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10.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11.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7.xml" ContentType="application/vnd.openxmlformats-officedocument.spreadsheetml.comments+xml"/>
  <Override PartName="/xl/drawings/drawing17.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trlProps/ctrlProp16.xml" ContentType="application/vnd.ms-excel.controlproperties+xml"/>
  <Override PartName="/xl/ctrlProps/ctrlProp17.xml" ContentType="application/vnd.ms-excel.controlproperties+xml"/>
  <Override PartName="/xl/comments9.xml" ContentType="application/vnd.openxmlformats-officedocument.spreadsheetml.comments+xml"/>
  <Override PartName="/xl/drawings/drawing20.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0.xml" ContentType="application/vnd.openxmlformats-officedocument.spreadsheetml.comments+xml"/>
  <Override PartName="/xl/drawings/drawing21.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1.xml" ContentType="application/vnd.openxmlformats-officedocument.spreadsheetml.comments+xml"/>
  <Override PartName="/xl/drawings/drawing22.xml" ContentType="application/vnd.openxmlformats-officedocument.drawing+xml"/>
  <Override PartName="/xl/ctrlProps/ctrlProp22.xml" ContentType="application/vnd.ms-excel.controlproperties+xml"/>
  <Override PartName="/xl/ctrlProps/ctrlProp23.xml" ContentType="application/vnd.ms-excel.controlproperties+xml"/>
  <Override PartName="/xl/comments12.xml" ContentType="application/vnd.openxmlformats-officedocument.spreadsheetml.comments+xml"/>
  <Override PartName="/xl/drawings/drawing23.xml" ContentType="application/vnd.openxmlformats-officedocument.drawing+xml"/>
  <Override PartName="/xl/ctrlProps/ctrlProp24.xml" ContentType="application/vnd.ms-excel.controlproperties+xml"/>
  <Override PartName="/xl/drawings/drawing24.xml" ContentType="application/vnd.openxmlformats-officedocument.drawing+xml"/>
  <Override PartName="/xl/ctrlProps/ctrlProp25.xml" ContentType="application/vnd.ms-excel.controlproperties+xml"/>
  <Override PartName="/xl/ctrlProps/ctrlProp26.xml" ContentType="application/vnd.ms-excel.controlproperties+xml"/>
  <Override PartName="/xl/comments13.xml" ContentType="application/vnd.openxmlformats-officedocument.spreadsheetml.comments+xml"/>
  <Override PartName="/xl/drawings/drawing25.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14.xml" ContentType="application/vnd.openxmlformats-officedocument.spreadsheetml.comments+xml"/>
  <Override PartName="/xl/drawings/drawing26.xml" ContentType="application/vnd.openxmlformats-officedocument.drawing+xml"/>
  <Override PartName="/xl/ctrlProps/ctrlProp29.xml" ContentType="application/vnd.ms-excel.controlproperties+xml"/>
  <Override PartName="/xl/ctrlProps/ctrlProp30.xml" ContentType="application/vnd.ms-excel.controlproperties+xml"/>
  <Override PartName="/xl/comments15.xml" ContentType="application/vnd.openxmlformats-officedocument.spreadsheetml.comments+xml"/>
  <Override PartName="/xl/drawings/drawing27.xml" ContentType="application/vnd.openxmlformats-officedocument.drawing+xml"/>
  <Override PartName="/xl/ctrlProps/ctrlProp31.xml" ContentType="application/vnd.ms-excel.controlproperties+xml"/>
  <Override PartName="/xl/comments16.xml" ContentType="application/vnd.openxmlformats-officedocument.spreadsheetml.comments+xml"/>
  <Override PartName="/xl/drawings/drawing28.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17.xml" ContentType="application/vnd.openxmlformats-officedocument.spreadsheetml.comments+xml"/>
  <Override PartName="/xl/drawings/drawing29.xml" ContentType="application/vnd.openxmlformats-officedocument.drawing+xml"/>
  <Override PartName="/xl/ctrlProps/ctrlProp34.xml" ContentType="application/vnd.ms-excel.controlproperties+xml"/>
  <Override PartName="/xl/ctrlProps/ctrlProp35.xml" ContentType="application/vnd.ms-excel.controlproperties+xml"/>
  <Override PartName="/xl/comments18.xml" ContentType="application/vnd.openxmlformats-officedocument.spreadsheetml.comments+xml"/>
  <Override PartName="/xl/drawings/drawing30.xml" ContentType="application/vnd.openxmlformats-officedocument.drawing+xml"/>
  <Override PartName="/xl/ctrlProps/ctrlProp36.xml" ContentType="application/vnd.ms-excel.controlproperties+xml"/>
  <Override PartName="/xl/ctrlProps/ctrlProp37.xml" ContentType="application/vnd.ms-excel.controlproperties+xml"/>
  <Override PartName="/xl/comments19.xml" ContentType="application/vnd.openxmlformats-officedocument.spreadsheetml.comments+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trlProps/ctrlProp38.xml" ContentType="application/vnd.ms-excel.controlproperties+xml"/>
  <Override PartName="/xl/ctrlProps/ctrlProp39.xml" ContentType="application/vnd.ms-excel.controlproperties+xml"/>
  <Override PartName="/xl/comments20.xml" ContentType="application/vnd.openxmlformats-officedocument.spreadsheetml.comments+xml"/>
  <Override PartName="/xl/drawings/drawing38.xml" ContentType="application/vnd.openxmlformats-officedocument.drawing+xml"/>
  <Override PartName="/xl/ctrlProps/ctrlProp40.xml" ContentType="application/vnd.ms-excel.controlproperties+xml"/>
  <Override PartName="/xl/ctrlProps/ctrlProp41.xml" ContentType="application/vnd.ms-excel.controlproperties+xml"/>
  <Override PartName="/xl/comments21.xml" ContentType="application/vnd.openxmlformats-officedocument.spreadsheetml.comments+xml"/>
  <Override PartName="/xl/drawings/drawing39.xml" ContentType="application/vnd.openxmlformats-officedocument.drawing+xml"/>
  <Override PartName="/xl/ctrlProps/ctrlProp42.xml" ContentType="application/vnd.ms-excel.controlproperties+xml"/>
  <Override PartName="/xl/ctrlProps/ctrlProp43.xml" ContentType="application/vnd.ms-excel.controlproperties+xml"/>
  <Override PartName="/xl/comments22.xml" ContentType="application/vnd.openxmlformats-officedocument.spreadsheetml.comments+xml"/>
  <Override PartName="/xl/drawings/drawing40.xml" ContentType="application/vnd.openxmlformats-officedocument.drawing+xml"/>
  <Override PartName="/xl/ctrlProps/ctrlProp44.xml" ContentType="application/vnd.ms-excel.controlproperties+xml"/>
  <Override PartName="/xl/drawings/drawing41.xml" ContentType="application/vnd.openxmlformats-officedocument.drawing+xml"/>
  <Override PartName="/xl/ctrlProps/ctrlProp45.xml" ContentType="application/vnd.ms-excel.controlproperties+xml"/>
  <Override PartName="/xl/ctrlProps/ctrlProp46.xml" ContentType="application/vnd.ms-excel.controlproperties+xml"/>
  <Override PartName="/xl/comments23.xml" ContentType="application/vnd.openxmlformats-officedocument.spreadsheetml.comments+xml"/>
  <Override PartName="/xl/drawings/drawing42.xml" ContentType="application/vnd.openxmlformats-officedocument.drawing+xml"/>
  <Override PartName="/xl/ctrlProps/ctrlProp47.xml" ContentType="application/vnd.ms-excel.controlproperties+xml"/>
  <Override PartName="/xl/ctrlProps/ctrlProp48.xml" ContentType="application/vnd.ms-excel.controlproperties+xml"/>
  <Override PartName="/xl/comments24.xml" ContentType="application/vnd.openxmlformats-officedocument.spreadsheetml.comments+xml"/>
  <Override PartName="/xl/drawings/drawing43.xml" ContentType="application/vnd.openxmlformats-officedocument.drawing+xml"/>
  <Override PartName="/xl/ctrlProps/ctrlProp49.xml" ContentType="application/vnd.ms-excel.controlproperties+xml"/>
  <Override PartName="/xl/ctrlProps/ctrlProp50.xml" ContentType="application/vnd.ms-excel.controlproperties+xml"/>
  <Override PartName="/xl/comments2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Munka\Diákolimpia\2024-2025\Sorsolás és játékrend\Békés vármegye - Hankó Bálint\Gyula\"/>
    </mc:Choice>
  </mc:AlternateContent>
  <xr:revisionPtr revIDLastSave="0" documentId="13_ncr:1_{1478487F-4D73-4A35-8FDF-191B4D63EC16}" xr6:coauthVersionLast="47" xr6:coauthVersionMax="47" xr10:uidLastSave="{00000000-0000-0000-0000-000000000000}"/>
  <bookViews>
    <workbookView xWindow="-108" yWindow="-108" windowWidth="23256" windowHeight="13176" tabRatio="909" activeTab="4" xr2:uid="{6741456E-ED5D-4D88-A689-6964C7D07F69}"/>
  </bookViews>
  <sheets>
    <sheet name="Altalanos" sheetId="1" r:id="rId1"/>
    <sheet name="Birók" sheetId="2" r:id="rId2"/>
    <sheet name="Nevezések" sheetId="45" r:id="rId3"/>
    <sheet name="Játék nélkül továbbjutók" sheetId="3" r:id="rId4"/>
    <sheet name="Játékrend" sheetId="44" r:id="rId5"/>
    <sheet name="F12 &quot;A&quot;" sheetId="4" r:id="rId6"/>
    <sheet name="F14 &quot;A&quot;" sheetId="5" r:id="rId7"/>
    <sheet name="F16 &quot;A&quot;" sheetId="6" r:id="rId8"/>
    <sheet name="F18 &quot;A&quot;" sheetId="7" r:id="rId9"/>
    <sheet name="F18+&quot;A&quot;" sheetId="8" r:id="rId10"/>
    <sheet name="F12 &quot;B&quot;" sheetId="9" r:id="rId11"/>
    <sheet name="F14 &quot;B&quot;" sheetId="10" r:id="rId12"/>
    <sheet name="F16&quot;B&quot;" sheetId="11" r:id="rId13"/>
    <sheet name="F18&quot;B&quot;" sheetId="12" r:id="rId14"/>
    <sheet name="F18+&quot;B&quot;" sheetId="13" r:id="rId15"/>
    <sheet name="L18 &quot;A&quot;" sheetId="14" r:id="rId16"/>
    <sheet name="L12 &quot;B&quot;" sheetId="15" r:id="rId17"/>
    <sheet name="L14 &quot;B&quot;" sheetId="16" r:id="rId18"/>
    <sheet name="L16 &quot;B&quot;" sheetId="17" r:id="rId19"/>
    <sheet name="L18 &quot;B&quot;" sheetId="18" r:id="rId20"/>
    <sheet name="1MD 8 (3)" sheetId="19" r:id="rId21"/>
    <sheet name="1MD 8 (4)" sheetId="20" r:id="rId22"/>
    <sheet name="1MD 32 (4)" sheetId="21" r:id="rId23"/>
    <sheet name="1MD 64 (4)" sheetId="22" r:id="rId24"/>
    <sheet name="1D ELO (4)" sheetId="23" r:id="rId25"/>
    <sheet name="1D 8 (4)" sheetId="24" r:id="rId26"/>
    <sheet name="1D 16 (4)" sheetId="25" r:id="rId27"/>
    <sheet name="1D 32 (4)" sheetId="26" r:id="rId28"/>
    <sheet name="1Q ELO (5)" sheetId="27" r:id="rId29"/>
    <sheet name="1Q 8&gt;2 (5)" sheetId="28" r:id="rId30"/>
    <sheet name="1Q 8&gt;4 (5)" sheetId="29" r:id="rId31"/>
    <sheet name="1Q 16&gt;4 (5)" sheetId="30" r:id="rId32"/>
    <sheet name="1E3 (5)" sheetId="31" r:id="rId33"/>
    <sheet name="1E4 (5)" sheetId="32" r:id="rId34"/>
    <sheet name="1E5 (5)" sheetId="33" r:id="rId35"/>
    <sheet name="1E6 (5)" sheetId="34" r:id="rId36"/>
    <sheet name="1E7 (5)" sheetId="35" r:id="rId37"/>
    <sheet name="1E8 (5)" sheetId="36" r:id="rId38"/>
    <sheet name="1MD 8 (5)" sheetId="37" r:id="rId39"/>
    <sheet name="1MD 32 (5)" sheetId="38" r:id="rId40"/>
    <sheet name="1MD 64 (5)" sheetId="39" r:id="rId41"/>
    <sheet name="1D ELO (5)" sheetId="40" r:id="rId42"/>
    <sheet name="1D 8 (5)" sheetId="41" r:id="rId43"/>
    <sheet name="1D 16 (5)" sheetId="42" r:id="rId44"/>
    <sheet name="1D 32 (5)" sheetId="43" r:id="rId45"/>
  </sheets>
  <definedNames>
    <definedName name="_Order1">255</definedName>
    <definedName name="Excel_BuiltIn__FilterDatabase" localSheetId="28">'1Q ELO (5)'!$B$7:$O$14</definedName>
    <definedName name="Excel_BuiltIn_Print_Area" localSheetId="26">'1D 16 (4)'!$A$1:$R$79</definedName>
    <definedName name="Excel_BuiltIn_Print_Area" localSheetId="43">'1D 16 (5)'!$A$1:$R$79</definedName>
    <definedName name="Excel_BuiltIn_Print_Area" localSheetId="27">'1D 32 (4)'!$A$1:$R$157</definedName>
    <definedName name="Excel_BuiltIn_Print_Area" localSheetId="44">'1D 32 (5)'!$A$1:$R$157</definedName>
    <definedName name="Excel_BuiltIn_Print_Area" localSheetId="25">'1D 8 (4)'!$A$1:$R$79</definedName>
    <definedName name="Excel_BuiltIn_Print_Area" localSheetId="42">'1D 8 (5)'!$A$1:$R$79</definedName>
    <definedName name="Excel_BuiltIn_Print_Area" localSheetId="24">'1D ELO (4)'!$A$1:$P$87</definedName>
    <definedName name="Excel_BuiltIn_Print_Area" localSheetId="41">'1D ELO (5)'!$A$1:$P$87</definedName>
    <definedName name="Excel_BuiltIn_Print_Area" localSheetId="32">'1E3 (5)'!$A$1:$M$41</definedName>
    <definedName name="Excel_BuiltIn_Print_Area" localSheetId="33">'1E4 (5)'!$A$1:$M$41</definedName>
    <definedName name="Excel_BuiltIn_Print_Area" localSheetId="34">'1E5 (5)'!$A$1:$M$41</definedName>
    <definedName name="Excel_BuiltIn_Print_Area" localSheetId="35">'1E6 (5)'!$A$1:$M$47</definedName>
    <definedName name="Excel_BuiltIn_Print_Area" localSheetId="36">'1E7 (5)'!$A$1:$M$49</definedName>
    <definedName name="Excel_BuiltIn_Print_Area" localSheetId="37">'1E8 (5)'!$A$1:$M$52</definedName>
    <definedName name="Excel_BuiltIn_Print_Area" localSheetId="22">'1MD 32 (4)'!$A$1:$R$79</definedName>
    <definedName name="Excel_BuiltIn_Print_Area" localSheetId="39">'1MD 32 (5)'!$A$1:$R$79</definedName>
    <definedName name="Excel_BuiltIn_Print_Area" localSheetId="23">'1MD 64 (4)'!$A$1:$R$80</definedName>
    <definedName name="Excel_BuiltIn_Print_Area" localSheetId="40">'1MD 64 (5)'!$A$1:$R$80</definedName>
    <definedName name="Excel_BuiltIn_Print_Area" localSheetId="20">'1MD 8 (3)'!$A$1:$R$62</definedName>
    <definedName name="Excel_BuiltIn_Print_Area" localSheetId="21">'1MD 8 (4)'!$A$1:$R$62</definedName>
    <definedName name="Excel_BuiltIn_Print_Area" localSheetId="38">'1MD 8 (5)'!$A$1:$R$62</definedName>
    <definedName name="Excel_BuiltIn_Print_Area" localSheetId="31">'1Q 16&gt;4 (5)'!$A$1:$R$47</definedName>
    <definedName name="Excel_BuiltIn_Print_Area" localSheetId="29">'1Q 8&gt;2 (5)'!$A$1:$R$31</definedName>
    <definedName name="Excel_BuiltIn_Print_Area" localSheetId="30">'1Q 8&gt;4 (5)'!$A$1:$R$32</definedName>
    <definedName name="Excel_BuiltIn_Print_Area" localSheetId="28">'1Q ELO (5)'!$A$1:$O$134</definedName>
    <definedName name="Excel_BuiltIn_Print_Area" localSheetId="1">Birók!$A$1:$N$29</definedName>
    <definedName name="Excel_BuiltIn_Print_Area" localSheetId="5">'F12 "A"'!$A$1:$M$41</definedName>
    <definedName name="Excel_BuiltIn_Print_Area" localSheetId="10">'F12 "B"'!$A$1:$R$57</definedName>
    <definedName name="Excel_BuiltIn_Print_Area" localSheetId="6">'F14 "A"'!$A$1:$M$41</definedName>
    <definedName name="Excel_BuiltIn_Print_Area" localSheetId="11">'F14 "B"'!$A$1:$R$57</definedName>
    <definedName name="Excel_BuiltIn_Print_Area" localSheetId="7">'F16 "A"'!$A$1:$R$62</definedName>
    <definedName name="Excel_BuiltIn_Print_Area" localSheetId="12">'F16"B"'!$A$1:$R$57</definedName>
    <definedName name="Excel_BuiltIn_Print_Area" localSheetId="8">'F18 "A"'!$A$1:$M$41</definedName>
    <definedName name="Excel_BuiltIn_Print_Area" localSheetId="13">'F18"B"'!$A$1:$M$41</definedName>
    <definedName name="Excel_BuiltIn_Print_Area" localSheetId="9">'F18+"A"'!$A$1:$M$41</definedName>
    <definedName name="Excel_BuiltIn_Print_Area" localSheetId="14">'F18+"B"'!$A$1:$R$57</definedName>
    <definedName name="Excel_BuiltIn_Print_Area" localSheetId="3">'Játék nélkül továbbjutók'!$A$1:$Q$134</definedName>
    <definedName name="Excel_BuiltIn_Print_Area" localSheetId="16">'L12 "B"'!$A$1:$M$41</definedName>
    <definedName name="Excel_BuiltIn_Print_Area" localSheetId="17">'L14 "B"'!$A$1:$R$62</definedName>
    <definedName name="Excel_BuiltIn_Print_Area" localSheetId="18">'L16 "B"'!$A$1:$R$57</definedName>
    <definedName name="Excel_BuiltIn_Print_Area" localSheetId="15">'L18 "A"'!$A$1:$M$41</definedName>
    <definedName name="Excel_BuiltIn_Print_Area" localSheetId="19">'L18 "B"'!$A$1:$M$49</definedName>
    <definedName name="Excel_BuiltIn_Print_Titles" localSheetId="27">'1D 32 (4)'!$1:$4</definedName>
    <definedName name="Excel_BuiltIn_Print_Titles" localSheetId="44">'1D 32 (5)'!$1:$4</definedName>
    <definedName name="Excel_BuiltIn_Print_Titles" localSheetId="24">'1D ELO (4)'!$1:$5</definedName>
    <definedName name="Excel_BuiltIn_Print_Titles" localSheetId="41">'1D ELO (5)'!$1:$5</definedName>
    <definedName name="Excel_BuiltIn_Print_Titles" localSheetId="28">'1Q ELO (5)'!$1:$6</definedName>
    <definedName name="Excel_BuiltIn_Print_Titles" localSheetId="3">'Játék nélkül továbbjutók'!$1:$6</definedName>
    <definedName name="HTML_CodePage">1252</definedName>
    <definedName name="HTML_Description">""</definedName>
    <definedName name="HTML_Email">""</definedName>
    <definedName name="HTML_Header">""</definedName>
    <definedName name="HTML_LastUpdate">"7/31/2000"</definedName>
    <definedName name="HTML_LineAfter">FALSE</definedName>
    <definedName name="HTML_LineBefore">FALSE</definedName>
    <definedName name="HTML_Name">"tbarnes"</definedName>
    <definedName name="HTML_OBDlg2">TRUE</definedName>
    <definedName name="HTML_OBDlg4">TRUE</definedName>
    <definedName name="HTML_OS">0</definedName>
    <definedName name="HTML_PathFile">"C:\Documents and Settings\TBARNES\My Documents\HTML Stuff\Draw1.htm"</definedName>
    <definedName name="HTML_Title">""</definedName>
    <definedName name="_xlnm.Print_Titles" localSheetId="27">'1D 32 (4)'!$1:$4</definedName>
    <definedName name="_xlnm.Print_Titles" localSheetId="44">'1D 32 (5)'!$1:$4</definedName>
    <definedName name="_xlnm.Print_Titles" localSheetId="24">'1D ELO (4)'!$1:$5</definedName>
    <definedName name="_xlnm.Print_Titles" localSheetId="41">'1D ELO (5)'!$1:$5</definedName>
    <definedName name="_xlnm.Print_Titles" localSheetId="28">'1Q ELO (5)'!$1:$6</definedName>
    <definedName name="_xlnm.Print_Titles" localSheetId="3">'Játék nélkül továbbjutók'!$1:$6</definedName>
    <definedName name="_xlnm.Print_Area" localSheetId="26">'1D 16 (4)'!$A$1:$R$79</definedName>
    <definedName name="_xlnm.Print_Area" localSheetId="43">'1D 16 (5)'!$A$1:$R$79</definedName>
    <definedName name="_xlnm.Print_Area" localSheetId="27">'1D 32 (4)'!$A$1:$R$157</definedName>
    <definedName name="_xlnm.Print_Area" localSheetId="44">'1D 32 (5)'!$A$1:$R$157</definedName>
    <definedName name="_xlnm.Print_Area" localSheetId="25">'1D 8 (4)'!$A$1:$R$79</definedName>
    <definedName name="_xlnm.Print_Area" localSheetId="42">'1D 8 (5)'!$A$1:$R$79</definedName>
    <definedName name="_xlnm.Print_Area" localSheetId="24">'1D ELO (4)'!$A$1:$P$87</definedName>
    <definedName name="_xlnm.Print_Area" localSheetId="41">'1D ELO (5)'!$A$1:$P$87</definedName>
    <definedName name="_xlnm.Print_Area" localSheetId="32">'1E3 (5)'!$A$1:$M$41</definedName>
    <definedName name="_xlnm.Print_Area" localSheetId="33">'1E4 (5)'!$A$1:$M$41</definedName>
    <definedName name="_xlnm.Print_Area" localSheetId="34">'1E5 (5)'!$A$1:$M$41</definedName>
    <definedName name="_xlnm.Print_Area" localSheetId="35">'1E6 (5)'!$A$1:$M$47</definedName>
    <definedName name="_xlnm.Print_Area" localSheetId="36">'1E7 (5)'!$A$1:$M$49</definedName>
    <definedName name="_xlnm.Print_Area" localSheetId="37">'1E8 (5)'!$A$1:$M$52</definedName>
    <definedName name="_xlnm.Print_Area" localSheetId="22">'1MD 32 (4)'!$A$1:$R$79</definedName>
    <definedName name="_xlnm.Print_Area" localSheetId="39">'1MD 32 (5)'!$A$1:$R$79</definedName>
    <definedName name="_xlnm.Print_Area" localSheetId="23">'1MD 64 (4)'!$A$1:$R$80</definedName>
    <definedName name="_xlnm.Print_Area" localSheetId="40">'1MD 64 (5)'!$A$1:$R$80</definedName>
    <definedName name="_xlnm.Print_Area" localSheetId="20">'1MD 8 (3)'!$A$1:$R$62</definedName>
    <definedName name="_xlnm.Print_Area" localSheetId="21">'1MD 8 (4)'!$A$1:$R$62</definedName>
    <definedName name="_xlnm.Print_Area" localSheetId="38">'1MD 8 (5)'!$A$1:$R$62</definedName>
    <definedName name="_xlnm.Print_Area" localSheetId="31">'1Q 16&gt;4 (5)'!$A$1:$R$47</definedName>
    <definedName name="_xlnm.Print_Area" localSheetId="29">'1Q 8&gt;2 (5)'!$A$1:$R$31</definedName>
    <definedName name="_xlnm.Print_Area" localSheetId="30">'1Q 8&gt;4 (5)'!$A$1:$R$32</definedName>
    <definedName name="_xlnm.Print_Area" localSheetId="28">'1Q ELO (5)'!$A$1:$O$134</definedName>
    <definedName name="_xlnm.Print_Area" localSheetId="1">Birók!$A$1:$N$29</definedName>
    <definedName name="_xlnm.Print_Area" localSheetId="5">'F12 "A"'!$A$1:$M$41</definedName>
    <definedName name="_xlnm.Print_Area" localSheetId="10">'F12 "B"'!$A$1:$R$57</definedName>
    <definedName name="_xlnm.Print_Area" localSheetId="6">'F14 "A"'!$A$1:$M$41</definedName>
    <definedName name="_xlnm.Print_Area" localSheetId="11">'F14 "B"'!$A$1:$R$57</definedName>
    <definedName name="_xlnm.Print_Area" localSheetId="7">'F16 "A"'!$A$1:$R$62</definedName>
    <definedName name="_xlnm.Print_Area" localSheetId="12">'F16"B"'!$A$1:$R$57</definedName>
    <definedName name="_xlnm.Print_Area" localSheetId="8">'F18 "A"'!$A$1:$M$41</definedName>
    <definedName name="_xlnm.Print_Area" localSheetId="13">'F18"B"'!$A$1:$M$41</definedName>
    <definedName name="_xlnm.Print_Area" localSheetId="9">'F18+"A"'!$A$1:$M$41</definedName>
    <definedName name="_xlnm.Print_Area" localSheetId="14">'F18+"B"'!$A$1:$R$57</definedName>
    <definedName name="_xlnm.Print_Area" localSheetId="3">'Játék nélkül továbbjutók'!$A$1:$Q$134</definedName>
    <definedName name="_xlnm.Print_Area" localSheetId="16">'L12 "B"'!$A$1:$M$41</definedName>
    <definedName name="_xlnm.Print_Area" localSheetId="17">'L14 "B"'!$A$1:$R$62</definedName>
    <definedName name="_xlnm.Print_Area" localSheetId="18">'L16 "B"'!$A$1:$R$57</definedName>
    <definedName name="_xlnm.Print_Area" localSheetId="15">'L18 "A"'!$A$1:$M$41</definedName>
    <definedName name="_xlnm.Print_Area" localSheetId="19">'L18 "B"'!$A$1:$M$49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F2" i="25"/>
  <c r="A4" i="25"/>
  <c r="G4" i="25"/>
  <c r="R4" i="25"/>
  <c r="B7" i="25"/>
  <c r="C7" i="25"/>
  <c r="E7" i="25"/>
  <c r="F7" i="25"/>
  <c r="G7" i="25"/>
  <c r="I7" i="25"/>
  <c r="U7" i="25"/>
  <c r="E8" i="25"/>
  <c r="F8" i="25"/>
  <c r="G8" i="25"/>
  <c r="I8" i="25"/>
  <c r="K8" i="25"/>
  <c r="K9" i="25"/>
  <c r="K10" i="25"/>
  <c r="B11" i="25"/>
  <c r="C11" i="25"/>
  <c r="E11" i="25"/>
  <c r="F11" i="25"/>
  <c r="G11" i="25"/>
  <c r="I11" i="25"/>
  <c r="E12" i="25"/>
  <c r="F12" i="25"/>
  <c r="G12" i="25"/>
  <c r="I12" i="25"/>
  <c r="M13" i="25"/>
  <c r="M14" i="25"/>
  <c r="B15" i="25"/>
  <c r="C15" i="25"/>
  <c r="E15" i="25"/>
  <c r="F15" i="25"/>
  <c r="G15" i="25"/>
  <c r="I15" i="25"/>
  <c r="E16" i="25"/>
  <c r="F16" i="25"/>
  <c r="G16" i="25"/>
  <c r="I16" i="25"/>
  <c r="K16" i="25"/>
  <c r="U16" i="25"/>
  <c r="K17" i="25"/>
  <c r="K18" i="25"/>
  <c r="B19" i="25"/>
  <c r="C19" i="25"/>
  <c r="E19" i="25"/>
  <c r="F19" i="25"/>
  <c r="G19" i="25"/>
  <c r="I19" i="25"/>
  <c r="E20" i="25"/>
  <c r="F20" i="25"/>
  <c r="G20" i="25"/>
  <c r="I20" i="25"/>
  <c r="O21" i="25"/>
  <c r="O22" i="25"/>
  <c r="B23" i="25"/>
  <c r="C23" i="25"/>
  <c r="E23" i="25"/>
  <c r="F23" i="25"/>
  <c r="G23" i="25"/>
  <c r="I23" i="25"/>
  <c r="E24" i="25"/>
  <c r="F24" i="25"/>
  <c r="G24" i="25"/>
  <c r="I24" i="25"/>
  <c r="K24" i="25"/>
  <c r="K25" i="25"/>
  <c r="K26" i="25"/>
  <c r="B27" i="25"/>
  <c r="C27" i="25"/>
  <c r="E27" i="25"/>
  <c r="F27" i="25"/>
  <c r="G27" i="25"/>
  <c r="I27" i="25"/>
  <c r="E28" i="25"/>
  <c r="F28" i="25"/>
  <c r="G28" i="25"/>
  <c r="I28" i="25"/>
  <c r="M29" i="25"/>
  <c r="M30" i="25"/>
  <c r="B31" i="25"/>
  <c r="C31" i="25"/>
  <c r="E31" i="25"/>
  <c r="F31" i="25"/>
  <c r="G31" i="25"/>
  <c r="I31" i="25"/>
  <c r="E32" i="25"/>
  <c r="F32" i="25"/>
  <c r="G32" i="25"/>
  <c r="I32" i="25"/>
  <c r="K32" i="25"/>
  <c r="K33" i="25"/>
  <c r="K34" i="25"/>
  <c r="B35" i="25"/>
  <c r="C35" i="25"/>
  <c r="E35" i="25"/>
  <c r="F35" i="25"/>
  <c r="G35" i="25"/>
  <c r="I35" i="25"/>
  <c r="E36" i="25"/>
  <c r="F36" i="25"/>
  <c r="G36" i="25"/>
  <c r="I36" i="25"/>
  <c r="Q37" i="25"/>
  <c r="Q38" i="25"/>
  <c r="B39" i="25"/>
  <c r="C39" i="25"/>
  <c r="E39" i="25"/>
  <c r="F39" i="25"/>
  <c r="G39" i="25"/>
  <c r="I39" i="25"/>
  <c r="E40" i="25"/>
  <c r="F40" i="25"/>
  <c r="G40" i="25"/>
  <c r="I40" i="25"/>
  <c r="K40" i="25"/>
  <c r="K41" i="25"/>
  <c r="K42" i="25"/>
  <c r="B43" i="25"/>
  <c r="C43" i="25"/>
  <c r="E43" i="25"/>
  <c r="F43" i="25"/>
  <c r="G43" i="25"/>
  <c r="I43" i="25"/>
  <c r="E44" i="25"/>
  <c r="F44" i="25"/>
  <c r="G44" i="25"/>
  <c r="I44" i="25"/>
  <c r="M45" i="25"/>
  <c r="M46" i="25"/>
  <c r="B47" i="25"/>
  <c r="C47" i="25"/>
  <c r="E47" i="25"/>
  <c r="F47" i="25"/>
  <c r="G47" i="25"/>
  <c r="I47" i="25"/>
  <c r="E48" i="25"/>
  <c r="F48" i="25"/>
  <c r="G48" i="25"/>
  <c r="I48" i="25"/>
  <c r="K48" i="25"/>
  <c r="K49" i="25"/>
  <c r="K50" i="25"/>
  <c r="B51" i="25"/>
  <c r="C51" i="25"/>
  <c r="E51" i="25"/>
  <c r="F51" i="25"/>
  <c r="G51" i="25"/>
  <c r="I51" i="25"/>
  <c r="E52" i="25"/>
  <c r="F52" i="25"/>
  <c r="G52" i="25"/>
  <c r="I52" i="25"/>
  <c r="O53" i="25"/>
  <c r="O54" i="25"/>
  <c r="B55" i="25"/>
  <c r="C55" i="25"/>
  <c r="E55" i="25"/>
  <c r="F55" i="25"/>
  <c r="G55" i="25"/>
  <c r="I55" i="25"/>
  <c r="E56" i="25"/>
  <c r="F56" i="25"/>
  <c r="G56" i="25"/>
  <c r="I56" i="25"/>
  <c r="K56" i="25"/>
  <c r="K57" i="25"/>
  <c r="K58" i="25"/>
  <c r="B59" i="25"/>
  <c r="C59" i="25"/>
  <c r="E59" i="25"/>
  <c r="F59" i="25"/>
  <c r="G59" i="25"/>
  <c r="I59" i="25"/>
  <c r="E60" i="25"/>
  <c r="F60" i="25"/>
  <c r="G60" i="25"/>
  <c r="I60" i="25"/>
  <c r="M61" i="25"/>
  <c r="M62" i="25"/>
  <c r="B63" i="25"/>
  <c r="C63" i="25"/>
  <c r="E63" i="25"/>
  <c r="F63" i="25"/>
  <c r="G63" i="25"/>
  <c r="I63" i="25"/>
  <c r="E64" i="25"/>
  <c r="F64" i="25"/>
  <c r="G64" i="25"/>
  <c r="I64" i="25"/>
  <c r="K64" i="25"/>
  <c r="K65" i="25"/>
  <c r="K66" i="25"/>
  <c r="B67" i="25"/>
  <c r="C67" i="25"/>
  <c r="E67" i="25"/>
  <c r="F67" i="25"/>
  <c r="G67" i="25"/>
  <c r="I67" i="25"/>
  <c r="E68" i="25"/>
  <c r="F68" i="25"/>
  <c r="G68" i="25"/>
  <c r="I68" i="25"/>
  <c r="O79" i="25"/>
  <c r="A1" i="42"/>
  <c r="F2" i="42"/>
  <c r="A4" i="42"/>
  <c r="G4" i="42"/>
  <c r="R4" i="42"/>
  <c r="O79" i="42" s="1"/>
  <c r="B7" i="42"/>
  <c r="C7" i="42"/>
  <c r="E7" i="42"/>
  <c r="F7" i="42"/>
  <c r="G7" i="42"/>
  <c r="I7" i="42"/>
  <c r="U7" i="42"/>
  <c r="E8" i="42"/>
  <c r="F8" i="42"/>
  <c r="G8" i="42"/>
  <c r="I8" i="42"/>
  <c r="K8" i="42"/>
  <c r="K9" i="42"/>
  <c r="K10" i="42"/>
  <c r="B11" i="42"/>
  <c r="C11" i="42"/>
  <c r="E11" i="42"/>
  <c r="F11" i="42"/>
  <c r="G11" i="42"/>
  <c r="I11" i="42"/>
  <c r="E12" i="42"/>
  <c r="F12" i="42"/>
  <c r="G12" i="42"/>
  <c r="I12" i="42"/>
  <c r="M13" i="42"/>
  <c r="M14" i="42"/>
  <c r="B15" i="42"/>
  <c r="C15" i="42"/>
  <c r="E15" i="42"/>
  <c r="F15" i="42"/>
  <c r="G15" i="42"/>
  <c r="I15" i="42"/>
  <c r="E16" i="42"/>
  <c r="F16" i="42"/>
  <c r="G16" i="42"/>
  <c r="I16" i="42"/>
  <c r="K16" i="42"/>
  <c r="U16" i="42"/>
  <c r="K17" i="42"/>
  <c r="K18" i="42"/>
  <c r="B19" i="42"/>
  <c r="C19" i="42"/>
  <c r="E19" i="42"/>
  <c r="F19" i="42"/>
  <c r="G19" i="42"/>
  <c r="I19" i="42"/>
  <c r="E20" i="42"/>
  <c r="F20" i="42"/>
  <c r="G20" i="42"/>
  <c r="I20" i="42"/>
  <c r="O21" i="42"/>
  <c r="O22" i="42"/>
  <c r="B23" i="42"/>
  <c r="C23" i="42"/>
  <c r="E23" i="42"/>
  <c r="F23" i="42"/>
  <c r="G23" i="42"/>
  <c r="I23" i="42"/>
  <c r="E24" i="42"/>
  <c r="F24" i="42"/>
  <c r="G24" i="42"/>
  <c r="I24" i="42"/>
  <c r="K24" i="42"/>
  <c r="K25" i="42"/>
  <c r="K26" i="42"/>
  <c r="B27" i="42"/>
  <c r="C27" i="42"/>
  <c r="E27" i="42"/>
  <c r="F27" i="42"/>
  <c r="G27" i="42"/>
  <c r="I27" i="42"/>
  <c r="E28" i="42"/>
  <c r="F28" i="42"/>
  <c r="G28" i="42"/>
  <c r="I28" i="42"/>
  <c r="M29" i="42"/>
  <c r="M30" i="42"/>
  <c r="B31" i="42"/>
  <c r="C31" i="42"/>
  <c r="E31" i="42"/>
  <c r="F31" i="42"/>
  <c r="G31" i="42"/>
  <c r="I31" i="42"/>
  <c r="E32" i="42"/>
  <c r="F32" i="42"/>
  <c r="G32" i="42"/>
  <c r="I32" i="42"/>
  <c r="K32" i="42"/>
  <c r="K33" i="42"/>
  <c r="K34" i="42"/>
  <c r="B35" i="42"/>
  <c r="C35" i="42"/>
  <c r="E35" i="42"/>
  <c r="F35" i="42"/>
  <c r="G35" i="42"/>
  <c r="I35" i="42"/>
  <c r="E36" i="42"/>
  <c r="F36" i="42"/>
  <c r="G36" i="42"/>
  <c r="I36" i="42"/>
  <c r="Q37" i="42"/>
  <c r="Q38" i="42"/>
  <c r="B39" i="42"/>
  <c r="C39" i="42"/>
  <c r="E39" i="42"/>
  <c r="F39" i="42"/>
  <c r="G39" i="42"/>
  <c r="I39" i="42"/>
  <c r="E40" i="42"/>
  <c r="F40" i="42"/>
  <c r="G40" i="42"/>
  <c r="I40" i="42"/>
  <c r="K40" i="42"/>
  <c r="K41" i="42"/>
  <c r="K42" i="42"/>
  <c r="B43" i="42"/>
  <c r="C43" i="42"/>
  <c r="E43" i="42"/>
  <c r="F43" i="42"/>
  <c r="G43" i="42"/>
  <c r="I43" i="42"/>
  <c r="E44" i="42"/>
  <c r="F44" i="42"/>
  <c r="G44" i="42"/>
  <c r="I44" i="42"/>
  <c r="M45" i="42"/>
  <c r="M46" i="42"/>
  <c r="B47" i="42"/>
  <c r="C47" i="42"/>
  <c r="E47" i="42"/>
  <c r="F47" i="42"/>
  <c r="G47" i="42"/>
  <c r="I47" i="42"/>
  <c r="E48" i="42"/>
  <c r="F48" i="42"/>
  <c r="G48" i="42"/>
  <c r="I48" i="42"/>
  <c r="K48" i="42"/>
  <c r="K49" i="42"/>
  <c r="K50" i="42"/>
  <c r="B51" i="42"/>
  <c r="C51" i="42"/>
  <c r="E51" i="42"/>
  <c r="F51" i="42"/>
  <c r="G51" i="42"/>
  <c r="I51" i="42"/>
  <c r="E52" i="42"/>
  <c r="F52" i="42"/>
  <c r="G52" i="42"/>
  <c r="I52" i="42"/>
  <c r="O53" i="42"/>
  <c r="O54" i="42"/>
  <c r="B55" i="42"/>
  <c r="C55" i="42"/>
  <c r="E55" i="42"/>
  <c r="F55" i="42"/>
  <c r="G55" i="42"/>
  <c r="I55" i="42"/>
  <c r="E56" i="42"/>
  <c r="F56" i="42"/>
  <c r="G56" i="42"/>
  <c r="I56" i="42"/>
  <c r="K56" i="42"/>
  <c r="K57" i="42"/>
  <c r="K58" i="42"/>
  <c r="B59" i="42"/>
  <c r="C59" i="42"/>
  <c r="E59" i="42"/>
  <c r="F59" i="42"/>
  <c r="G59" i="42"/>
  <c r="I59" i="42"/>
  <c r="E60" i="42"/>
  <c r="F60" i="42"/>
  <c r="G60" i="42"/>
  <c r="I60" i="42"/>
  <c r="M61" i="42"/>
  <c r="M62" i="42"/>
  <c r="B63" i="42"/>
  <c r="C63" i="42"/>
  <c r="E63" i="42"/>
  <c r="F63" i="42"/>
  <c r="G63" i="42"/>
  <c r="I63" i="42"/>
  <c r="E64" i="42"/>
  <c r="F64" i="42"/>
  <c r="G64" i="42"/>
  <c r="I64" i="42"/>
  <c r="K64" i="42"/>
  <c r="K65" i="42"/>
  <c r="K66" i="42"/>
  <c r="B67" i="42"/>
  <c r="C67" i="42"/>
  <c r="E67" i="42"/>
  <c r="F67" i="42"/>
  <c r="G67" i="42"/>
  <c r="I67" i="42"/>
  <c r="E68" i="42"/>
  <c r="F68" i="42"/>
  <c r="G68" i="42"/>
  <c r="I68" i="42"/>
  <c r="A1" i="26"/>
  <c r="F2" i="26"/>
  <c r="A4" i="26"/>
  <c r="G4" i="26"/>
  <c r="R4" i="26"/>
  <c r="O79" i="26" s="1"/>
  <c r="O154" i="26" s="1"/>
  <c r="B7" i="26"/>
  <c r="C7" i="26"/>
  <c r="E7" i="26"/>
  <c r="F7" i="26"/>
  <c r="G7" i="26"/>
  <c r="I7" i="26"/>
  <c r="U7" i="26"/>
  <c r="E8" i="26"/>
  <c r="F8" i="26"/>
  <c r="G8" i="26"/>
  <c r="I8" i="26"/>
  <c r="K8" i="26"/>
  <c r="K9" i="26"/>
  <c r="K10" i="26"/>
  <c r="B11" i="26"/>
  <c r="C11" i="26"/>
  <c r="E11" i="26"/>
  <c r="F11" i="26"/>
  <c r="G11" i="26"/>
  <c r="I11" i="26"/>
  <c r="E12" i="26"/>
  <c r="F12" i="26"/>
  <c r="G12" i="26"/>
  <c r="I12" i="26"/>
  <c r="M13" i="26"/>
  <c r="M14" i="26"/>
  <c r="B15" i="26"/>
  <c r="C15" i="26"/>
  <c r="E15" i="26"/>
  <c r="F15" i="26"/>
  <c r="G15" i="26"/>
  <c r="I15" i="26"/>
  <c r="E16" i="26"/>
  <c r="F16" i="26"/>
  <c r="G16" i="26"/>
  <c r="I16" i="26"/>
  <c r="K16" i="26"/>
  <c r="U16" i="26"/>
  <c r="K17" i="26"/>
  <c r="K18" i="26"/>
  <c r="B19" i="26"/>
  <c r="C19" i="26"/>
  <c r="E19" i="26"/>
  <c r="F19" i="26"/>
  <c r="G19" i="26"/>
  <c r="I19" i="26"/>
  <c r="E20" i="26"/>
  <c r="F20" i="26"/>
  <c r="G20" i="26"/>
  <c r="I20" i="26"/>
  <c r="O21" i="26"/>
  <c r="O22" i="26"/>
  <c r="B23" i="26"/>
  <c r="C23" i="26"/>
  <c r="E23" i="26"/>
  <c r="F23" i="26"/>
  <c r="G23" i="26"/>
  <c r="I23" i="26"/>
  <c r="E24" i="26"/>
  <c r="F24" i="26"/>
  <c r="G24" i="26"/>
  <c r="I24" i="26"/>
  <c r="K24" i="26"/>
  <c r="K25" i="26"/>
  <c r="K26" i="26"/>
  <c r="B27" i="26"/>
  <c r="C27" i="26"/>
  <c r="E27" i="26"/>
  <c r="F27" i="26"/>
  <c r="G27" i="26"/>
  <c r="I27" i="26"/>
  <c r="E28" i="26"/>
  <c r="F28" i="26"/>
  <c r="G28" i="26"/>
  <c r="I28" i="26"/>
  <c r="M29" i="26"/>
  <c r="M30" i="26"/>
  <c r="B31" i="26"/>
  <c r="C31" i="26"/>
  <c r="E31" i="26"/>
  <c r="F31" i="26"/>
  <c r="G31" i="26"/>
  <c r="I31" i="26"/>
  <c r="E32" i="26"/>
  <c r="F32" i="26"/>
  <c r="G32" i="26"/>
  <c r="I32" i="26"/>
  <c r="K32" i="26"/>
  <c r="K33" i="26"/>
  <c r="K34" i="26"/>
  <c r="B35" i="26"/>
  <c r="C35" i="26"/>
  <c r="E35" i="26"/>
  <c r="F35" i="26"/>
  <c r="G35" i="26"/>
  <c r="I35" i="26"/>
  <c r="E36" i="26"/>
  <c r="F36" i="26"/>
  <c r="G36" i="26"/>
  <c r="I36" i="26"/>
  <c r="Q37" i="26"/>
  <c r="Q38" i="26"/>
  <c r="B39" i="26"/>
  <c r="C39" i="26"/>
  <c r="E39" i="26"/>
  <c r="F39" i="26"/>
  <c r="G39" i="26"/>
  <c r="I39" i="26"/>
  <c r="E40" i="26"/>
  <c r="F40" i="26"/>
  <c r="G40" i="26"/>
  <c r="I40" i="26"/>
  <c r="K40" i="26"/>
  <c r="K41" i="26"/>
  <c r="K42" i="26"/>
  <c r="B43" i="26"/>
  <c r="C43" i="26"/>
  <c r="E43" i="26"/>
  <c r="F43" i="26"/>
  <c r="G43" i="26"/>
  <c r="I43" i="26"/>
  <c r="E44" i="26"/>
  <c r="F44" i="26"/>
  <c r="G44" i="26"/>
  <c r="I44" i="26"/>
  <c r="M45" i="26"/>
  <c r="M46" i="26"/>
  <c r="B47" i="26"/>
  <c r="C47" i="26"/>
  <c r="E47" i="26"/>
  <c r="F47" i="26"/>
  <c r="G47" i="26"/>
  <c r="I47" i="26"/>
  <c r="E48" i="26"/>
  <c r="F48" i="26"/>
  <c r="G48" i="26"/>
  <c r="I48" i="26"/>
  <c r="K48" i="26"/>
  <c r="K49" i="26"/>
  <c r="K50" i="26"/>
  <c r="B51" i="26"/>
  <c r="C51" i="26"/>
  <c r="E51" i="26"/>
  <c r="F51" i="26"/>
  <c r="G51" i="26"/>
  <c r="I51" i="26"/>
  <c r="E52" i="26"/>
  <c r="F52" i="26"/>
  <c r="G52" i="26"/>
  <c r="I52" i="26"/>
  <c r="O53" i="26"/>
  <c r="O54" i="26"/>
  <c r="B55" i="26"/>
  <c r="C55" i="26"/>
  <c r="E55" i="26"/>
  <c r="F55" i="26"/>
  <c r="G55" i="26"/>
  <c r="I55" i="26"/>
  <c r="E56" i="26"/>
  <c r="F56" i="26"/>
  <c r="G56" i="26"/>
  <c r="I56" i="26"/>
  <c r="K56" i="26"/>
  <c r="K57" i="26"/>
  <c r="K58" i="26"/>
  <c r="B59" i="26"/>
  <c r="C59" i="26"/>
  <c r="E59" i="26"/>
  <c r="F59" i="26"/>
  <c r="G59" i="26"/>
  <c r="I59" i="26"/>
  <c r="E60" i="26"/>
  <c r="F60" i="26"/>
  <c r="G60" i="26"/>
  <c r="I60" i="26"/>
  <c r="M61" i="26"/>
  <c r="M62" i="26"/>
  <c r="B63" i="26"/>
  <c r="C63" i="26"/>
  <c r="E63" i="26"/>
  <c r="F63" i="26"/>
  <c r="G63" i="26"/>
  <c r="I63" i="26"/>
  <c r="E64" i="26"/>
  <c r="F64" i="26"/>
  <c r="G64" i="26"/>
  <c r="I64" i="26"/>
  <c r="K64" i="26"/>
  <c r="O64" i="26"/>
  <c r="K65" i="26"/>
  <c r="O65" i="26"/>
  <c r="K66" i="26"/>
  <c r="Q66" i="26"/>
  <c r="B67" i="26"/>
  <c r="C67" i="26"/>
  <c r="E67" i="26"/>
  <c r="F67" i="26"/>
  <c r="G67" i="26"/>
  <c r="I67" i="26"/>
  <c r="Q67" i="26"/>
  <c r="Q142" i="26" s="1"/>
  <c r="E68" i="26"/>
  <c r="F68" i="26"/>
  <c r="G68" i="26"/>
  <c r="I68" i="26"/>
  <c r="O68" i="26"/>
  <c r="O69" i="26"/>
  <c r="B82" i="26"/>
  <c r="C82" i="26"/>
  <c r="E82" i="26"/>
  <c r="F82" i="26"/>
  <c r="G82" i="26"/>
  <c r="I82" i="26"/>
  <c r="U82" i="26"/>
  <c r="E83" i="26"/>
  <c r="F83" i="26"/>
  <c r="G83" i="26"/>
  <c r="I83" i="26"/>
  <c r="K83" i="26"/>
  <c r="U83" i="26"/>
  <c r="K84" i="26"/>
  <c r="U84" i="26"/>
  <c r="K85" i="26"/>
  <c r="U85" i="26"/>
  <c r="B86" i="26"/>
  <c r="C86" i="26"/>
  <c r="E86" i="26"/>
  <c r="F86" i="26"/>
  <c r="G86" i="26"/>
  <c r="I86" i="26"/>
  <c r="U86" i="26"/>
  <c r="E87" i="26"/>
  <c r="F87" i="26"/>
  <c r="G87" i="26"/>
  <c r="I87" i="26"/>
  <c r="U87" i="26"/>
  <c r="M88" i="26"/>
  <c r="U88" i="26"/>
  <c r="M89" i="26"/>
  <c r="U89" i="26"/>
  <c r="B90" i="26"/>
  <c r="C90" i="26"/>
  <c r="E90" i="26"/>
  <c r="F90" i="26"/>
  <c r="G90" i="26"/>
  <c r="I90" i="26"/>
  <c r="U90" i="26"/>
  <c r="E91" i="26"/>
  <c r="F91" i="26"/>
  <c r="G91" i="26"/>
  <c r="I91" i="26"/>
  <c r="K91" i="26"/>
  <c r="U91" i="26"/>
  <c r="K92" i="26"/>
  <c r="K93" i="26"/>
  <c r="B94" i="26"/>
  <c r="C94" i="26"/>
  <c r="E94" i="26"/>
  <c r="F94" i="26"/>
  <c r="G94" i="26"/>
  <c r="I94" i="26"/>
  <c r="E95" i="26"/>
  <c r="F95" i="26"/>
  <c r="G95" i="26"/>
  <c r="I95" i="26"/>
  <c r="O96" i="26"/>
  <c r="O97" i="26"/>
  <c r="B98" i="26"/>
  <c r="C98" i="26"/>
  <c r="E98" i="26"/>
  <c r="F98" i="26"/>
  <c r="G98" i="26"/>
  <c r="I98" i="26"/>
  <c r="E99" i="26"/>
  <c r="F99" i="26"/>
  <c r="G99" i="26"/>
  <c r="I99" i="26"/>
  <c r="K99" i="26"/>
  <c r="K100" i="26"/>
  <c r="K101" i="26"/>
  <c r="B102" i="26"/>
  <c r="C102" i="26"/>
  <c r="E102" i="26"/>
  <c r="F102" i="26"/>
  <c r="G102" i="26"/>
  <c r="I102" i="26"/>
  <c r="E103" i="26"/>
  <c r="F103" i="26"/>
  <c r="G103" i="26"/>
  <c r="I103" i="26"/>
  <c r="M104" i="26"/>
  <c r="M105" i="26"/>
  <c r="B106" i="26"/>
  <c r="C106" i="26"/>
  <c r="E106" i="26"/>
  <c r="F106" i="26"/>
  <c r="G106" i="26"/>
  <c r="I106" i="26"/>
  <c r="E107" i="26"/>
  <c r="F107" i="26"/>
  <c r="G107" i="26"/>
  <c r="I107" i="26"/>
  <c r="K107" i="26"/>
  <c r="K108" i="26"/>
  <c r="K109" i="26"/>
  <c r="B110" i="26"/>
  <c r="C110" i="26"/>
  <c r="E110" i="26"/>
  <c r="F110" i="26"/>
  <c r="G110" i="26"/>
  <c r="I110" i="26"/>
  <c r="E111" i="26"/>
  <c r="F111" i="26"/>
  <c r="G111" i="26"/>
  <c r="I111" i="26"/>
  <c r="Q112" i="26"/>
  <c r="Q113" i="26"/>
  <c r="B114" i="26"/>
  <c r="C114" i="26"/>
  <c r="E114" i="26"/>
  <c r="F114" i="26"/>
  <c r="G114" i="26"/>
  <c r="I114" i="26"/>
  <c r="E115" i="26"/>
  <c r="F115" i="26"/>
  <c r="G115" i="26"/>
  <c r="I115" i="26"/>
  <c r="K115" i="26"/>
  <c r="K116" i="26"/>
  <c r="K117" i="26"/>
  <c r="B118" i="26"/>
  <c r="C118" i="26"/>
  <c r="E118" i="26"/>
  <c r="F118" i="26"/>
  <c r="G118" i="26"/>
  <c r="I118" i="26"/>
  <c r="E119" i="26"/>
  <c r="F119" i="26"/>
  <c r="G119" i="26"/>
  <c r="I119" i="26"/>
  <c r="M120" i="26"/>
  <c r="M121" i="26"/>
  <c r="B122" i="26"/>
  <c r="C122" i="26"/>
  <c r="E122" i="26"/>
  <c r="F122" i="26"/>
  <c r="G122" i="26"/>
  <c r="I122" i="26"/>
  <c r="E123" i="26"/>
  <c r="F123" i="26"/>
  <c r="G123" i="26"/>
  <c r="I123" i="26"/>
  <c r="K123" i="26"/>
  <c r="K124" i="26"/>
  <c r="K125" i="26"/>
  <c r="B126" i="26"/>
  <c r="C126" i="26"/>
  <c r="E126" i="26"/>
  <c r="F126" i="26"/>
  <c r="G126" i="26"/>
  <c r="I126" i="26"/>
  <c r="E127" i="26"/>
  <c r="F127" i="26"/>
  <c r="G127" i="26"/>
  <c r="I127" i="26"/>
  <c r="O128" i="26"/>
  <c r="O129" i="26"/>
  <c r="B130" i="26"/>
  <c r="C130" i="26"/>
  <c r="E130" i="26"/>
  <c r="F130" i="26"/>
  <c r="G130" i="26"/>
  <c r="I130" i="26"/>
  <c r="E131" i="26"/>
  <c r="F131" i="26"/>
  <c r="G131" i="26"/>
  <c r="I131" i="26"/>
  <c r="K131" i="26"/>
  <c r="K132" i="26"/>
  <c r="K133" i="26"/>
  <c r="B134" i="26"/>
  <c r="C134" i="26"/>
  <c r="E134" i="26"/>
  <c r="F134" i="26"/>
  <c r="G134" i="26"/>
  <c r="I134" i="26"/>
  <c r="E135" i="26"/>
  <c r="F135" i="26"/>
  <c r="G135" i="26"/>
  <c r="I135" i="26"/>
  <c r="M136" i="26"/>
  <c r="M137" i="26"/>
  <c r="B138" i="26"/>
  <c r="C138" i="26"/>
  <c r="E138" i="26"/>
  <c r="F138" i="26"/>
  <c r="G138" i="26"/>
  <c r="I138" i="26"/>
  <c r="O138" i="26"/>
  <c r="Q138" i="26"/>
  <c r="E139" i="26"/>
  <c r="F139" i="26"/>
  <c r="G139" i="26"/>
  <c r="I139" i="26"/>
  <c r="K139" i="26"/>
  <c r="O139" i="26"/>
  <c r="K140" i="26"/>
  <c r="O140" i="26"/>
  <c r="K141" i="26"/>
  <c r="Q141" i="26"/>
  <c r="B142" i="26"/>
  <c r="C142" i="26"/>
  <c r="E142" i="26"/>
  <c r="F142" i="26"/>
  <c r="G142" i="26"/>
  <c r="I142" i="26"/>
  <c r="E143" i="26"/>
  <c r="F143" i="26"/>
  <c r="G143" i="26"/>
  <c r="I143" i="26"/>
  <c r="O143" i="26"/>
  <c r="Q143" i="26"/>
  <c r="O144" i="26"/>
  <c r="Q146" i="26"/>
  <c r="G147" i="26"/>
  <c r="K147" i="26"/>
  <c r="M147" i="26"/>
  <c r="G148" i="26"/>
  <c r="M148" i="26"/>
  <c r="G149" i="26"/>
  <c r="K149" i="26"/>
  <c r="M149" i="26"/>
  <c r="G150" i="26"/>
  <c r="K150" i="26"/>
  <c r="M150" i="26"/>
  <c r="G151" i="26"/>
  <c r="K151" i="26"/>
  <c r="M151" i="26"/>
  <c r="G152" i="26"/>
  <c r="K152" i="26"/>
  <c r="M152" i="26"/>
  <c r="G153" i="26"/>
  <c r="K153" i="26"/>
  <c r="M153" i="26"/>
  <c r="G154" i="26"/>
  <c r="K154" i="26"/>
  <c r="M154" i="26"/>
  <c r="A1" i="43"/>
  <c r="F2" i="43"/>
  <c r="A4" i="43"/>
  <c r="G4" i="43"/>
  <c r="R4" i="43"/>
  <c r="B7" i="43"/>
  <c r="C7" i="43"/>
  <c r="E7" i="43"/>
  <c r="F7" i="43"/>
  <c r="G7" i="43"/>
  <c r="I7" i="43"/>
  <c r="U7" i="43"/>
  <c r="E8" i="43"/>
  <c r="F8" i="43"/>
  <c r="G8" i="43"/>
  <c r="I8" i="43"/>
  <c r="K8" i="43"/>
  <c r="K9" i="43"/>
  <c r="K10" i="43"/>
  <c r="B11" i="43"/>
  <c r="C11" i="43"/>
  <c r="E11" i="43"/>
  <c r="F11" i="43"/>
  <c r="G11" i="43"/>
  <c r="I11" i="43"/>
  <c r="E12" i="43"/>
  <c r="F12" i="43"/>
  <c r="G12" i="43"/>
  <c r="I12" i="43"/>
  <c r="M13" i="43"/>
  <c r="M14" i="43"/>
  <c r="B15" i="43"/>
  <c r="C15" i="43"/>
  <c r="E15" i="43"/>
  <c r="F15" i="43"/>
  <c r="G15" i="43"/>
  <c r="I15" i="43"/>
  <c r="E16" i="43"/>
  <c r="F16" i="43"/>
  <c r="G16" i="43"/>
  <c r="I16" i="43"/>
  <c r="K16" i="43"/>
  <c r="U16" i="43"/>
  <c r="K17" i="43"/>
  <c r="K18" i="43"/>
  <c r="B19" i="43"/>
  <c r="C19" i="43"/>
  <c r="E19" i="43"/>
  <c r="F19" i="43"/>
  <c r="G19" i="43"/>
  <c r="I19" i="43"/>
  <c r="E20" i="43"/>
  <c r="F20" i="43"/>
  <c r="G20" i="43"/>
  <c r="I20" i="43"/>
  <c r="O21" i="43"/>
  <c r="O22" i="43"/>
  <c r="B23" i="43"/>
  <c r="C23" i="43"/>
  <c r="E23" i="43"/>
  <c r="F23" i="43"/>
  <c r="G23" i="43"/>
  <c r="I23" i="43"/>
  <c r="E24" i="43"/>
  <c r="F24" i="43"/>
  <c r="G24" i="43"/>
  <c r="I24" i="43"/>
  <c r="K24" i="43"/>
  <c r="K25" i="43"/>
  <c r="K26" i="43"/>
  <c r="B27" i="43"/>
  <c r="C27" i="43"/>
  <c r="E27" i="43"/>
  <c r="F27" i="43"/>
  <c r="G27" i="43"/>
  <c r="I27" i="43"/>
  <c r="E28" i="43"/>
  <c r="F28" i="43"/>
  <c r="G28" i="43"/>
  <c r="I28" i="43"/>
  <c r="M29" i="43"/>
  <c r="M30" i="43"/>
  <c r="B31" i="43"/>
  <c r="C31" i="43"/>
  <c r="E31" i="43"/>
  <c r="F31" i="43"/>
  <c r="G31" i="43"/>
  <c r="I31" i="43"/>
  <c r="E32" i="43"/>
  <c r="F32" i="43"/>
  <c r="G32" i="43"/>
  <c r="I32" i="43"/>
  <c r="K32" i="43"/>
  <c r="K33" i="43"/>
  <c r="K34" i="43"/>
  <c r="B35" i="43"/>
  <c r="C35" i="43"/>
  <c r="E35" i="43"/>
  <c r="F35" i="43"/>
  <c r="G35" i="43"/>
  <c r="I35" i="43"/>
  <c r="E36" i="43"/>
  <c r="F36" i="43"/>
  <c r="G36" i="43"/>
  <c r="I36" i="43"/>
  <c r="Q37" i="43"/>
  <c r="Q38" i="43"/>
  <c r="B39" i="43"/>
  <c r="C39" i="43"/>
  <c r="E39" i="43"/>
  <c r="F39" i="43"/>
  <c r="G39" i="43"/>
  <c r="I39" i="43"/>
  <c r="E40" i="43"/>
  <c r="F40" i="43"/>
  <c r="G40" i="43"/>
  <c r="I40" i="43"/>
  <c r="K40" i="43"/>
  <c r="K41" i="43"/>
  <c r="K42" i="43"/>
  <c r="B43" i="43"/>
  <c r="C43" i="43"/>
  <c r="E43" i="43"/>
  <c r="F43" i="43"/>
  <c r="G43" i="43"/>
  <c r="I43" i="43"/>
  <c r="E44" i="43"/>
  <c r="F44" i="43"/>
  <c r="G44" i="43"/>
  <c r="I44" i="43"/>
  <c r="M45" i="43"/>
  <c r="M46" i="43"/>
  <c r="B47" i="43"/>
  <c r="C47" i="43"/>
  <c r="E47" i="43"/>
  <c r="F47" i="43"/>
  <c r="G47" i="43"/>
  <c r="I47" i="43"/>
  <c r="E48" i="43"/>
  <c r="F48" i="43"/>
  <c r="G48" i="43"/>
  <c r="I48" i="43"/>
  <c r="K48" i="43"/>
  <c r="K49" i="43"/>
  <c r="K50" i="43"/>
  <c r="B51" i="43"/>
  <c r="C51" i="43"/>
  <c r="E51" i="43"/>
  <c r="F51" i="43"/>
  <c r="G51" i="43"/>
  <c r="I51" i="43"/>
  <c r="E52" i="43"/>
  <c r="F52" i="43"/>
  <c r="G52" i="43"/>
  <c r="I52" i="43"/>
  <c r="O53" i="43"/>
  <c r="O54" i="43"/>
  <c r="B55" i="43"/>
  <c r="C55" i="43"/>
  <c r="E55" i="43"/>
  <c r="F55" i="43"/>
  <c r="G55" i="43"/>
  <c r="I55" i="43"/>
  <c r="E56" i="43"/>
  <c r="F56" i="43"/>
  <c r="G56" i="43"/>
  <c r="I56" i="43"/>
  <c r="K56" i="43"/>
  <c r="K57" i="43"/>
  <c r="K58" i="43"/>
  <c r="B59" i="43"/>
  <c r="C59" i="43"/>
  <c r="E59" i="43"/>
  <c r="F59" i="43"/>
  <c r="G59" i="43"/>
  <c r="I59" i="43"/>
  <c r="E60" i="43"/>
  <c r="F60" i="43"/>
  <c r="G60" i="43"/>
  <c r="I60" i="43"/>
  <c r="M61" i="43"/>
  <c r="M62" i="43"/>
  <c r="B63" i="43"/>
  <c r="C63" i="43"/>
  <c r="E63" i="43"/>
  <c r="F63" i="43"/>
  <c r="G63" i="43"/>
  <c r="I63" i="43"/>
  <c r="E64" i="43"/>
  <c r="F64" i="43"/>
  <c r="G64" i="43"/>
  <c r="I64" i="43"/>
  <c r="K64" i="43"/>
  <c r="O64" i="43"/>
  <c r="O139" i="43" s="1"/>
  <c r="K65" i="43"/>
  <c r="O65" i="43"/>
  <c r="O140" i="43" s="1"/>
  <c r="K66" i="43"/>
  <c r="Q66" i="43"/>
  <c r="Q141" i="43" s="1"/>
  <c r="B67" i="43"/>
  <c r="C67" i="43"/>
  <c r="E67" i="43"/>
  <c r="F67" i="43"/>
  <c r="G67" i="43"/>
  <c r="I67" i="43"/>
  <c r="Q67" i="43"/>
  <c r="Q142" i="43" s="1"/>
  <c r="E68" i="43"/>
  <c r="F68" i="43"/>
  <c r="G68" i="43"/>
  <c r="I68" i="43"/>
  <c r="O68" i="43"/>
  <c r="O69" i="43"/>
  <c r="O79" i="43"/>
  <c r="O154" i="43" s="1"/>
  <c r="B82" i="43"/>
  <c r="C82" i="43"/>
  <c r="E82" i="43"/>
  <c r="F82" i="43"/>
  <c r="G82" i="43"/>
  <c r="I82" i="43"/>
  <c r="U82" i="43"/>
  <c r="E83" i="43"/>
  <c r="F83" i="43"/>
  <c r="G83" i="43"/>
  <c r="I83" i="43"/>
  <c r="K83" i="43"/>
  <c r="U83" i="43"/>
  <c r="K84" i="43"/>
  <c r="U84" i="43"/>
  <c r="K85" i="43"/>
  <c r="U85" i="43"/>
  <c r="B86" i="43"/>
  <c r="C86" i="43"/>
  <c r="E86" i="43"/>
  <c r="F86" i="43"/>
  <c r="G86" i="43"/>
  <c r="I86" i="43"/>
  <c r="U86" i="43"/>
  <c r="E87" i="43"/>
  <c r="F87" i="43"/>
  <c r="G87" i="43"/>
  <c r="I87" i="43"/>
  <c r="U87" i="43"/>
  <c r="M88" i="43"/>
  <c r="U88" i="43"/>
  <c r="M89" i="43"/>
  <c r="U89" i="43"/>
  <c r="B90" i="43"/>
  <c r="C90" i="43"/>
  <c r="E90" i="43"/>
  <c r="F90" i="43"/>
  <c r="G90" i="43"/>
  <c r="I90" i="43"/>
  <c r="U90" i="43"/>
  <c r="E91" i="43"/>
  <c r="F91" i="43"/>
  <c r="G91" i="43"/>
  <c r="I91" i="43"/>
  <c r="K91" i="43"/>
  <c r="U91" i="43"/>
  <c r="K92" i="43"/>
  <c r="K93" i="43"/>
  <c r="B94" i="43"/>
  <c r="C94" i="43"/>
  <c r="E94" i="43"/>
  <c r="F94" i="43"/>
  <c r="G94" i="43"/>
  <c r="I94" i="43"/>
  <c r="E95" i="43"/>
  <c r="F95" i="43"/>
  <c r="G95" i="43"/>
  <c r="I95" i="43"/>
  <c r="O96" i="43"/>
  <c r="O97" i="43"/>
  <c r="B98" i="43"/>
  <c r="C98" i="43"/>
  <c r="E98" i="43"/>
  <c r="F98" i="43"/>
  <c r="G98" i="43"/>
  <c r="I98" i="43"/>
  <c r="E99" i="43"/>
  <c r="F99" i="43"/>
  <c r="G99" i="43"/>
  <c r="I99" i="43"/>
  <c r="K99" i="43"/>
  <c r="K100" i="43"/>
  <c r="K101" i="43"/>
  <c r="B102" i="43"/>
  <c r="C102" i="43"/>
  <c r="E102" i="43"/>
  <c r="F102" i="43"/>
  <c r="G102" i="43"/>
  <c r="I102" i="43"/>
  <c r="E103" i="43"/>
  <c r="F103" i="43"/>
  <c r="G103" i="43"/>
  <c r="I103" i="43"/>
  <c r="M104" i="43"/>
  <c r="M105" i="43"/>
  <c r="B106" i="43"/>
  <c r="C106" i="43"/>
  <c r="E106" i="43"/>
  <c r="F106" i="43"/>
  <c r="G106" i="43"/>
  <c r="I106" i="43"/>
  <c r="E107" i="43"/>
  <c r="F107" i="43"/>
  <c r="G107" i="43"/>
  <c r="I107" i="43"/>
  <c r="K107" i="43"/>
  <c r="K108" i="43"/>
  <c r="K109" i="43"/>
  <c r="B110" i="43"/>
  <c r="C110" i="43"/>
  <c r="E110" i="43"/>
  <c r="F110" i="43"/>
  <c r="G110" i="43"/>
  <c r="I110" i="43"/>
  <c r="E111" i="43"/>
  <c r="F111" i="43"/>
  <c r="G111" i="43"/>
  <c r="I111" i="43"/>
  <c r="Q112" i="43"/>
  <c r="Q113" i="43"/>
  <c r="B114" i="43"/>
  <c r="C114" i="43"/>
  <c r="E114" i="43"/>
  <c r="F114" i="43"/>
  <c r="G114" i="43"/>
  <c r="I114" i="43"/>
  <c r="E115" i="43"/>
  <c r="F115" i="43"/>
  <c r="G115" i="43"/>
  <c r="I115" i="43"/>
  <c r="K115" i="43"/>
  <c r="K116" i="43"/>
  <c r="K117" i="43"/>
  <c r="B118" i="43"/>
  <c r="C118" i="43"/>
  <c r="E118" i="43"/>
  <c r="F118" i="43"/>
  <c r="G118" i="43"/>
  <c r="I118" i="43"/>
  <c r="E119" i="43"/>
  <c r="F119" i="43"/>
  <c r="G119" i="43"/>
  <c r="I119" i="43"/>
  <c r="M120" i="43"/>
  <c r="M121" i="43"/>
  <c r="B122" i="43"/>
  <c r="C122" i="43"/>
  <c r="E122" i="43"/>
  <c r="F122" i="43"/>
  <c r="G122" i="43"/>
  <c r="I122" i="43"/>
  <c r="E123" i="43"/>
  <c r="F123" i="43"/>
  <c r="G123" i="43"/>
  <c r="I123" i="43"/>
  <c r="K123" i="43"/>
  <c r="K124" i="43"/>
  <c r="K125" i="43"/>
  <c r="B126" i="43"/>
  <c r="C126" i="43"/>
  <c r="E126" i="43"/>
  <c r="F126" i="43"/>
  <c r="G126" i="43"/>
  <c r="I126" i="43"/>
  <c r="E127" i="43"/>
  <c r="F127" i="43"/>
  <c r="G127" i="43"/>
  <c r="I127" i="43"/>
  <c r="O128" i="43"/>
  <c r="O129" i="43"/>
  <c r="B130" i="43"/>
  <c r="C130" i="43"/>
  <c r="E130" i="43"/>
  <c r="F130" i="43"/>
  <c r="G130" i="43"/>
  <c r="I130" i="43"/>
  <c r="E131" i="43"/>
  <c r="F131" i="43"/>
  <c r="G131" i="43"/>
  <c r="I131" i="43"/>
  <c r="K131" i="43"/>
  <c r="K132" i="43"/>
  <c r="K133" i="43"/>
  <c r="B134" i="43"/>
  <c r="C134" i="43"/>
  <c r="E134" i="43"/>
  <c r="F134" i="43"/>
  <c r="G134" i="43"/>
  <c r="I134" i="43"/>
  <c r="E135" i="43"/>
  <c r="F135" i="43"/>
  <c r="G135" i="43"/>
  <c r="I135" i="43"/>
  <c r="M136" i="43"/>
  <c r="M137" i="43"/>
  <c r="B138" i="43"/>
  <c r="C138" i="43"/>
  <c r="E138" i="43"/>
  <c r="F138" i="43"/>
  <c r="G138" i="43"/>
  <c r="I138" i="43"/>
  <c r="O138" i="43"/>
  <c r="Q138" i="43"/>
  <c r="E139" i="43"/>
  <c r="F139" i="43"/>
  <c r="G139" i="43"/>
  <c r="I139" i="43"/>
  <c r="K139" i="43"/>
  <c r="K140" i="43"/>
  <c r="K141" i="43"/>
  <c r="B142" i="43"/>
  <c r="C142" i="43"/>
  <c r="E142" i="43"/>
  <c r="F142" i="43"/>
  <c r="G142" i="43"/>
  <c r="I142" i="43"/>
  <c r="E143" i="43"/>
  <c r="F143" i="43"/>
  <c r="G143" i="43"/>
  <c r="I143" i="43"/>
  <c r="O143" i="43"/>
  <c r="Q143" i="43"/>
  <c r="O144" i="43"/>
  <c r="Q146" i="43"/>
  <c r="G147" i="43"/>
  <c r="K147" i="43"/>
  <c r="M147" i="43"/>
  <c r="G148" i="43"/>
  <c r="M148" i="43"/>
  <c r="G149" i="43"/>
  <c r="K149" i="43"/>
  <c r="M149" i="43"/>
  <c r="G150" i="43"/>
  <c r="K150" i="43"/>
  <c r="M150" i="43"/>
  <c r="G151" i="43"/>
  <c r="K151" i="43"/>
  <c r="M151" i="43"/>
  <c r="G152" i="43"/>
  <c r="K152" i="43"/>
  <c r="M152" i="43"/>
  <c r="G153" i="43"/>
  <c r="K153" i="43"/>
  <c r="M153" i="43"/>
  <c r="G154" i="43"/>
  <c r="K154" i="43"/>
  <c r="M154" i="43"/>
  <c r="A1" i="24"/>
  <c r="F2" i="24"/>
  <c r="A4" i="24"/>
  <c r="G4" i="24"/>
  <c r="R4" i="24"/>
  <c r="O79" i="24" s="1"/>
  <c r="B7" i="24"/>
  <c r="C7" i="24"/>
  <c r="E7" i="24"/>
  <c r="F7" i="24"/>
  <c r="G7" i="24"/>
  <c r="I7" i="24"/>
  <c r="U7" i="24"/>
  <c r="E8" i="24"/>
  <c r="F8" i="24"/>
  <c r="G8" i="24"/>
  <c r="I8" i="24"/>
  <c r="K8" i="24"/>
  <c r="K9" i="24"/>
  <c r="K10" i="24"/>
  <c r="B11" i="24"/>
  <c r="C11" i="24"/>
  <c r="E11" i="24"/>
  <c r="F11" i="24"/>
  <c r="G11" i="24"/>
  <c r="I11" i="24"/>
  <c r="E12" i="24"/>
  <c r="F12" i="24"/>
  <c r="G12" i="24"/>
  <c r="I12" i="24"/>
  <c r="M13" i="24"/>
  <c r="M14" i="24"/>
  <c r="B15" i="24"/>
  <c r="C15" i="24"/>
  <c r="E15" i="24"/>
  <c r="F15" i="24"/>
  <c r="G15" i="24"/>
  <c r="I15" i="24"/>
  <c r="E16" i="24"/>
  <c r="F16" i="24"/>
  <c r="G16" i="24"/>
  <c r="I16" i="24"/>
  <c r="K16" i="24"/>
  <c r="U16" i="24"/>
  <c r="K17" i="24"/>
  <c r="K18" i="24"/>
  <c r="B19" i="24"/>
  <c r="C19" i="24"/>
  <c r="E19" i="24"/>
  <c r="F19" i="24"/>
  <c r="G19" i="24"/>
  <c r="I19" i="24"/>
  <c r="E20" i="24"/>
  <c r="F20" i="24"/>
  <c r="G20" i="24"/>
  <c r="I20" i="24"/>
  <c r="O21" i="24"/>
  <c r="O22" i="24"/>
  <c r="B23" i="24"/>
  <c r="C23" i="24"/>
  <c r="E23" i="24"/>
  <c r="F23" i="24"/>
  <c r="G23" i="24"/>
  <c r="I23" i="24"/>
  <c r="E24" i="24"/>
  <c r="F24" i="24"/>
  <c r="G24" i="24"/>
  <c r="I24" i="24"/>
  <c r="K24" i="24"/>
  <c r="K25" i="24"/>
  <c r="K26" i="24"/>
  <c r="B27" i="24"/>
  <c r="C27" i="24"/>
  <c r="E27" i="24"/>
  <c r="F27" i="24"/>
  <c r="G27" i="24"/>
  <c r="I27" i="24"/>
  <c r="E28" i="24"/>
  <c r="F28" i="24"/>
  <c r="G28" i="24"/>
  <c r="I28" i="24"/>
  <c r="M29" i="24"/>
  <c r="M30" i="24"/>
  <c r="B31" i="24"/>
  <c r="C31" i="24"/>
  <c r="E31" i="24"/>
  <c r="F31" i="24"/>
  <c r="G31" i="24"/>
  <c r="I31" i="24"/>
  <c r="E32" i="24"/>
  <c r="F32" i="24"/>
  <c r="G32" i="24"/>
  <c r="I32" i="24"/>
  <c r="K32" i="24"/>
  <c r="K33" i="24"/>
  <c r="K34" i="24"/>
  <c r="B35" i="24"/>
  <c r="C35" i="24"/>
  <c r="E35" i="24"/>
  <c r="F35" i="24"/>
  <c r="G35" i="24"/>
  <c r="I35" i="24"/>
  <c r="E36" i="24"/>
  <c r="F36" i="24"/>
  <c r="G36" i="24"/>
  <c r="I36" i="24"/>
  <c r="Q37" i="24"/>
  <c r="A1" i="41"/>
  <c r="F2" i="41"/>
  <c r="A4" i="41"/>
  <c r="G4" i="41"/>
  <c r="R4" i="41"/>
  <c r="B7" i="41"/>
  <c r="C7" i="41"/>
  <c r="E7" i="41"/>
  <c r="F7" i="41"/>
  <c r="G7" i="41"/>
  <c r="I7" i="41"/>
  <c r="U7" i="41"/>
  <c r="E8" i="41"/>
  <c r="F8" i="41"/>
  <c r="G8" i="41"/>
  <c r="I8" i="41"/>
  <c r="K8" i="41"/>
  <c r="K9" i="41"/>
  <c r="K10" i="41"/>
  <c r="B11" i="41"/>
  <c r="C11" i="41"/>
  <c r="E11" i="41"/>
  <c r="F11" i="41"/>
  <c r="G11" i="41"/>
  <c r="I11" i="41"/>
  <c r="E12" i="41"/>
  <c r="F12" i="41"/>
  <c r="G12" i="41"/>
  <c r="I12" i="41"/>
  <c r="M13" i="41"/>
  <c r="M14" i="41"/>
  <c r="B15" i="41"/>
  <c r="C15" i="41"/>
  <c r="E15" i="41"/>
  <c r="F15" i="41"/>
  <c r="G15" i="41"/>
  <c r="I15" i="41"/>
  <c r="E16" i="41"/>
  <c r="F16" i="41"/>
  <c r="G16" i="41"/>
  <c r="I16" i="41"/>
  <c r="K16" i="41"/>
  <c r="U16" i="41"/>
  <c r="K17" i="41"/>
  <c r="K18" i="41"/>
  <c r="B19" i="41"/>
  <c r="C19" i="41"/>
  <c r="E19" i="41"/>
  <c r="F19" i="41"/>
  <c r="G19" i="41"/>
  <c r="I19" i="41"/>
  <c r="E20" i="41"/>
  <c r="F20" i="41"/>
  <c r="G20" i="41"/>
  <c r="I20" i="41"/>
  <c r="O21" i="41"/>
  <c r="O22" i="41"/>
  <c r="B23" i="41"/>
  <c r="C23" i="41"/>
  <c r="E23" i="41"/>
  <c r="F23" i="41"/>
  <c r="G23" i="41"/>
  <c r="I23" i="41"/>
  <c r="E24" i="41"/>
  <c r="F24" i="41"/>
  <c r="G24" i="41"/>
  <c r="I24" i="41"/>
  <c r="K24" i="41"/>
  <c r="K25" i="41"/>
  <c r="K26" i="41"/>
  <c r="B27" i="41"/>
  <c r="C27" i="41"/>
  <c r="E27" i="41"/>
  <c r="F27" i="41"/>
  <c r="G27" i="41"/>
  <c r="I27" i="41"/>
  <c r="E28" i="41"/>
  <c r="F28" i="41"/>
  <c r="G28" i="41"/>
  <c r="I28" i="41"/>
  <c r="M29" i="41"/>
  <c r="M30" i="41"/>
  <c r="B31" i="41"/>
  <c r="C31" i="41"/>
  <c r="E31" i="41"/>
  <c r="F31" i="41"/>
  <c r="G31" i="41"/>
  <c r="I31" i="41"/>
  <c r="E32" i="41"/>
  <c r="F32" i="41"/>
  <c r="G32" i="41"/>
  <c r="I32" i="41"/>
  <c r="K32" i="41"/>
  <c r="K33" i="41"/>
  <c r="K34" i="41"/>
  <c r="B35" i="41"/>
  <c r="C35" i="41"/>
  <c r="E35" i="41"/>
  <c r="F35" i="41"/>
  <c r="G35" i="41"/>
  <c r="I35" i="41"/>
  <c r="E36" i="41"/>
  <c r="F36" i="41"/>
  <c r="G36" i="41"/>
  <c r="I36" i="41"/>
  <c r="Q37" i="41"/>
  <c r="O79" i="41"/>
  <c r="A1" i="23"/>
  <c r="A2" i="23"/>
  <c r="C2" i="23"/>
  <c r="A5" i="23"/>
  <c r="C5" i="23"/>
  <c r="L5" i="23"/>
  <c r="P5" i="23"/>
  <c r="R79" i="25" s="1"/>
  <c r="O8" i="23"/>
  <c r="O9" i="23"/>
  <c r="O10" i="23"/>
  <c r="O11" i="23"/>
  <c r="O12" i="23"/>
  <c r="O13" i="23"/>
  <c r="O14" i="23"/>
  <c r="O15" i="23"/>
  <c r="O16" i="23"/>
  <c r="O17" i="23"/>
  <c r="O18" i="23"/>
  <c r="O19" i="23"/>
  <c r="O20" i="23"/>
  <c r="O21" i="23"/>
  <c r="O22" i="23"/>
  <c r="O23" i="23"/>
  <c r="O24" i="23"/>
  <c r="O25" i="23"/>
  <c r="O26" i="23"/>
  <c r="A1" i="40"/>
  <c r="A2" i="40"/>
  <c r="C2" i="40"/>
  <c r="A5" i="40"/>
  <c r="C5" i="40"/>
  <c r="L5" i="40"/>
  <c r="P5" i="40"/>
  <c r="R79" i="43" s="1"/>
  <c r="H79" i="43" s="1"/>
  <c r="H154" i="43" s="1"/>
  <c r="O8" i="40"/>
  <c r="O9" i="40"/>
  <c r="O10" i="40"/>
  <c r="O11" i="40"/>
  <c r="O12" i="40"/>
  <c r="O13" i="40"/>
  <c r="O14" i="40"/>
  <c r="O15" i="40"/>
  <c r="O16" i="40"/>
  <c r="O17" i="40"/>
  <c r="O18" i="40"/>
  <c r="O19" i="40"/>
  <c r="O20" i="40"/>
  <c r="O21" i="40"/>
  <c r="O22" i="40"/>
  <c r="O23" i="40"/>
  <c r="O24" i="40"/>
  <c r="O25" i="40"/>
  <c r="O26" i="40"/>
  <c r="A1" i="31"/>
  <c r="AH1" i="31"/>
  <c r="E2" i="31"/>
  <c r="Y3" i="31"/>
  <c r="A4" i="31"/>
  <c r="E4" i="31"/>
  <c r="L4" i="31"/>
  <c r="K41" i="31" s="1"/>
  <c r="Y5" i="31"/>
  <c r="AE1" i="31" s="1"/>
  <c r="C7" i="31"/>
  <c r="D7" i="31"/>
  <c r="E7" i="31"/>
  <c r="G7" i="31"/>
  <c r="I7" i="31"/>
  <c r="L7" i="31"/>
  <c r="C9" i="31"/>
  <c r="D9" i="31"/>
  <c r="E9" i="31"/>
  <c r="B20" i="31" s="1"/>
  <c r="G9" i="31"/>
  <c r="I9" i="31"/>
  <c r="L9" i="31"/>
  <c r="C11" i="31"/>
  <c r="D11" i="31"/>
  <c r="E11" i="31"/>
  <c r="G11" i="31"/>
  <c r="I11" i="31"/>
  <c r="L11" i="31"/>
  <c r="D18" i="31"/>
  <c r="B19" i="31"/>
  <c r="A1" i="32"/>
  <c r="AE1" i="32"/>
  <c r="E2" i="32"/>
  <c r="Y3" i="32"/>
  <c r="A4" i="32"/>
  <c r="E4" i="32"/>
  <c r="M4" i="32"/>
  <c r="K41" i="32" s="1"/>
  <c r="Y5" i="32"/>
  <c r="C7" i="32"/>
  <c r="D7" i="32"/>
  <c r="E7" i="32"/>
  <c r="B19" i="32" s="1"/>
  <c r="G7" i="32"/>
  <c r="I7" i="32"/>
  <c r="L7" i="32"/>
  <c r="C9" i="32"/>
  <c r="D9" i="32"/>
  <c r="E9" i="32"/>
  <c r="G9" i="32"/>
  <c r="I9" i="32"/>
  <c r="L9" i="32"/>
  <c r="C11" i="32"/>
  <c r="D11" i="32"/>
  <c r="E11" i="32"/>
  <c r="B21" i="32" s="1"/>
  <c r="G11" i="32"/>
  <c r="I11" i="32"/>
  <c r="L11" i="32"/>
  <c r="C13" i="32"/>
  <c r="D13" i="32"/>
  <c r="E13" i="32"/>
  <c r="B22" i="32" s="1"/>
  <c r="G13" i="32"/>
  <c r="I13" i="32"/>
  <c r="L13" i="32"/>
  <c r="J18" i="32"/>
  <c r="A1" i="33"/>
  <c r="AH1" i="33"/>
  <c r="E2" i="33"/>
  <c r="Y3" i="33"/>
  <c r="A4" i="33"/>
  <c r="E4" i="33"/>
  <c r="L4" i="33"/>
  <c r="K41" i="33" s="1"/>
  <c r="Y5" i="33"/>
  <c r="AE1" i="33" s="1"/>
  <c r="C7" i="33"/>
  <c r="D7" i="33"/>
  <c r="E7" i="33"/>
  <c r="B19" i="33" s="1"/>
  <c r="G7" i="33"/>
  <c r="I7" i="33"/>
  <c r="L7" i="33"/>
  <c r="C9" i="33"/>
  <c r="D9" i="33"/>
  <c r="E9" i="33"/>
  <c r="B20" i="33" s="1"/>
  <c r="G9" i="33"/>
  <c r="I9" i="33"/>
  <c r="L9" i="33"/>
  <c r="C11" i="33"/>
  <c r="D11" i="33"/>
  <c r="E11" i="33"/>
  <c r="H18" i="33" s="1"/>
  <c r="G11" i="33"/>
  <c r="I11" i="33"/>
  <c r="L11" i="33"/>
  <c r="C13" i="33"/>
  <c r="D13" i="33"/>
  <c r="E13" i="33"/>
  <c r="B22" i="33" s="1"/>
  <c r="G13" i="33"/>
  <c r="I13" i="33"/>
  <c r="L13" i="33"/>
  <c r="C15" i="33"/>
  <c r="D15" i="33"/>
  <c r="E15" i="33"/>
  <c r="G15" i="33"/>
  <c r="I15" i="33"/>
  <c r="L15" i="33"/>
  <c r="D18" i="33"/>
  <c r="B21" i="33"/>
  <c r="A1" i="34"/>
  <c r="AE1" i="34"/>
  <c r="AJ1" i="34"/>
  <c r="E2" i="34"/>
  <c r="Y3" i="34"/>
  <c r="A4" i="34"/>
  <c r="E4" i="34"/>
  <c r="L4" i="34"/>
  <c r="K47" i="34" s="1"/>
  <c r="Y5" i="34"/>
  <c r="AB1" i="34" s="1"/>
  <c r="C7" i="34"/>
  <c r="D7" i="34"/>
  <c r="E7" i="34"/>
  <c r="D22" i="34" s="1"/>
  <c r="G7" i="34"/>
  <c r="I7" i="34"/>
  <c r="L7" i="34"/>
  <c r="C9" i="34"/>
  <c r="D9" i="34"/>
  <c r="E9" i="34"/>
  <c r="F22" i="34" s="1"/>
  <c r="G9" i="34"/>
  <c r="I9" i="34"/>
  <c r="L9" i="34"/>
  <c r="C11" i="34"/>
  <c r="D11" i="34"/>
  <c r="E11" i="34"/>
  <c r="B25" i="34" s="1"/>
  <c r="G11" i="34"/>
  <c r="I11" i="34"/>
  <c r="L11" i="34"/>
  <c r="C13" i="34"/>
  <c r="D13" i="34"/>
  <c r="E13" i="34"/>
  <c r="G13" i="34"/>
  <c r="I13" i="34"/>
  <c r="L13" i="34"/>
  <c r="C15" i="34"/>
  <c r="D15" i="34"/>
  <c r="E15" i="34"/>
  <c r="B29" i="34" s="1"/>
  <c r="G15" i="34"/>
  <c r="I15" i="34"/>
  <c r="L15" i="34"/>
  <c r="C17" i="34"/>
  <c r="D17" i="34"/>
  <c r="E17" i="34"/>
  <c r="G17" i="34"/>
  <c r="I17" i="34"/>
  <c r="L17" i="34"/>
  <c r="B23" i="34"/>
  <c r="H27" i="34"/>
  <c r="B30" i="34"/>
  <c r="C32" i="34"/>
  <c r="F32" i="34"/>
  <c r="C34" i="34"/>
  <c r="F34" i="34"/>
  <c r="C36" i="34"/>
  <c r="F36" i="34"/>
  <c r="R47" i="34"/>
  <c r="E40" i="34" s="1"/>
  <c r="A1" i="35"/>
  <c r="AD1" i="35"/>
  <c r="AF1" i="35"/>
  <c r="AJ1" i="35"/>
  <c r="AK1" i="35"/>
  <c r="E2" i="35"/>
  <c r="Y3" i="35"/>
  <c r="A4" i="35"/>
  <c r="E4" i="35"/>
  <c r="L4" i="35"/>
  <c r="Y5" i="35"/>
  <c r="AE1" i="35" s="1"/>
  <c r="C7" i="35"/>
  <c r="D7" i="35"/>
  <c r="E7" i="35"/>
  <c r="G7" i="35"/>
  <c r="I7" i="35"/>
  <c r="L7" i="35"/>
  <c r="C9" i="35"/>
  <c r="D9" i="35"/>
  <c r="E9" i="35"/>
  <c r="F22" i="35" s="1"/>
  <c r="G9" i="35"/>
  <c r="I9" i="35"/>
  <c r="L9" i="35"/>
  <c r="C11" i="35"/>
  <c r="D11" i="35"/>
  <c r="E11" i="35"/>
  <c r="B25" i="35" s="1"/>
  <c r="G11" i="35"/>
  <c r="I11" i="35"/>
  <c r="L11" i="35"/>
  <c r="C13" i="35"/>
  <c r="D13" i="35"/>
  <c r="E13" i="35"/>
  <c r="D27" i="35" s="1"/>
  <c r="G13" i="35"/>
  <c r="I13" i="35"/>
  <c r="L13" i="35"/>
  <c r="C15" i="35"/>
  <c r="D15" i="35"/>
  <c r="E15" i="35"/>
  <c r="F27" i="35" s="1"/>
  <c r="G15" i="35"/>
  <c r="I15" i="35"/>
  <c r="L15" i="35"/>
  <c r="C17" i="35"/>
  <c r="D17" i="35"/>
  <c r="E17" i="35"/>
  <c r="B30" i="35" s="1"/>
  <c r="G17" i="35"/>
  <c r="I17" i="35"/>
  <c r="L17" i="35"/>
  <c r="C19" i="35"/>
  <c r="D19" i="35"/>
  <c r="E19" i="35"/>
  <c r="G19" i="35"/>
  <c r="I19" i="35"/>
  <c r="L19" i="35"/>
  <c r="D22" i="35"/>
  <c r="B23" i="35"/>
  <c r="B24" i="35"/>
  <c r="H27" i="35"/>
  <c r="B29" i="35"/>
  <c r="C34" i="35"/>
  <c r="F34" i="35"/>
  <c r="C36" i="35"/>
  <c r="F36" i="35"/>
  <c r="C38" i="35"/>
  <c r="F38" i="35"/>
  <c r="R44" i="35"/>
  <c r="E43" i="35" s="1"/>
  <c r="K49" i="35"/>
  <c r="A1" i="36"/>
  <c r="AG1" i="36"/>
  <c r="AK1" i="36"/>
  <c r="E2" i="36"/>
  <c r="Y3" i="36"/>
  <c r="A4" i="36"/>
  <c r="E4" i="36"/>
  <c r="L4" i="36"/>
  <c r="Y5" i="36"/>
  <c r="AE1" i="36" s="1"/>
  <c r="C7" i="36"/>
  <c r="D7" i="36"/>
  <c r="E7" i="36"/>
  <c r="G7" i="36"/>
  <c r="I7" i="36"/>
  <c r="L7" i="36"/>
  <c r="C9" i="36"/>
  <c r="D9" i="36"/>
  <c r="E9" i="36"/>
  <c r="G9" i="36"/>
  <c r="I9" i="36"/>
  <c r="L9" i="36"/>
  <c r="C11" i="36"/>
  <c r="D11" i="36"/>
  <c r="E11" i="36"/>
  <c r="B27" i="36" s="1"/>
  <c r="G11" i="36"/>
  <c r="I11" i="36"/>
  <c r="L11" i="36"/>
  <c r="C13" i="36"/>
  <c r="D13" i="36"/>
  <c r="E13" i="36"/>
  <c r="B28" i="36" s="1"/>
  <c r="G13" i="36"/>
  <c r="I13" i="36"/>
  <c r="L13" i="36"/>
  <c r="C15" i="36"/>
  <c r="D15" i="36"/>
  <c r="E15" i="36"/>
  <c r="G15" i="36"/>
  <c r="I15" i="36"/>
  <c r="L15" i="36"/>
  <c r="C17" i="36"/>
  <c r="D17" i="36"/>
  <c r="E17" i="36"/>
  <c r="B32" i="36" s="1"/>
  <c r="G17" i="36"/>
  <c r="I17" i="36"/>
  <c r="L17" i="36"/>
  <c r="C19" i="36"/>
  <c r="D19" i="36"/>
  <c r="E19" i="36"/>
  <c r="B33" i="36" s="1"/>
  <c r="G19" i="36"/>
  <c r="I19" i="36"/>
  <c r="L19" i="36"/>
  <c r="C21" i="36"/>
  <c r="D21" i="36"/>
  <c r="E21" i="36"/>
  <c r="G21" i="36"/>
  <c r="I21" i="36"/>
  <c r="L21" i="36"/>
  <c r="F24" i="36"/>
  <c r="J24" i="36"/>
  <c r="B26" i="36"/>
  <c r="F30" i="36"/>
  <c r="J30" i="36"/>
  <c r="B34" i="36"/>
  <c r="C37" i="36"/>
  <c r="F37" i="36"/>
  <c r="C39" i="36"/>
  <c r="F39" i="36"/>
  <c r="C41" i="36"/>
  <c r="F41" i="36"/>
  <c r="C43" i="36"/>
  <c r="F43" i="36"/>
  <c r="R47" i="36"/>
  <c r="K53" i="36"/>
  <c r="A1" i="21"/>
  <c r="E2" i="21"/>
  <c r="Y3" i="21"/>
  <c r="K6" i="21" s="1"/>
  <c r="A4" i="21"/>
  <c r="G4" i="21"/>
  <c r="R4" i="21"/>
  <c r="O79" i="21" s="1"/>
  <c r="Y5" i="21"/>
  <c r="AF1" i="21" s="1"/>
  <c r="B7" i="21"/>
  <c r="C7" i="21"/>
  <c r="D7" i="21"/>
  <c r="F7" i="21"/>
  <c r="G7" i="21"/>
  <c r="I7" i="21"/>
  <c r="U7" i="21"/>
  <c r="K8" i="21"/>
  <c r="B9" i="21"/>
  <c r="C9" i="21"/>
  <c r="D9" i="21"/>
  <c r="F9" i="21"/>
  <c r="G9" i="21"/>
  <c r="I9" i="21"/>
  <c r="M10" i="21"/>
  <c r="B11" i="21"/>
  <c r="C11" i="21"/>
  <c r="D11" i="21"/>
  <c r="F11" i="21"/>
  <c r="G11" i="21"/>
  <c r="I11" i="21"/>
  <c r="K12" i="21"/>
  <c r="B13" i="21"/>
  <c r="C13" i="21"/>
  <c r="D13" i="21"/>
  <c r="F13" i="21"/>
  <c r="G13" i="21"/>
  <c r="I13" i="21"/>
  <c r="O14" i="21"/>
  <c r="B15" i="21"/>
  <c r="C15" i="21"/>
  <c r="D15" i="21"/>
  <c r="F15" i="21"/>
  <c r="G15" i="21"/>
  <c r="I15" i="21"/>
  <c r="K16" i="21"/>
  <c r="U16" i="21"/>
  <c r="B17" i="21"/>
  <c r="C17" i="21"/>
  <c r="D17" i="21"/>
  <c r="F17" i="21"/>
  <c r="G17" i="21"/>
  <c r="I17" i="21"/>
  <c r="M18" i="21"/>
  <c r="B19" i="21"/>
  <c r="C19" i="21"/>
  <c r="D19" i="21"/>
  <c r="F19" i="21"/>
  <c r="G19" i="21"/>
  <c r="I19" i="21"/>
  <c r="K20" i="21"/>
  <c r="B21" i="21"/>
  <c r="C21" i="21"/>
  <c r="D21" i="21"/>
  <c r="F21" i="21"/>
  <c r="G21" i="21"/>
  <c r="I21" i="21"/>
  <c r="Q22" i="21"/>
  <c r="B23" i="21"/>
  <c r="C23" i="21"/>
  <c r="D23" i="21"/>
  <c r="F23" i="21"/>
  <c r="G23" i="21"/>
  <c r="I23" i="21"/>
  <c r="K24" i="21"/>
  <c r="B25" i="21"/>
  <c r="C25" i="21"/>
  <c r="D25" i="21"/>
  <c r="F25" i="21"/>
  <c r="G25" i="21"/>
  <c r="I25" i="21"/>
  <c r="M26" i="21"/>
  <c r="B27" i="21"/>
  <c r="C27" i="21"/>
  <c r="D27" i="21"/>
  <c r="F27" i="21"/>
  <c r="G27" i="21"/>
  <c r="I27" i="21"/>
  <c r="K28" i="21"/>
  <c r="B29" i="21"/>
  <c r="C29" i="21"/>
  <c r="D29" i="21"/>
  <c r="F29" i="21"/>
  <c r="G29" i="21"/>
  <c r="I29" i="21"/>
  <c r="O30" i="21"/>
  <c r="B31" i="21"/>
  <c r="C31" i="21"/>
  <c r="D31" i="21"/>
  <c r="F31" i="21"/>
  <c r="G31" i="21"/>
  <c r="I31" i="21"/>
  <c r="K32" i="21"/>
  <c r="B33" i="21"/>
  <c r="C33" i="21"/>
  <c r="D33" i="21"/>
  <c r="F33" i="21"/>
  <c r="G33" i="21"/>
  <c r="I33" i="21"/>
  <c r="M34" i="21"/>
  <c r="B35" i="21"/>
  <c r="C35" i="21"/>
  <c r="D35" i="21"/>
  <c r="F35" i="21"/>
  <c r="G35" i="21"/>
  <c r="I35" i="21"/>
  <c r="K36" i="21"/>
  <c r="B37" i="21"/>
  <c r="C37" i="21"/>
  <c r="D37" i="21"/>
  <c r="F37" i="21"/>
  <c r="G37" i="21"/>
  <c r="I37" i="21"/>
  <c r="Q38" i="21"/>
  <c r="B39" i="21"/>
  <c r="C39" i="21"/>
  <c r="D39" i="21"/>
  <c r="F39" i="21"/>
  <c r="G39" i="21"/>
  <c r="I39" i="21"/>
  <c r="K40" i="21"/>
  <c r="B41" i="21"/>
  <c r="C41" i="21"/>
  <c r="D41" i="21"/>
  <c r="F41" i="21"/>
  <c r="G41" i="21"/>
  <c r="I41" i="21"/>
  <c r="M42" i="21"/>
  <c r="B43" i="21"/>
  <c r="C43" i="21"/>
  <c r="D43" i="21"/>
  <c r="F43" i="21"/>
  <c r="G43" i="21"/>
  <c r="I43" i="21"/>
  <c r="K44" i="21"/>
  <c r="B45" i="21"/>
  <c r="C45" i="21"/>
  <c r="D45" i="21"/>
  <c r="F45" i="21"/>
  <c r="G45" i="21"/>
  <c r="I45" i="21"/>
  <c r="O46" i="21"/>
  <c r="B47" i="21"/>
  <c r="C47" i="21"/>
  <c r="D47" i="21"/>
  <c r="F47" i="21"/>
  <c r="G47" i="21"/>
  <c r="I47" i="21"/>
  <c r="K48" i="21"/>
  <c r="B49" i="21"/>
  <c r="C49" i="21"/>
  <c r="D49" i="21"/>
  <c r="F49" i="21"/>
  <c r="G49" i="21"/>
  <c r="I49" i="21"/>
  <c r="M50" i="21"/>
  <c r="B51" i="21"/>
  <c r="C51" i="21"/>
  <c r="D51" i="21"/>
  <c r="F51" i="21"/>
  <c r="G51" i="21"/>
  <c r="I51" i="21"/>
  <c r="K52" i="21"/>
  <c r="B53" i="21"/>
  <c r="C53" i="21"/>
  <c r="D53" i="21"/>
  <c r="F53" i="21"/>
  <c r="G53" i="21"/>
  <c r="I53" i="21"/>
  <c r="Q54" i="21"/>
  <c r="B55" i="21"/>
  <c r="C55" i="21"/>
  <c r="D55" i="21"/>
  <c r="F55" i="21"/>
  <c r="G55" i="21"/>
  <c r="I55" i="21"/>
  <c r="K56" i="21"/>
  <c r="B57" i="21"/>
  <c r="C57" i="21"/>
  <c r="D57" i="21"/>
  <c r="F57" i="21"/>
  <c r="G57" i="21"/>
  <c r="I57" i="21"/>
  <c r="M58" i="21"/>
  <c r="B59" i="21"/>
  <c r="C59" i="21"/>
  <c r="D59" i="21"/>
  <c r="F59" i="21"/>
  <c r="G59" i="21"/>
  <c r="I59" i="21"/>
  <c r="K60" i="21"/>
  <c r="B61" i="21"/>
  <c r="C61" i="21"/>
  <c r="D61" i="21"/>
  <c r="F61" i="21"/>
  <c r="G61" i="21"/>
  <c r="I61" i="21"/>
  <c r="O62" i="21"/>
  <c r="B63" i="21"/>
  <c r="C63" i="21"/>
  <c r="D63" i="21"/>
  <c r="F63" i="21"/>
  <c r="G63" i="21"/>
  <c r="I63" i="21"/>
  <c r="K64" i="21"/>
  <c r="B65" i="21"/>
  <c r="C65" i="21"/>
  <c r="D65" i="21"/>
  <c r="F65" i="21"/>
  <c r="G65" i="21"/>
  <c r="I65" i="21"/>
  <c r="M66" i="21"/>
  <c r="B67" i="21"/>
  <c r="C67" i="21"/>
  <c r="D67" i="21"/>
  <c r="F67" i="21"/>
  <c r="G67" i="21"/>
  <c r="I67" i="21"/>
  <c r="K68" i="21"/>
  <c r="B69" i="21"/>
  <c r="C69" i="21"/>
  <c r="D69" i="21"/>
  <c r="F69" i="21"/>
  <c r="G69" i="21"/>
  <c r="I69" i="21"/>
  <c r="F76" i="21"/>
  <c r="F78" i="21"/>
  <c r="R79" i="21"/>
  <c r="A1" i="38"/>
  <c r="AC1" i="38"/>
  <c r="AG1" i="38"/>
  <c r="AH1" i="38"/>
  <c r="E2" i="38"/>
  <c r="Y3" i="38"/>
  <c r="M6" i="38" s="1"/>
  <c r="A4" i="38"/>
  <c r="G4" i="38"/>
  <c r="R4" i="38"/>
  <c r="O79" i="38" s="1"/>
  <c r="Y5" i="38"/>
  <c r="AB1" i="38" s="1"/>
  <c r="F6" i="38"/>
  <c r="K6" i="38"/>
  <c r="O6" i="38"/>
  <c r="Q6" i="38"/>
  <c r="B7" i="38"/>
  <c r="C7" i="38"/>
  <c r="D7" i="38"/>
  <c r="F7" i="38"/>
  <c r="G7" i="38"/>
  <c r="I7" i="38"/>
  <c r="U7" i="38"/>
  <c r="K8" i="38"/>
  <c r="B9" i="38"/>
  <c r="C9" i="38"/>
  <c r="D9" i="38"/>
  <c r="F9" i="38"/>
  <c r="G9" i="38"/>
  <c r="I9" i="38"/>
  <c r="M10" i="38"/>
  <c r="B11" i="38"/>
  <c r="C11" i="38"/>
  <c r="D11" i="38"/>
  <c r="F11" i="38"/>
  <c r="G11" i="38"/>
  <c r="I11" i="38"/>
  <c r="K12" i="38"/>
  <c r="B13" i="38"/>
  <c r="C13" i="38"/>
  <c r="D13" i="38"/>
  <c r="F13" i="38"/>
  <c r="G13" i="38"/>
  <c r="I13" i="38"/>
  <c r="O14" i="38"/>
  <c r="B15" i="38"/>
  <c r="C15" i="38"/>
  <c r="D15" i="38"/>
  <c r="F15" i="38"/>
  <c r="G15" i="38"/>
  <c r="I15" i="38"/>
  <c r="K16" i="38"/>
  <c r="U16" i="38"/>
  <c r="B17" i="38"/>
  <c r="C17" i="38"/>
  <c r="D17" i="38"/>
  <c r="F17" i="38"/>
  <c r="G17" i="38"/>
  <c r="I17" i="38"/>
  <c r="M18" i="38"/>
  <c r="B19" i="38"/>
  <c r="C19" i="38"/>
  <c r="D19" i="38"/>
  <c r="F19" i="38"/>
  <c r="G19" i="38"/>
  <c r="I19" i="38"/>
  <c r="K20" i="38"/>
  <c r="B21" i="38"/>
  <c r="C21" i="38"/>
  <c r="D21" i="38"/>
  <c r="F21" i="38"/>
  <c r="G21" i="38"/>
  <c r="I21" i="38"/>
  <c r="Q22" i="38"/>
  <c r="B23" i="38"/>
  <c r="C23" i="38"/>
  <c r="D23" i="38"/>
  <c r="F23" i="38"/>
  <c r="G23" i="38"/>
  <c r="I23" i="38"/>
  <c r="K24" i="38"/>
  <c r="B25" i="38"/>
  <c r="C25" i="38"/>
  <c r="D25" i="38"/>
  <c r="F25" i="38"/>
  <c r="G25" i="38"/>
  <c r="I25" i="38"/>
  <c r="M26" i="38"/>
  <c r="B27" i="38"/>
  <c r="C27" i="38"/>
  <c r="D27" i="38"/>
  <c r="F27" i="38"/>
  <c r="G27" i="38"/>
  <c r="I27" i="38"/>
  <c r="K28" i="38"/>
  <c r="B29" i="38"/>
  <c r="C29" i="38"/>
  <c r="D29" i="38"/>
  <c r="F29" i="38"/>
  <c r="G29" i="38"/>
  <c r="I29" i="38"/>
  <c r="O30" i="38"/>
  <c r="B31" i="38"/>
  <c r="C31" i="38"/>
  <c r="D31" i="38"/>
  <c r="F31" i="38"/>
  <c r="G31" i="38"/>
  <c r="I31" i="38"/>
  <c r="K32" i="38"/>
  <c r="B33" i="38"/>
  <c r="C33" i="38"/>
  <c r="D33" i="38"/>
  <c r="F33" i="38"/>
  <c r="G33" i="38"/>
  <c r="I33" i="38"/>
  <c r="M34" i="38"/>
  <c r="B35" i="38"/>
  <c r="C35" i="38"/>
  <c r="D35" i="38"/>
  <c r="F35" i="38"/>
  <c r="G35" i="38"/>
  <c r="I35" i="38"/>
  <c r="K36" i="38"/>
  <c r="B37" i="38"/>
  <c r="C37" i="38"/>
  <c r="D37" i="38"/>
  <c r="F37" i="38"/>
  <c r="G37" i="38"/>
  <c r="I37" i="38"/>
  <c r="Q38" i="38"/>
  <c r="B39" i="38"/>
  <c r="C39" i="38"/>
  <c r="D39" i="38"/>
  <c r="F39" i="38"/>
  <c r="G39" i="38"/>
  <c r="I39" i="38"/>
  <c r="K40" i="38"/>
  <c r="B41" i="38"/>
  <c r="C41" i="38"/>
  <c r="D41" i="38"/>
  <c r="F41" i="38"/>
  <c r="G41" i="38"/>
  <c r="I41" i="38"/>
  <c r="Q41" i="38"/>
  <c r="M42" i="38"/>
  <c r="B43" i="38"/>
  <c r="C43" i="38"/>
  <c r="D43" i="38"/>
  <c r="F43" i="38"/>
  <c r="G43" i="38"/>
  <c r="I43" i="38"/>
  <c r="K44" i="38"/>
  <c r="B45" i="38"/>
  <c r="C45" i="38"/>
  <c r="D45" i="38"/>
  <c r="F45" i="38"/>
  <c r="G45" i="38"/>
  <c r="I45" i="38"/>
  <c r="O46" i="38"/>
  <c r="B47" i="38"/>
  <c r="C47" i="38"/>
  <c r="D47" i="38"/>
  <c r="F47" i="38"/>
  <c r="G47" i="38"/>
  <c r="I47" i="38"/>
  <c r="K48" i="38"/>
  <c r="B49" i="38"/>
  <c r="C49" i="38"/>
  <c r="D49" i="38"/>
  <c r="F49" i="38"/>
  <c r="G49" i="38"/>
  <c r="I49" i="38"/>
  <c r="M50" i="38"/>
  <c r="B51" i="38"/>
  <c r="C51" i="38"/>
  <c r="D51" i="38"/>
  <c r="F51" i="38"/>
  <c r="G51" i="38"/>
  <c r="I51" i="38"/>
  <c r="K52" i="38"/>
  <c r="B53" i="38"/>
  <c r="C53" i="38"/>
  <c r="D53" i="38"/>
  <c r="F53" i="38"/>
  <c r="G53" i="38"/>
  <c r="I53" i="38"/>
  <c r="Q54" i="38"/>
  <c r="B55" i="38"/>
  <c r="C55" i="38"/>
  <c r="D55" i="38"/>
  <c r="F55" i="38"/>
  <c r="G55" i="38"/>
  <c r="I55" i="38"/>
  <c r="K56" i="38"/>
  <c r="B57" i="38"/>
  <c r="C57" i="38"/>
  <c r="D57" i="38"/>
  <c r="F57" i="38"/>
  <c r="G57" i="38"/>
  <c r="I57" i="38"/>
  <c r="M58" i="38"/>
  <c r="B59" i="38"/>
  <c r="C59" i="38"/>
  <c r="D59" i="38"/>
  <c r="F59" i="38"/>
  <c r="G59" i="38"/>
  <c r="I59" i="38"/>
  <c r="K60" i="38"/>
  <c r="B61" i="38"/>
  <c r="C61" i="38"/>
  <c r="D61" i="38"/>
  <c r="F61" i="38"/>
  <c r="G61" i="38"/>
  <c r="I61" i="38"/>
  <c r="O62" i="38"/>
  <c r="B63" i="38"/>
  <c r="C63" i="38"/>
  <c r="D63" i="38"/>
  <c r="F63" i="38"/>
  <c r="G63" i="38"/>
  <c r="I63" i="38"/>
  <c r="K64" i="38"/>
  <c r="B65" i="38"/>
  <c r="C65" i="38"/>
  <c r="D65" i="38"/>
  <c r="F65" i="38"/>
  <c r="G65" i="38"/>
  <c r="I65" i="38"/>
  <c r="M66" i="38"/>
  <c r="B67" i="38"/>
  <c r="C67" i="38"/>
  <c r="D67" i="38"/>
  <c r="F67" i="38"/>
  <c r="G67" i="38"/>
  <c r="I67" i="38"/>
  <c r="K68" i="38"/>
  <c r="B69" i="38"/>
  <c r="C69" i="38"/>
  <c r="D69" i="38"/>
  <c r="F69" i="38"/>
  <c r="G69" i="38"/>
  <c r="I69" i="38"/>
  <c r="R79" i="38"/>
  <c r="A1" i="22"/>
  <c r="AG1" i="22"/>
  <c r="E2" i="22"/>
  <c r="Y3" i="22"/>
  <c r="K6" i="22" s="1"/>
  <c r="A4" i="22"/>
  <c r="G4" i="22"/>
  <c r="R4" i="22"/>
  <c r="O80" i="22" s="1"/>
  <c r="Y5" i="22"/>
  <c r="AC1" i="22" s="1"/>
  <c r="F6" i="22"/>
  <c r="O6" i="22"/>
  <c r="Q6" i="22"/>
  <c r="B7" i="22"/>
  <c r="C7" i="22"/>
  <c r="D7" i="22"/>
  <c r="F7" i="22"/>
  <c r="G7" i="22"/>
  <c r="I7" i="22"/>
  <c r="K7" i="22"/>
  <c r="U7" i="22"/>
  <c r="B8" i="22"/>
  <c r="C8" i="22"/>
  <c r="D8" i="22"/>
  <c r="F8" i="22"/>
  <c r="G8" i="22"/>
  <c r="I8" i="22"/>
  <c r="M8" i="22"/>
  <c r="B9" i="22"/>
  <c r="C9" i="22"/>
  <c r="D9" i="22"/>
  <c r="F9" i="22"/>
  <c r="G9" i="22"/>
  <c r="I9" i="22"/>
  <c r="K9" i="22"/>
  <c r="B10" i="22"/>
  <c r="C10" i="22"/>
  <c r="D10" i="22"/>
  <c r="F10" i="22"/>
  <c r="G10" i="22"/>
  <c r="I10" i="22"/>
  <c r="O10" i="22"/>
  <c r="B11" i="22"/>
  <c r="C11" i="22"/>
  <c r="D11" i="22"/>
  <c r="F11" i="22"/>
  <c r="G11" i="22"/>
  <c r="I11" i="22"/>
  <c r="K11" i="22"/>
  <c r="B12" i="22"/>
  <c r="C12" i="22"/>
  <c r="D12" i="22"/>
  <c r="F12" i="22"/>
  <c r="G12" i="22"/>
  <c r="I12" i="22"/>
  <c r="M12" i="22"/>
  <c r="B13" i="22"/>
  <c r="C13" i="22"/>
  <c r="D13" i="22"/>
  <c r="F13" i="22"/>
  <c r="G13" i="22"/>
  <c r="I13" i="22"/>
  <c r="K13" i="22"/>
  <c r="B14" i="22"/>
  <c r="C14" i="22"/>
  <c r="D14" i="22"/>
  <c r="F14" i="22"/>
  <c r="G14" i="22"/>
  <c r="I14" i="22"/>
  <c r="Q14" i="22"/>
  <c r="B15" i="22"/>
  <c r="C15" i="22"/>
  <c r="D15" i="22"/>
  <c r="F15" i="22"/>
  <c r="G15" i="22"/>
  <c r="I15" i="22"/>
  <c r="K15" i="22"/>
  <c r="B16" i="22"/>
  <c r="C16" i="22"/>
  <c r="D16" i="22"/>
  <c r="F16" i="22"/>
  <c r="G16" i="22"/>
  <c r="I16" i="22"/>
  <c r="M16" i="22"/>
  <c r="U16" i="22"/>
  <c r="B17" i="22"/>
  <c r="C17" i="22"/>
  <c r="D17" i="22"/>
  <c r="F17" i="22"/>
  <c r="G17" i="22"/>
  <c r="I17" i="22"/>
  <c r="K17" i="22"/>
  <c r="B18" i="22"/>
  <c r="C18" i="22"/>
  <c r="D18" i="22"/>
  <c r="F18" i="22"/>
  <c r="G18" i="22"/>
  <c r="I18" i="22"/>
  <c r="O18" i="22"/>
  <c r="B19" i="22"/>
  <c r="C19" i="22"/>
  <c r="D19" i="22"/>
  <c r="F19" i="22"/>
  <c r="G19" i="22"/>
  <c r="I19" i="22"/>
  <c r="K19" i="22"/>
  <c r="B20" i="22"/>
  <c r="C20" i="22"/>
  <c r="D20" i="22"/>
  <c r="F20" i="22"/>
  <c r="G20" i="22"/>
  <c r="I20" i="22"/>
  <c r="M20" i="22"/>
  <c r="B21" i="22"/>
  <c r="C21" i="22"/>
  <c r="D21" i="22"/>
  <c r="F21" i="22"/>
  <c r="G21" i="22"/>
  <c r="I21" i="22"/>
  <c r="K21" i="22"/>
  <c r="B22" i="22"/>
  <c r="C22" i="22"/>
  <c r="D22" i="22"/>
  <c r="F22" i="22"/>
  <c r="G22" i="22"/>
  <c r="I22" i="22"/>
  <c r="Q22" i="22"/>
  <c r="B23" i="22"/>
  <c r="C23" i="22"/>
  <c r="D23" i="22"/>
  <c r="F23" i="22"/>
  <c r="G23" i="22"/>
  <c r="I23" i="22"/>
  <c r="K23" i="22"/>
  <c r="B24" i="22"/>
  <c r="C24" i="22"/>
  <c r="D24" i="22"/>
  <c r="F24" i="22"/>
  <c r="G24" i="22"/>
  <c r="I24" i="22"/>
  <c r="M24" i="22"/>
  <c r="B25" i="22"/>
  <c r="C25" i="22"/>
  <c r="D25" i="22"/>
  <c r="F25" i="22"/>
  <c r="G25" i="22"/>
  <c r="I25" i="22"/>
  <c r="K25" i="22"/>
  <c r="Q25" i="22"/>
  <c r="B26" i="22"/>
  <c r="C26" i="22"/>
  <c r="D26" i="22"/>
  <c r="F26" i="22"/>
  <c r="G26" i="22"/>
  <c r="I26" i="22"/>
  <c r="O26" i="22"/>
  <c r="B27" i="22"/>
  <c r="C27" i="22"/>
  <c r="D27" i="22"/>
  <c r="F27" i="22"/>
  <c r="G27" i="22"/>
  <c r="I27" i="22"/>
  <c r="K27" i="22"/>
  <c r="B28" i="22"/>
  <c r="C28" i="22"/>
  <c r="D28" i="22"/>
  <c r="F28" i="22"/>
  <c r="G28" i="22"/>
  <c r="I28" i="22"/>
  <c r="M28" i="22"/>
  <c r="B29" i="22"/>
  <c r="C29" i="22"/>
  <c r="D29" i="22"/>
  <c r="F29" i="22"/>
  <c r="G29" i="22"/>
  <c r="I29" i="22"/>
  <c r="K29" i="22"/>
  <c r="B30" i="22"/>
  <c r="C30" i="22"/>
  <c r="D30" i="22"/>
  <c r="F30" i="22"/>
  <c r="G30" i="22"/>
  <c r="I30" i="22"/>
  <c r="Q30" i="22"/>
  <c r="B31" i="22"/>
  <c r="C31" i="22"/>
  <c r="D31" i="22"/>
  <c r="F31" i="22"/>
  <c r="G31" i="22"/>
  <c r="I31" i="22"/>
  <c r="K31" i="22"/>
  <c r="B32" i="22"/>
  <c r="C32" i="22"/>
  <c r="D32" i="22"/>
  <c r="F32" i="22"/>
  <c r="G32" i="22"/>
  <c r="I32" i="22"/>
  <c r="M32" i="22"/>
  <c r="B33" i="22"/>
  <c r="C33" i="22"/>
  <c r="D33" i="22"/>
  <c r="F33" i="22"/>
  <c r="G33" i="22"/>
  <c r="I33" i="22"/>
  <c r="K33" i="22"/>
  <c r="B34" i="22"/>
  <c r="C34" i="22"/>
  <c r="D34" i="22"/>
  <c r="F34" i="22"/>
  <c r="G34" i="22"/>
  <c r="I34" i="22"/>
  <c r="O34" i="22"/>
  <c r="B35" i="22"/>
  <c r="C35" i="22"/>
  <c r="D35" i="22"/>
  <c r="F35" i="22"/>
  <c r="G35" i="22"/>
  <c r="I35" i="22"/>
  <c r="K35" i="22"/>
  <c r="B36" i="22"/>
  <c r="C36" i="22"/>
  <c r="D36" i="22"/>
  <c r="F36" i="22"/>
  <c r="G36" i="22"/>
  <c r="I36" i="22"/>
  <c r="M36" i="22"/>
  <c r="B37" i="22"/>
  <c r="C37" i="22"/>
  <c r="D37" i="22"/>
  <c r="F37" i="22"/>
  <c r="G37" i="22"/>
  <c r="I37" i="22"/>
  <c r="K37" i="22"/>
  <c r="O37" i="22"/>
  <c r="B38" i="22"/>
  <c r="C38" i="22"/>
  <c r="D38" i="22"/>
  <c r="F38" i="22"/>
  <c r="G38" i="22"/>
  <c r="I38" i="22"/>
  <c r="Q38" i="22"/>
  <c r="B39" i="22"/>
  <c r="C39" i="22"/>
  <c r="D39" i="22"/>
  <c r="F39" i="22"/>
  <c r="G39" i="22"/>
  <c r="I39" i="22"/>
  <c r="K39" i="22"/>
  <c r="O39" i="22"/>
  <c r="B40" i="22"/>
  <c r="C40" i="22"/>
  <c r="D40" i="22"/>
  <c r="F40" i="22"/>
  <c r="G40" i="22"/>
  <c r="I40" i="22"/>
  <c r="M40" i="22"/>
  <c r="B41" i="22"/>
  <c r="C41" i="22"/>
  <c r="D41" i="22"/>
  <c r="F41" i="22"/>
  <c r="G41" i="22"/>
  <c r="I41" i="22"/>
  <c r="K41" i="22"/>
  <c r="Q41" i="22"/>
  <c r="B42" i="22"/>
  <c r="C42" i="22"/>
  <c r="D42" i="22"/>
  <c r="F42" i="22"/>
  <c r="G42" i="22"/>
  <c r="I42" i="22"/>
  <c r="O42" i="22"/>
  <c r="B43" i="22"/>
  <c r="C43" i="22"/>
  <c r="D43" i="22"/>
  <c r="F43" i="22"/>
  <c r="G43" i="22"/>
  <c r="I43" i="22"/>
  <c r="K43" i="22"/>
  <c r="B44" i="22"/>
  <c r="C44" i="22"/>
  <c r="D44" i="22"/>
  <c r="F44" i="22"/>
  <c r="G44" i="22"/>
  <c r="I44" i="22"/>
  <c r="M44" i="22"/>
  <c r="B45" i="22"/>
  <c r="C45" i="22"/>
  <c r="D45" i="22"/>
  <c r="F45" i="22"/>
  <c r="G45" i="22"/>
  <c r="I45" i="22"/>
  <c r="K45" i="22"/>
  <c r="B46" i="22"/>
  <c r="C46" i="22"/>
  <c r="D46" i="22"/>
  <c r="F46" i="22"/>
  <c r="G46" i="22"/>
  <c r="I46" i="22"/>
  <c r="Q46" i="22"/>
  <c r="B47" i="22"/>
  <c r="C47" i="22"/>
  <c r="D47" i="22"/>
  <c r="F47" i="22"/>
  <c r="G47" i="22"/>
  <c r="I47" i="22"/>
  <c r="K47" i="22"/>
  <c r="B48" i="22"/>
  <c r="C48" i="22"/>
  <c r="D48" i="22"/>
  <c r="F48" i="22"/>
  <c r="G48" i="22"/>
  <c r="I48" i="22"/>
  <c r="M48" i="22"/>
  <c r="B49" i="22"/>
  <c r="C49" i="22"/>
  <c r="D49" i="22"/>
  <c r="F49" i="22"/>
  <c r="G49" i="22"/>
  <c r="I49" i="22"/>
  <c r="K49" i="22"/>
  <c r="B50" i="22"/>
  <c r="C50" i="22"/>
  <c r="D50" i="22"/>
  <c r="F50" i="22"/>
  <c r="G50" i="22"/>
  <c r="I50" i="22"/>
  <c r="O50" i="22"/>
  <c r="B51" i="22"/>
  <c r="C51" i="22"/>
  <c r="D51" i="22"/>
  <c r="F51" i="22"/>
  <c r="G51" i="22"/>
  <c r="I51" i="22"/>
  <c r="K51" i="22"/>
  <c r="B52" i="22"/>
  <c r="C52" i="22"/>
  <c r="D52" i="22"/>
  <c r="F52" i="22"/>
  <c r="G52" i="22"/>
  <c r="I52" i="22"/>
  <c r="M52" i="22"/>
  <c r="B53" i="22"/>
  <c r="C53" i="22"/>
  <c r="D53" i="22"/>
  <c r="F53" i="22"/>
  <c r="G53" i="22"/>
  <c r="I53" i="22"/>
  <c r="K53" i="22"/>
  <c r="B54" i="22"/>
  <c r="C54" i="22"/>
  <c r="D54" i="22"/>
  <c r="F54" i="22"/>
  <c r="G54" i="22"/>
  <c r="I54" i="22"/>
  <c r="Q54" i="22"/>
  <c r="B55" i="22"/>
  <c r="C55" i="22"/>
  <c r="D55" i="22"/>
  <c r="F55" i="22"/>
  <c r="G55" i="22"/>
  <c r="I55" i="22"/>
  <c r="K55" i="22"/>
  <c r="B56" i="22"/>
  <c r="C56" i="22"/>
  <c r="D56" i="22"/>
  <c r="F56" i="22"/>
  <c r="G56" i="22"/>
  <c r="I56" i="22"/>
  <c r="M56" i="22"/>
  <c r="B57" i="22"/>
  <c r="C57" i="22"/>
  <c r="D57" i="22"/>
  <c r="F57" i="22"/>
  <c r="G57" i="22"/>
  <c r="I57" i="22"/>
  <c r="K57" i="22"/>
  <c r="Q57" i="22"/>
  <c r="B58" i="22"/>
  <c r="C58" i="22"/>
  <c r="D58" i="22"/>
  <c r="F58" i="22"/>
  <c r="G58" i="22"/>
  <c r="I58" i="22"/>
  <c r="O58" i="22"/>
  <c r="B59" i="22"/>
  <c r="C59" i="22"/>
  <c r="D59" i="22"/>
  <c r="F59" i="22"/>
  <c r="G59" i="22"/>
  <c r="I59" i="22"/>
  <c r="K59" i="22"/>
  <c r="B60" i="22"/>
  <c r="C60" i="22"/>
  <c r="D60" i="22"/>
  <c r="F60" i="22"/>
  <c r="G60" i="22"/>
  <c r="I60" i="22"/>
  <c r="M60" i="22"/>
  <c r="B61" i="22"/>
  <c r="C61" i="22"/>
  <c r="D61" i="22"/>
  <c r="F61" i="22"/>
  <c r="G61" i="22"/>
  <c r="I61" i="22"/>
  <c r="K61" i="22"/>
  <c r="B62" i="22"/>
  <c r="C62" i="22"/>
  <c r="D62" i="22"/>
  <c r="F62" i="22"/>
  <c r="G62" i="22"/>
  <c r="I62" i="22"/>
  <c r="Q62" i="22"/>
  <c r="B63" i="22"/>
  <c r="C63" i="22"/>
  <c r="D63" i="22"/>
  <c r="F63" i="22"/>
  <c r="G63" i="22"/>
  <c r="I63" i="22"/>
  <c r="K63" i="22"/>
  <c r="B64" i="22"/>
  <c r="C64" i="22"/>
  <c r="D64" i="22"/>
  <c r="F64" i="22"/>
  <c r="G64" i="22"/>
  <c r="I64" i="22"/>
  <c r="M64" i="22"/>
  <c r="B65" i="22"/>
  <c r="C65" i="22"/>
  <c r="D65" i="22"/>
  <c r="F65" i="22"/>
  <c r="G65" i="22"/>
  <c r="I65" i="22"/>
  <c r="K65" i="22"/>
  <c r="B66" i="22"/>
  <c r="C66" i="22"/>
  <c r="D66" i="22"/>
  <c r="F66" i="22"/>
  <c r="G66" i="22"/>
  <c r="I66" i="22"/>
  <c r="O66" i="22"/>
  <c r="B67" i="22"/>
  <c r="C67" i="22"/>
  <c r="D67" i="22"/>
  <c r="F67" i="22"/>
  <c r="G67" i="22"/>
  <c r="I67" i="22"/>
  <c r="K67" i="22"/>
  <c r="B68" i="22"/>
  <c r="C68" i="22"/>
  <c r="D68" i="22"/>
  <c r="F68" i="22"/>
  <c r="G68" i="22"/>
  <c r="I68" i="22"/>
  <c r="M68" i="22"/>
  <c r="B69" i="22"/>
  <c r="C69" i="22"/>
  <c r="D69" i="22"/>
  <c r="F69" i="22"/>
  <c r="G69" i="22"/>
  <c r="I69" i="22"/>
  <c r="K69" i="22"/>
  <c r="B70" i="22"/>
  <c r="C70" i="22"/>
  <c r="D70" i="22"/>
  <c r="F70" i="22"/>
  <c r="G70" i="22"/>
  <c r="I70" i="22"/>
  <c r="R80" i="22"/>
  <c r="H73" i="22" s="1"/>
  <c r="A1" i="39"/>
  <c r="E2" i="39"/>
  <c r="Y3" i="39"/>
  <c r="A4" i="39"/>
  <c r="G4" i="39"/>
  <c r="R4" i="39"/>
  <c r="Y5" i="39"/>
  <c r="B7" i="39"/>
  <c r="C7" i="39"/>
  <c r="D7" i="39"/>
  <c r="F7" i="39"/>
  <c r="G7" i="39"/>
  <c r="I7" i="39"/>
  <c r="K7" i="39"/>
  <c r="U7" i="39"/>
  <c r="B8" i="39"/>
  <c r="C8" i="39"/>
  <c r="D8" i="39"/>
  <c r="F8" i="39"/>
  <c r="G8" i="39"/>
  <c r="I8" i="39"/>
  <c r="M8" i="39"/>
  <c r="B9" i="39"/>
  <c r="C9" i="39"/>
  <c r="D9" i="39"/>
  <c r="F9" i="39"/>
  <c r="G9" i="39"/>
  <c r="I9" i="39"/>
  <c r="K9" i="39"/>
  <c r="B10" i="39"/>
  <c r="C10" i="39"/>
  <c r="D10" i="39"/>
  <c r="F10" i="39"/>
  <c r="G10" i="39"/>
  <c r="I10" i="39"/>
  <c r="O10" i="39"/>
  <c r="B11" i="39"/>
  <c r="C11" i="39"/>
  <c r="D11" i="39"/>
  <c r="F11" i="39"/>
  <c r="G11" i="39"/>
  <c r="I11" i="39"/>
  <c r="K11" i="39"/>
  <c r="B12" i="39"/>
  <c r="C12" i="39"/>
  <c r="D12" i="39"/>
  <c r="F12" i="39"/>
  <c r="G12" i="39"/>
  <c r="I12" i="39"/>
  <c r="M12" i="39"/>
  <c r="B13" i="39"/>
  <c r="C13" i="39"/>
  <c r="D13" i="39"/>
  <c r="F13" i="39"/>
  <c r="G13" i="39"/>
  <c r="I13" i="39"/>
  <c r="K13" i="39"/>
  <c r="B14" i="39"/>
  <c r="C14" i="39"/>
  <c r="D14" i="39"/>
  <c r="F14" i="39"/>
  <c r="G14" i="39"/>
  <c r="I14" i="39"/>
  <c r="Q14" i="39"/>
  <c r="B15" i="39"/>
  <c r="C15" i="39"/>
  <c r="D15" i="39"/>
  <c r="F15" i="39"/>
  <c r="G15" i="39"/>
  <c r="I15" i="39"/>
  <c r="K15" i="39"/>
  <c r="B16" i="39"/>
  <c r="C16" i="39"/>
  <c r="D16" i="39"/>
  <c r="F16" i="39"/>
  <c r="G16" i="39"/>
  <c r="I16" i="39"/>
  <c r="M16" i="39"/>
  <c r="U16" i="39"/>
  <c r="B17" i="39"/>
  <c r="C17" i="39"/>
  <c r="D17" i="39"/>
  <c r="F17" i="39"/>
  <c r="G17" i="39"/>
  <c r="I17" i="39"/>
  <c r="K17" i="39"/>
  <c r="B18" i="39"/>
  <c r="C18" i="39"/>
  <c r="D18" i="39"/>
  <c r="F18" i="39"/>
  <c r="G18" i="39"/>
  <c r="I18" i="39"/>
  <c r="O18" i="39"/>
  <c r="B19" i="39"/>
  <c r="C19" i="39"/>
  <c r="D19" i="39"/>
  <c r="F19" i="39"/>
  <c r="G19" i="39"/>
  <c r="I19" i="39"/>
  <c r="K19" i="39"/>
  <c r="B20" i="39"/>
  <c r="C20" i="39"/>
  <c r="D20" i="39"/>
  <c r="F20" i="39"/>
  <c r="G20" i="39"/>
  <c r="I20" i="39"/>
  <c r="M20" i="39"/>
  <c r="B21" i="39"/>
  <c r="C21" i="39"/>
  <c r="D21" i="39"/>
  <c r="F21" i="39"/>
  <c r="G21" i="39"/>
  <c r="I21" i="39"/>
  <c r="K21" i="39"/>
  <c r="B22" i="39"/>
  <c r="C22" i="39"/>
  <c r="D22" i="39"/>
  <c r="F22" i="39"/>
  <c r="G22" i="39"/>
  <c r="I22" i="39"/>
  <c r="Q22" i="39"/>
  <c r="B23" i="39"/>
  <c r="C23" i="39"/>
  <c r="D23" i="39"/>
  <c r="F23" i="39"/>
  <c r="G23" i="39"/>
  <c r="I23" i="39"/>
  <c r="K23" i="39"/>
  <c r="B24" i="39"/>
  <c r="C24" i="39"/>
  <c r="D24" i="39"/>
  <c r="F24" i="39"/>
  <c r="G24" i="39"/>
  <c r="I24" i="39"/>
  <c r="M24" i="39"/>
  <c r="B25" i="39"/>
  <c r="C25" i="39"/>
  <c r="D25" i="39"/>
  <c r="F25" i="39"/>
  <c r="G25" i="39"/>
  <c r="I25" i="39"/>
  <c r="K25" i="39"/>
  <c r="B26" i="39"/>
  <c r="C26" i="39"/>
  <c r="D26" i="39"/>
  <c r="F26" i="39"/>
  <c r="G26" i="39"/>
  <c r="I26" i="39"/>
  <c r="O26" i="39"/>
  <c r="B27" i="39"/>
  <c r="C27" i="39"/>
  <c r="D27" i="39"/>
  <c r="F27" i="39"/>
  <c r="G27" i="39"/>
  <c r="I27" i="39"/>
  <c r="K27" i="39"/>
  <c r="B28" i="39"/>
  <c r="C28" i="39"/>
  <c r="D28" i="39"/>
  <c r="F28" i="39"/>
  <c r="G28" i="39"/>
  <c r="I28" i="39"/>
  <c r="M28" i="39"/>
  <c r="B29" i="39"/>
  <c r="C29" i="39"/>
  <c r="D29" i="39"/>
  <c r="F29" i="39"/>
  <c r="G29" i="39"/>
  <c r="I29" i="39"/>
  <c r="K29" i="39"/>
  <c r="B30" i="39"/>
  <c r="C30" i="39"/>
  <c r="D30" i="39"/>
  <c r="F30" i="39"/>
  <c r="G30" i="39"/>
  <c r="I30" i="39"/>
  <c r="Q30" i="39"/>
  <c r="B31" i="39"/>
  <c r="C31" i="39"/>
  <c r="D31" i="39"/>
  <c r="F31" i="39"/>
  <c r="G31" i="39"/>
  <c r="I31" i="39"/>
  <c r="K31" i="39"/>
  <c r="B32" i="39"/>
  <c r="C32" i="39"/>
  <c r="D32" i="39"/>
  <c r="F32" i="39"/>
  <c r="G32" i="39"/>
  <c r="I32" i="39"/>
  <c r="M32" i="39"/>
  <c r="B33" i="39"/>
  <c r="C33" i="39"/>
  <c r="D33" i="39"/>
  <c r="F33" i="39"/>
  <c r="G33" i="39"/>
  <c r="I33" i="39"/>
  <c r="K33" i="39"/>
  <c r="B34" i="39"/>
  <c r="C34" i="39"/>
  <c r="D34" i="39"/>
  <c r="F34" i="39"/>
  <c r="G34" i="39"/>
  <c r="I34" i="39"/>
  <c r="O34" i="39"/>
  <c r="B35" i="39"/>
  <c r="C35" i="39"/>
  <c r="D35" i="39"/>
  <c r="F35" i="39"/>
  <c r="G35" i="39"/>
  <c r="I35" i="39"/>
  <c r="K35" i="39"/>
  <c r="B36" i="39"/>
  <c r="C36" i="39"/>
  <c r="D36" i="39"/>
  <c r="F36" i="39"/>
  <c r="G36" i="39"/>
  <c r="I36" i="39"/>
  <c r="M36" i="39"/>
  <c r="B37" i="39"/>
  <c r="C37" i="39"/>
  <c r="D37" i="39"/>
  <c r="F37" i="39"/>
  <c r="G37" i="39"/>
  <c r="I37" i="39"/>
  <c r="K37" i="39"/>
  <c r="O37" i="39"/>
  <c r="B38" i="39"/>
  <c r="C38" i="39"/>
  <c r="D38" i="39"/>
  <c r="F38" i="39"/>
  <c r="G38" i="39"/>
  <c r="I38" i="39"/>
  <c r="Q38" i="39"/>
  <c r="B39" i="39"/>
  <c r="C39" i="39"/>
  <c r="D39" i="39"/>
  <c r="F39" i="39"/>
  <c r="G39" i="39"/>
  <c r="I39" i="39"/>
  <c r="K39" i="39"/>
  <c r="O39" i="39"/>
  <c r="B40" i="39"/>
  <c r="C40" i="39"/>
  <c r="D40" i="39"/>
  <c r="F40" i="39"/>
  <c r="G40" i="39"/>
  <c r="I40" i="39"/>
  <c r="M40" i="39"/>
  <c r="B41" i="39"/>
  <c r="C41" i="39"/>
  <c r="D41" i="39"/>
  <c r="F41" i="39"/>
  <c r="G41" i="39"/>
  <c r="I41" i="39"/>
  <c r="K41" i="39"/>
  <c r="B42" i="39"/>
  <c r="C42" i="39"/>
  <c r="D42" i="39"/>
  <c r="F42" i="39"/>
  <c r="G42" i="39"/>
  <c r="I42" i="39"/>
  <c r="O42" i="39"/>
  <c r="B43" i="39"/>
  <c r="C43" i="39"/>
  <c r="D43" i="39"/>
  <c r="F43" i="39"/>
  <c r="G43" i="39"/>
  <c r="I43" i="39"/>
  <c r="K43" i="39"/>
  <c r="B44" i="39"/>
  <c r="C44" i="39"/>
  <c r="D44" i="39"/>
  <c r="F44" i="39"/>
  <c r="G44" i="39"/>
  <c r="I44" i="39"/>
  <c r="M44" i="39"/>
  <c r="B45" i="39"/>
  <c r="C45" i="39"/>
  <c r="D45" i="39"/>
  <c r="F45" i="39"/>
  <c r="G45" i="39"/>
  <c r="I45" i="39"/>
  <c r="K45" i="39"/>
  <c r="B46" i="39"/>
  <c r="C46" i="39"/>
  <c r="D46" i="39"/>
  <c r="F46" i="39"/>
  <c r="G46" i="39"/>
  <c r="I46" i="39"/>
  <c r="Q46" i="39"/>
  <c r="B47" i="39"/>
  <c r="C47" i="39"/>
  <c r="D47" i="39"/>
  <c r="F47" i="39"/>
  <c r="G47" i="39"/>
  <c r="I47" i="39"/>
  <c r="K47" i="39"/>
  <c r="B48" i="39"/>
  <c r="C48" i="39"/>
  <c r="D48" i="39"/>
  <c r="F48" i="39"/>
  <c r="G48" i="39"/>
  <c r="I48" i="39"/>
  <c r="M48" i="39"/>
  <c r="B49" i="39"/>
  <c r="C49" i="39"/>
  <c r="D49" i="39"/>
  <c r="F49" i="39"/>
  <c r="G49" i="39"/>
  <c r="I49" i="39"/>
  <c r="K49" i="39"/>
  <c r="B50" i="39"/>
  <c r="C50" i="39"/>
  <c r="D50" i="39"/>
  <c r="F50" i="39"/>
  <c r="G50" i="39"/>
  <c r="I50" i="39"/>
  <c r="O50" i="39"/>
  <c r="B51" i="39"/>
  <c r="C51" i="39"/>
  <c r="D51" i="39"/>
  <c r="F51" i="39"/>
  <c r="G51" i="39"/>
  <c r="I51" i="39"/>
  <c r="K51" i="39"/>
  <c r="B52" i="39"/>
  <c r="C52" i="39"/>
  <c r="D52" i="39"/>
  <c r="F52" i="39"/>
  <c r="G52" i="39"/>
  <c r="I52" i="39"/>
  <c r="M52" i="39"/>
  <c r="B53" i="39"/>
  <c r="C53" i="39"/>
  <c r="D53" i="39"/>
  <c r="F53" i="39"/>
  <c r="G53" i="39"/>
  <c r="I53" i="39"/>
  <c r="K53" i="39"/>
  <c r="B54" i="39"/>
  <c r="C54" i="39"/>
  <c r="D54" i="39"/>
  <c r="F54" i="39"/>
  <c r="G54" i="39"/>
  <c r="I54" i="39"/>
  <c r="Q54" i="39"/>
  <c r="B55" i="39"/>
  <c r="C55" i="39"/>
  <c r="D55" i="39"/>
  <c r="F55" i="39"/>
  <c r="G55" i="39"/>
  <c r="I55" i="39"/>
  <c r="K55" i="39"/>
  <c r="B56" i="39"/>
  <c r="C56" i="39"/>
  <c r="D56" i="39"/>
  <c r="F56" i="39"/>
  <c r="G56" i="39"/>
  <c r="I56" i="39"/>
  <c r="M56" i="39"/>
  <c r="B57" i="39"/>
  <c r="C57" i="39"/>
  <c r="D57" i="39"/>
  <c r="F57" i="39"/>
  <c r="G57" i="39"/>
  <c r="I57" i="39"/>
  <c r="K57" i="39"/>
  <c r="B58" i="39"/>
  <c r="C58" i="39"/>
  <c r="D58" i="39"/>
  <c r="F58" i="39"/>
  <c r="G58" i="39"/>
  <c r="I58" i="39"/>
  <c r="O58" i="39"/>
  <c r="B59" i="39"/>
  <c r="C59" i="39"/>
  <c r="D59" i="39"/>
  <c r="F59" i="39"/>
  <c r="G59" i="39"/>
  <c r="I59" i="39"/>
  <c r="K59" i="39"/>
  <c r="B60" i="39"/>
  <c r="C60" i="39"/>
  <c r="D60" i="39"/>
  <c r="F60" i="39"/>
  <c r="G60" i="39"/>
  <c r="I60" i="39"/>
  <c r="M60" i="39"/>
  <c r="B61" i="39"/>
  <c r="C61" i="39"/>
  <c r="D61" i="39"/>
  <c r="F61" i="39"/>
  <c r="G61" i="39"/>
  <c r="I61" i="39"/>
  <c r="K61" i="39"/>
  <c r="B62" i="39"/>
  <c r="C62" i="39"/>
  <c r="D62" i="39"/>
  <c r="F62" i="39"/>
  <c r="G62" i="39"/>
  <c r="I62" i="39"/>
  <c r="Q62" i="39"/>
  <c r="B63" i="39"/>
  <c r="C63" i="39"/>
  <c r="D63" i="39"/>
  <c r="F63" i="39"/>
  <c r="G63" i="39"/>
  <c r="I63" i="39"/>
  <c r="K63" i="39"/>
  <c r="B64" i="39"/>
  <c r="C64" i="39"/>
  <c r="D64" i="39"/>
  <c r="F64" i="39"/>
  <c r="G64" i="39"/>
  <c r="I64" i="39"/>
  <c r="M64" i="39"/>
  <c r="B65" i="39"/>
  <c r="C65" i="39"/>
  <c r="D65" i="39"/>
  <c r="F65" i="39"/>
  <c r="G65" i="39"/>
  <c r="I65" i="39"/>
  <c r="K65" i="39"/>
  <c r="B66" i="39"/>
  <c r="C66" i="39"/>
  <c r="D66" i="39"/>
  <c r="F66" i="39"/>
  <c r="G66" i="39"/>
  <c r="I66" i="39"/>
  <c r="O66" i="39"/>
  <c r="B67" i="39"/>
  <c r="C67" i="39"/>
  <c r="D67" i="39"/>
  <c r="F67" i="39"/>
  <c r="G67" i="39"/>
  <c r="I67" i="39"/>
  <c r="K67" i="39"/>
  <c r="B68" i="39"/>
  <c r="C68" i="39"/>
  <c r="D68" i="39"/>
  <c r="F68" i="39"/>
  <c r="G68" i="39"/>
  <c r="I68" i="39"/>
  <c r="M68" i="39"/>
  <c r="B69" i="39"/>
  <c r="C69" i="39"/>
  <c r="D69" i="39"/>
  <c r="F69" i="39"/>
  <c r="G69" i="39"/>
  <c r="I69" i="39"/>
  <c r="K69" i="39"/>
  <c r="B70" i="39"/>
  <c r="C70" i="39"/>
  <c r="D70" i="39"/>
  <c r="F70" i="39"/>
  <c r="G70" i="39"/>
  <c r="I70" i="39"/>
  <c r="O80" i="39"/>
  <c r="R80" i="39"/>
  <c r="H73" i="39" s="1"/>
  <c r="A1" i="19"/>
  <c r="AC1" i="19"/>
  <c r="AG1" i="19"/>
  <c r="E2" i="19"/>
  <c r="Y3" i="19"/>
  <c r="K6" i="19" s="1"/>
  <c r="A4" i="19"/>
  <c r="G4" i="19"/>
  <c r="R4" i="19"/>
  <c r="O62" i="19" s="1"/>
  <c r="Y5" i="19"/>
  <c r="AF1" i="19" s="1"/>
  <c r="M6" i="19"/>
  <c r="O6" i="19"/>
  <c r="B7" i="19"/>
  <c r="C7" i="19"/>
  <c r="D7" i="19"/>
  <c r="F7" i="19"/>
  <c r="G7" i="19"/>
  <c r="I7" i="19"/>
  <c r="U7" i="19"/>
  <c r="K8" i="19"/>
  <c r="B9" i="19"/>
  <c r="C9" i="19"/>
  <c r="D9" i="19"/>
  <c r="F9" i="19"/>
  <c r="G9" i="19"/>
  <c r="I9" i="19"/>
  <c r="M10" i="19"/>
  <c r="B11" i="19"/>
  <c r="C11" i="19"/>
  <c r="D11" i="19"/>
  <c r="F11" i="19"/>
  <c r="G11" i="19"/>
  <c r="I11" i="19"/>
  <c r="K12" i="19"/>
  <c r="B13" i="19"/>
  <c r="C13" i="19"/>
  <c r="D13" i="19"/>
  <c r="F13" i="19"/>
  <c r="G13" i="19"/>
  <c r="I13" i="19"/>
  <c r="O14" i="19"/>
  <c r="B15" i="19"/>
  <c r="C15" i="19"/>
  <c r="D15" i="19"/>
  <c r="F15" i="19"/>
  <c r="G15" i="19"/>
  <c r="I15" i="19"/>
  <c r="K16" i="19"/>
  <c r="U16" i="19"/>
  <c r="B17" i="19"/>
  <c r="C17" i="19"/>
  <c r="D17" i="19"/>
  <c r="F17" i="19"/>
  <c r="G17" i="19"/>
  <c r="I17" i="19"/>
  <c r="M18" i="19"/>
  <c r="B19" i="19"/>
  <c r="C19" i="19"/>
  <c r="D19" i="19"/>
  <c r="F19" i="19"/>
  <c r="G19" i="19"/>
  <c r="I19" i="19"/>
  <c r="K20" i="19"/>
  <c r="B21" i="19"/>
  <c r="C21" i="19"/>
  <c r="D21" i="19"/>
  <c r="F21" i="19"/>
  <c r="G21" i="19"/>
  <c r="I21" i="19"/>
  <c r="F56" i="19"/>
  <c r="R62" i="19"/>
  <c r="F55" i="19" s="1"/>
  <c r="A1" i="20"/>
  <c r="AB1" i="20"/>
  <c r="AG1" i="20"/>
  <c r="E2" i="20"/>
  <c r="Y3" i="20"/>
  <c r="M6" i="20" s="1"/>
  <c r="A4" i="20"/>
  <c r="G4" i="20"/>
  <c r="R4" i="20"/>
  <c r="Y5" i="20"/>
  <c r="AE1" i="20" s="1"/>
  <c r="F6" i="20"/>
  <c r="B7" i="20"/>
  <c r="C7" i="20"/>
  <c r="D7" i="20"/>
  <c r="F7" i="20"/>
  <c r="G7" i="20"/>
  <c r="I7" i="20"/>
  <c r="U7" i="20"/>
  <c r="K8" i="20"/>
  <c r="B9" i="20"/>
  <c r="C9" i="20"/>
  <c r="D9" i="20"/>
  <c r="F9" i="20"/>
  <c r="G9" i="20"/>
  <c r="I9" i="20"/>
  <c r="M10" i="20"/>
  <c r="B11" i="20"/>
  <c r="C11" i="20"/>
  <c r="D11" i="20"/>
  <c r="F11" i="20"/>
  <c r="G11" i="20"/>
  <c r="I11" i="20"/>
  <c r="K12" i="20"/>
  <c r="B13" i="20"/>
  <c r="C13" i="20"/>
  <c r="D13" i="20"/>
  <c r="F13" i="20"/>
  <c r="G13" i="20"/>
  <c r="I13" i="20"/>
  <c r="O14" i="20"/>
  <c r="B15" i="20"/>
  <c r="C15" i="20"/>
  <c r="D15" i="20"/>
  <c r="F15" i="20"/>
  <c r="G15" i="20"/>
  <c r="I15" i="20"/>
  <c r="K16" i="20"/>
  <c r="U16" i="20"/>
  <c r="B17" i="20"/>
  <c r="C17" i="20"/>
  <c r="D17" i="20"/>
  <c r="F17" i="20"/>
  <c r="G17" i="20"/>
  <c r="I17" i="20"/>
  <c r="M18" i="20"/>
  <c r="B19" i="20"/>
  <c r="C19" i="20"/>
  <c r="D19" i="20"/>
  <c r="F19" i="20"/>
  <c r="G19" i="20"/>
  <c r="I19" i="20"/>
  <c r="K20" i="20"/>
  <c r="B21" i="20"/>
  <c r="C21" i="20"/>
  <c r="D21" i="20"/>
  <c r="F21" i="20"/>
  <c r="G21" i="20"/>
  <c r="I21" i="20"/>
  <c r="O62" i="20"/>
  <c r="R62" i="20"/>
  <c r="A1" i="37"/>
  <c r="E2" i="37"/>
  <c r="Y3" i="37"/>
  <c r="F6" i="37" s="1"/>
  <c r="A4" i="37"/>
  <c r="G4" i="37"/>
  <c r="R4" i="37"/>
  <c r="O62" i="37" s="1"/>
  <c r="Y5" i="37"/>
  <c r="AB1" i="37" s="1"/>
  <c r="B7" i="37"/>
  <c r="C7" i="37"/>
  <c r="D7" i="37"/>
  <c r="F7" i="37"/>
  <c r="G7" i="37"/>
  <c r="I7" i="37"/>
  <c r="U7" i="37"/>
  <c r="K8" i="37"/>
  <c r="B9" i="37"/>
  <c r="C9" i="37"/>
  <c r="D9" i="37"/>
  <c r="F9" i="37"/>
  <c r="G9" i="37"/>
  <c r="I9" i="37"/>
  <c r="M10" i="37"/>
  <c r="B11" i="37"/>
  <c r="C11" i="37"/>
  <c r="D11" i="37"/>
  <c r="F11" i="37"/>
  <c r="G11" i="37"/>
  <c r="I11" i="37"/>
  <c r="K12" i="37"/>
  <c r="B13" i="37"/>
  <c r="C13" i="37"/>
  <c r="D13" i="37"/>
  <c r="F13" i="37"/>
  <c r="G13" i="37"/>
  <c r="I13" i="37"/>
  <c r="O14" i="37"/>
  <c r="B15" i="37"/>
  <c r="C15" i="37"/>
  <c r="D15" i="37"/>
  <c r="F15" i="37"/>
  <c r="G15" i="37"/>
  <c r="I15" i="37"/>
  <c r="K16" i="37"/>
  <c r="U16" i="37"/>
  <c r="B17" i="37"/>
  <c r="C17" i="37"/>
  <c r="D17" i="37"/>
  <c r="F17" i="37"/>
  <c r="G17" i="37"/>
  <c r="I17" i="37"/>
  <c r="M18" i="37"/>
  <c r="B19" i="37"/>
  <c r="C19" i="37"/>
  <c r="D19" i="37"/>
  <c r="F19" i="37"/>
  <c r="G19" i="37"/>
  <c r="I19" i="37"/>
  <c r="K20" i="37"/>
  <c r="B21" i="37"/>
  <c r="C21" i="37"/>
  <c r="D21" i="37"/>
  <c r="F21" i="37"/>
  <c r="G21" i="37"/>
  <c r="I21" i="37"/>
  <c r="F55" i="37"/>
  <c r="F56" i="37"/>
  <c r="R62" i="37"/>
  <c r="A1" i="30"/>
  <c r="E2" i="30"/>
  <c r="A4" i="30"/>
  <c r="G4" i="30"/>
  <c r="K4" i="30"/>
  <c r="R4" i="30"/>
  <c r="O47" i="30" s="1"/>
  <c r="B7" i="30"/>
  <c r="C7" i="30"/>
  <c r="D7" i="30"/>
  <c r="F7" i="30"/>
  <c r="G7" i="30"/>
  <c r="I7" i="30"/>
  <c r="U7" i="30"/>
  <c r="K8" i="30"/>
  <c r="B9" i="30"/>
  <c r="C9" i="30"/>
  <c r="D9" i="30"/>
  <c r="F9" i="30"/>
  <c r="G9" i="30"/>
  <c r="I9" i="30"/>
  <c r="B10" i="30"/>
  <c r="M10" i="30"/>
  <c r="B11" i="30"/>
  <c r="C11" i="30"/>
  <c r="D11" i="30"/>
  <c r="F11" i="30"/>
  <c r="G11" i="30"/>
  <c r="I11" i="30"/>
  <c r="B12" i="30"/>
  <c r="K12" i="30"/>
  <c r="B13" i="30"/>
  <c r="C13" i="30"/>
  <c r="D13" i="30"/>
  <c r="F13" i="30"/>
  <c r="G13" i="30"/>
  <c r="I13" i="30"/>
  <c r="B14" i="30"/>
  <c r="B15" i="30"/>
  <c r="C15" i="30"/>
  <c r="D15" i="30"/>
  <c r="F15" i="30"/>
  <c r="G15" i="30"/>
  <c r="I15" i="30"/>
  <c r="B16" i="30"/>
  <c r="K16" i="30"/>
  <c r="U16" i="30"/>
  <c r="B17" i="30"/>
  <c r="C17" i="30"/>
  <c r="D17" i="30"/>
  <c r="F17" i="30"/>
  <c r="G17" i="30"/>
  <c r="I17" i="30"/>
  <c r="B18" i="30"/>
  <c r="M18" i="30"/>
  <c r="B19" i="30"/>
  <c r="C19" i="30"/>
  <c r="D19" i="30"/>
  <c r="F19" i="30"/>
  <c r="G19" i="30"/>
  <c r="I19" i="30"/>
  <c r="B20" i="30"/>
  <c r="K20" i="30"/>
  <c r="B21" i="30"/>
  <c r="C21" i="30"/>
  <c r="D21" i="30"/>
  <c r="F21" i="30"/>
  <c r="G21" i="30"/>
  <c r="I21" i="30"/>
  <c r="B22" i="30"/>
  <c r="B23" i="30"/>
  <c r="C23" i="30"/>
  <c r="D23" i="30"/>
  <c r="F23" i="30"/>
  <c r="G23" i="30"/>
  <c r="I23" i="30"/>
  <c r="B24" i="30"/>
  <c r="K24" i="30"/>
  <c r="B25" i="30"/>
  <c r="C25" i="30"/>
  <c r="D25" i="30"/>
  <c r="F25" i="30"/>
  <c r="G25" i="30"/>
  <c r="I25" i="30"/>
  <c r="B26" i="30"/>
  <c r="M26" i="30"/>
  <c r="B27" i="30"/>
  <c r="C27" i="30"/>
  <c r="D27" i="30"/>
  <c r="F27" i="30"/>
  <c r="G27" i="30"/>
  <c r="I27" i="30"/>
  <c r="B28" i="30"/>
  <c r="K28" i="30"/>
  <c r="B29" i="30"/>
  <c r="C29" i="30"/>
  <c r="D29" i="30"/>
  <c r="F29" i="30"/>
  <c r="G29" i="30"/>
  <c r="I29" i="30"/>
  <c r="B30" i="30"/>
  <c r="B31" i="30"/>
  <c r="C31" i="30"/>
  <c r="D31" i="30"/>
  <c r="F31" i="30"/>
  <c r="G31" i="30"/>
  <c r="I31" i="30"/>
  <c r="B32" i="30"/>
  <c r="K32" i="30"/>
  <c r="B33" i="30"/>
  <c r="C33" i="30"/>
  <c r="D33" i="30"/>
  <c r="F33" i="30"/>
  <c r="G33" i="30"/>
  <c r="I33" i="30"/>
  <c r="B34" i="30"/>
  <c r="M34" i="30"/>
  <c r="B35" i="30"/>
  <c r="C35" i="30"/>
  <c r="D35" i="30"/>
  <c r="F35" i="30"/>
  <c r="G35" i="30"/>
  <c r="I35" i="30"/>
  <c r="B36" i="30"/>
  <c r="K36" i="30"/>
  <c r="B37" i="30"/>
  <c r="C37" i="30"/>
  <c r="D37" i="30"/>
  <c r="F37" i="30"/>
  <c r="G37" i="30"/>
  <c r="I37" i="30"/>
  <c r="R47" i="30"/>
  <c r="F40" i="30" s="1"/>
  <c r="A1" i="28"/>
  <c r="E2" i="28"/>
  <c r="A4" i="28"/>
  <c r="G4" i="28"/>
  <c r="K4" i="28"/>
  <c r="R4" i="28"/>
  <c r="O31" i="28" s="1"/>
  <c r="B7" i="28"/>
  <c r="C7" i="28"/>
  <c r="D7" i="28"/>
  <c r="F7" i="28"/>
  <c r="G7" i="28"/>
  <c r="I7" i="28"/>
  <c r="U7" i="28"/>
  <c r="K8" i="28"/>
  <c r="B9" i="28"/>
  <c r="C9" i="28"/>
  <c r="D9" i="28"/>
  <c r="F9" i="28"/>
  <c r="G9" i="28"/>
  <c r="I9" i="28"/>
  <c r="M10" i="28"/>
  <c r="B11" i="28"/>
  <c r="C11" i="28"/>
  <c r="D11" i="28"/>
  <c r="F11" i="28"/>
  <c r="G11" i="28"/>
  <c r="I11" i="28"/>
  <c r="K12" i="28"/>
  <c r="B13" i="28"/>
  <c r="C13" i="28"/>
  <c r="D13" i="28"/>
  <c r="F13" i="28"/>
  <c r="G13" i="28"/>
  <c r="I13" i="28"/>
  <c r="U13" i="28"/>
  <c r="B15" i="28"/>
  <c r="C15" i="28"/>
  <c r="D15" i="28"/>
  <c r="F15" i="28"/>
  <c r="G15" i="28"/>
  <c r="I15" i="28"/>
  <c r="K16" i="28"/>
  <c r="U16" i="28"/>
  <c r="B17" i="28"/>
  <c r="C17" i="28"/>
  <c r="D17" i="28"/>
  <c r="F17" i="28"/>
  <c r="G17" i="28"/>
  <c r="I17" i="28"/>
  <c r="M18" i="28"/>
  <c r="B19" i="28"/>
  <c r="C19" i="28"/>
  <c r="D19" i="28"/>
  <c r="F19" i="28"/>
  <c r="G19" i="28"/>
  <c r="I19" i="28"/>
  <c r="K20" i="28"/>
  <c r="B21" i="28"/>
  <c r="C21" i="28"/>
  <c r="D21" i="28"/>
  <c r="F21" i="28"/>
  <c r="G21" i="28"/>
  <c r="I21" i="28"/>
  <c r="R31" i="28"/>
  <c r="F25" i="28" s="1"/>
  <c r="A1" i="29"/>
  <c r="E2" i="29"/>
  <c r="A4" i="29"/>
  <c r="G4" i="29"/>
  <c r="K4" i="29"/>
  <c r="R4" i="29"/>
  <c r="B7" i="29"/>
  <c r="C7" i="29"/>
  <c r="D7" i="29"/>
  <c r="F7" i="29"/>
  <c r="G7" i="29"/>
  <c r="I7" i="29"/>
  <c r="U7" i="29"/>
  <c r="K8" i="29"/>
  <c r="B9" i="29"/>
  <c r="C9" i="29"/>
  <c r="D9" i="29"/>
  <c r="F9" i="29"/>
  <c r="G9" i="29"/>
  <c r="I9" i="29"/>
  <c r="B11" i="29"/>
  <c r="C11" i="29"/>
  <c r="D11" i="29"/>
  <c r="F11" i="29"/>
  <c r="G11" i="29"/>
  <c r="I11" i="29"/>
  <c r="K12" i="29"/>
  <c r="B13" i="29"/>
  <c r="C13" i="29"/>
  <c r="D13" i="29"/>
  <c r="F13" i="29"/>
  <c r="G13" i="29"/>
  <c r="I13" i="29"/>
  <c r="B15" i="29"/>
  <c r="C15" i="29"/>
  <c r="D15" i="29"/>
  <c r="F15" i="29"/>
  <c r="G15" i="29"/>
  <c r="I15" i="29"/>
  <c r="K16" i="29"/>
  <c r="U16" i="29"/>
  <c r="B17" i="29"/>
  <c r="C17" i="29"/>
  <c r="D17" i="29"/>
  <c r="F17" i="29"/>
  <c r="G17" i="29"/>
  <c r="I17" i="29"/>
  <c r="B19" i="29"/>
  <c r="C19" i="29"/>
  <c r="D19" i="29"/>
  <c r="F19" i="29"/>
  <c r="G19" i="29"/>
  <c r="I19" i="29"/>
  <c r="K20" i="29"/>
  <c r="B21" i="29"/>
  <c r="C21" i="29"/>
  <c r="D21" i="29"/>
  <c r="F21" i="29"/>
  <c r="G21" i="29"/>
  <c r="I21" i="29"/>
  <c r="F28" i="29"/>
  <c r="O32" i="29"/>
  <c r="R32" i="29"/>
  <c r="F26" i="29" s="1"/>
  <c r="A1" i="27"/>
  <c r="C2" i="27"/>
  <c r="A5" i="27"/>
  <c r="C5" i="27"/>
  <c r="D5" i="27"/>
  <c r="G5" i="27"/>
  <c r="N30" i="27"/>
  <c r="N31" i="27"/>
  <c r="N32" i="27"/>
  <c r="H33" i="27"/>
  <c r="I33" i="27"/>
  <c r="J33" i="27"/>
  <c r="N33" i="27"/>
  <c r="K33" i="27" s="1"/>
  <c r="H34" i="27"/>
  <c r="I34" i="27"/>
  <c r="J34" i="27"/>
  <c r="N34" i="27"/>
  <c r="K34" i="27" s="1"/>
  <c r="H35" i="27"/>
  <c r="I35" i="27"/>
  <c r="J35" i="27"/>
  <c r="N35" i="27"/>
  <c r="K35" i="27" s="1"/>
  <c r="H36" i="27"/>
  <c r="I36" i="27"/>
  <c r="J36" i="27"/>
  <c r="N36" i="27"/>
  <c r="K36" i="27" s="1"/>
  <c r="H37" i="27"/>
  <c r="I37" i="27"/>
  <c r="J37" i="27"/>
  <c r="N37" i="27"/>
  <c r="K37" i="27" s="1"/>
  <c r="H38" i="27"/>
  <c r="I38" i="27"/>
  <c r="J38" i="27"/>
  <c r="N38" i="27"/>
  <c r="K38" i="27" s="1"/>
  <c r="H39" i="27"/>
  <c r="I39" i="27"/>
  <c r="J39" i="27"/>
  <c r="K39" i="27"/>
  <c r="N39" i="27"/>
  <c r="H40" i="27"/>
  <c r="I40" i="27"/>
  <c r="J40" i="27"/>
  <c r="N40" i="27"/>
  <c r="K40" i="27" s="1"/>
  <c r="H41" i="27"/>
  <c r="I41" i="27"/>
  <c r="J41" i="27"/>
  <c r="N41" i="27"/>
  <c r="K41" i="27" s="1"/>
  <c r="H42" i="27"/>
  <c r="I42" i="27"/>
  <c r="J42" i="27"/>
  <c r="N42" i="27"/>
  <c r="K42" i="27" s="1"/>
  <c r="H43" i="27"/>
  <c r="I43" i="27"/>
  <c r="J43" i="27"/>
  <c r="N43" i="27"/>
  <c r="K43" i="27" s="1"/>
  <c r="H44" i="27"/>
  <c r="I44" i="27"/>
  <c r="J44" i="27"/>
  <c r="N44" i="27"/>
  <c r="K44" i="27" s="1"/>
  <c r="H45" i="27"/>
  <c r="I45" i="27"/>
  <c r="J45" i="27"/>
  <c r="N45" i="27"/>
  <c r="K45" i="27" s="1"/>
  <c r="H46" i="27"/>
  <c r="I46" i="27"/>
  <c r="J46" i="27"/>
  <c r="N46" i="27"/>
  <c r="K46" i="27" s="1"/>
  <c r="H47" i="27"/>
  <c r="I47" i="27"/>
  <c r="J47" i="27"/>
  <c r="K47" i="27"/>
  <c r="N47" i="27"/>
  <c r="H48" i="27"/>
  <c r="I48" i="27"/>
  <c r="J48" i="27"/>
  <c r="N48" i="27"/>
  <c r="K48" i="27" s="1"/>
  <c r="H49" i="27"/>
  <c r="I49" i="27"/>
  <c r="J49" i="27"/>
  <c r="N49" i="27"/>
  <c r="K49" i="27" s="1"/>
  <c r="H50" i="27"/>
  <c r="I50" i="27"/>
  <c r="J50" i="27"/>
  <c r="N50" i="27"/>
  <c r="K50" i="27" s="1"/>
  <c r="H51" i="27"/>
  <c r="I51" i="27"/>
  <c r="J51" i="27"/>
  <c r="N51" i="27"/>
  <c r="K51" i="27" s="1"/>
  <c r="H52" i="27"/>
  <c r="I52" i="27"/>
  <c r="J52" i="27"/>
  <c r="N52" i="27"/>
  <c r="K52" i="27" s="1"/>
  <c r="H53" i="27"/>
  <c r="I53" i="27"/>
  <c r="J53" i="27"/>
  <c r="N53" i="27"/>
  <c r="K53" i="27" s="1"/>
  <c r="H54" i="27"/>
  <c r="I54" i="27"/>
  <c r="J54" i="27"/>
  <c r="N54" i="27"/>
  <c r="K54" i="27" s="1"/>
  <c r="H55" i="27"/>
  <c r="I55" i="27"/>
  <c r="J55" i="27"/>
  <c r="K55" i="27"/>
  <c r="N55" i="27"/>
  <c r="H56" i="27"/>
  <c r="I56" i="27"/>
  <c r="J56" i="27"/>
  <c r="N56" i="27"/>
  <c r="K56" i="27" s="1"/>
  <c r="H57" i="27"/>
  <c r="I57" i="27"/>
  <c r="J57" i="27"/>
  <c r="N57" i="27"/>
  <c r="K57" i="27" s="1"/>
  <c r="H58" i="27"/>
  <c r="I58" i="27"/>
  <c r="J58" i="27"/>
  <c r="N58" i="27"/>
  <c r="K58" i="27" s="1"/>
  <c r="H59" i="27"/>
  <c r="I59" i="27"/>
  <c r="J59" i="27"/>
  <c r="N59" i="27"/>
  <c r="K59" i="27" s="1"/>
  <c r="H60" i="27"/>
  <c r="I60" i="27"/>
  <c r="J60" i="27"/>
  <c r="N60" i="27"/>
  <c r="K60" i="27" s="1"/>
  <c r="H61" i="27"/>
  <c r="I61" i="27"/>
  <c r="J61" i="27"/>
  <c r="N61" i="27"/>
  <c r="K61" i="27" s="1"/>
  <c r="H62" i="27"/>
  <c r="I62" i="27"/>
  <c r="J62" i="27"/>
  <c r="N62" i="27"/>
  <c r="K62" i="27" s="1"/>
  <c r="H63" i="27"/>
  <c r="I63" i="27"/>
  <c r="J63" i="27"/>
  <c r="K63" i="27"/>
  <c r="N63" i="27"/>
  <c r="H64" i="27"/>
  <c r="I64" i="27"/>
  <c r="J64" i="27"/>
  <c r="N64" i="27"/>
  <c r="K64" i="27" s="1"/>
  <c r="H65" i="27"/>
  <c r="I65" i="27"/>
  <c r="J65" i="27"/>
  <c r="N65" i="27"/>
  <c r="K65" i="27" s="1"/>
  <c r="H66" i="27"/>
  <c r="I66" i="27"/>
  <c r="J66" i="27"/>
  <c r="N66" i="27"/>
  <c r="K66" i="27" s="1"/>
  <c r="H67" i="27"/>
  <c r="I67" i="27"/>
  <c r="J67" i="27"/>
  <c r="N67" i="27"/>
  <c r="K67" i="27" s="1"/>
  <c r="H68" i="27"/>
  <c r="I68" i="27"/>
  <c r="J68" i="27"/>
  <c r="N68" i="27"/>
  <c r="K68" i="27" s="1"/>
  <c r="H69" i="27"/>
  <c r="I69" i="27"/>
  <c r="J69" i="27"/>
  <c r="N69" i="27"/>
  <c r="K69" i="27" s="1"/>
  <c r="H70" i="27"/>
  <c r="I70" i="27"/>
  <c r="J70" i="27"/>
  <c r="N70" i="27"/>
  <c r="K70" i="27" s="1"/>
  <c r="H71" i="27"/>
  <c r="I71" i="27"/>
  <c r="J71" i="27"/>
  <c r="K71" i="27"/>
  <c r="N71" i="27"/>
  <c r="H72" i="27"/>
  <c r="I72" i="27"/>
  <c r="J72" i="27"/>
  <c r="N72" i="27"/>
  <c r="K72" i="27" s="1"/>
  <c r="H73" i="27"/>
  <c r="I73" i="27"/>
  <c r="J73" i="27"/>
  <c r="N73" i="27"/>
  <c r="K73" i="27" s="1"/>
  <c r="H74" i="27"/>
  <c r="I74" i="27"/>
  <c r="J74" i="27"/>
  <c r="N74" i="27"/>
  <c r="K74" i="27" s="1"/>
  <c r="H75" i="27"/>
  <c r="I75" i="27"/>
  <c r="J75" i="27"/>
  <c r="N75" i="27"/>
  <c r="K75" i="27" s="1"/>
  <c r="H76" i="27"/>
  <c r="I76" i="27"/>
  <c r="J76" i="27"/>
  <c r="N76" i="27"/>
  <c r="K76" i="27" s="1"/>
  <c r="H77" i="27"/>
  <c r="I77" i="27"/>
  <c r="J77" i="27"/>
  <c r="N77" i="27"/>
  <c r="K77" i="27" s="1"/>
  <c r="H78" i="27"/>
  <c r="I78" i="27"/>
  <c r="J78" i="27"/>
  <c r="N78" i="27"/>
  <c r="K78" i="27" s="1"/>
  <c r="H79" i="27"/>
  <c r="I79" i="27"/>
  <c r="J79" i="27"/>
  <c r="K79" i="27"/>
  <c r="N79" i="27"/>
  <c r="H80" i="27"/>
  <c r="I80" i="27"/>
  <c r="J80" i="27"/>
  <c r="N80" i="27"/>
  <c r="K80" i="27" s="1"/>
  <c r="H81" i="27"/>
  <c r="I81" i="27"/>
  <c r="J81" i="27"/>
  <c r="N81" i="27"/>
  <c r="K81" i="27" s="1"/>
  <c r="H82" i="27"/>
  <c r="I82" i="27"/>
  <c r="J82" i="27"/>
  <c r="N82" i="27"/>
  <c r="K82" i="27" s="1"/>
  <c r="H83" i="27"/>
  <c r="I83" i="27"/>
  <c r="J83" i="27"/>
  <c r="N83" i="27"/>
  <c r="K83" i="27" s="1"/>
  <c r="H84" i="27"/>
  <c r="I84" i="27"/>
  <c r="J84" i="27"/>
  <c r="N84" i="27"/>
  <c r="K84" i="27" s="1"/>
  <c r="H85" i="27"/>
  <c r="I85" i="27"/>
  <c r="J85" i="27"/>
  <c r="N85" i="27"/>
  <c r="K85" i="27" s="1"/>
  <c r="H86" i="27"/>
  <c r="I86" i="27"/>
  <c r="J86" i="27"/>
  <c r="N86" i="27"/>
  <c r="K86" i="27" s="1"/>
  <c r="H87" i="27"/>
  <c r="I87" i="27"/>
  <c r="J87" i="27"/>
  <c r="K87" i="27"/>
  <c r="N87" i="27"/>
  <c r="H88" i="27"/>
  <c r="I88" i="27"/>
  <c r="J88" i="27"/>
  <c r="N88" i="27"/>
  <c r="K88" i="27" s="1"/>
  <c r="H89" i="27"/>
  <c r="I89" i="27"/>
  <c r="J89" i="27"/>
  <c r="N89" i="27"/>
  <c r="K89" i="27" s="1"/>
  <c r="H90" i="27"/>
  <c r="I90" i="27"/>
  <c r="J90" i="27"/>
  <c r="N90" i="27"/>
  <c r="K90" i="27" s="1"/>
  <c r="H91" i="27"/>
  <c r="I91" i="27"/>
  <c r="J91" i="27"/>
  <c r="N91" i="27"/>
  <c r="K91" i="27" s="1"/>
  <c r="H92" i="27"/>
  <c r="I92" i="27"/>
  <c r="J92" i="27"/>
  <c r="N92" i="27"/>
  <c r="K92" i="27" s="1"/>
  <c r="H93" i="27"/>
  <c r="I93" i="27"/>
  <c r="J93" i="27"/>
  <c r="N93" i="27"/>
  <c r="K93" i="27" s="1"/>
  <c r="H94" i="27"/>
  <c r="I94" i="27"/>
  <c r="J94" i="27"/>
  <c r="N94" i="27"/>
  <c r="K94" i="27" s="1"/>
  <c r="H95" i="27"/>
  <c r="I95" i="27"/>
  <c r="J95" i="27"/>
  <c r="K95" i="27"/>
  <c r="N95" i="27"/>
  <c r="H96" i="27"/>
  <c r="I96" i="27"/>
  <c r="J96" i="27"/>
  <c r="N96" i="27"/>
  <c r="K96" i="27" s="1"/>
  <c r="H97" i="27"/>
  <c r="I97" i="27"/>
  <c r="J97" i="27"/>
  <c r="N97" i="27"/>
  <c r="K97" i="27" s="1"/>
  <c r="H98" i="27"/>
  <c r="I98" i="27"/>
  <c r="J98" i="27"/>
  <c r="N98" i="27"/>
  <c r="K98" i="27" s="1"/>
  <c r="H99" i="27"/>
  <c r="I99" i="27"/>
  <c r="J99" i="27"/>
  <c r="N99" i="27"/>
  <c r="K99" i="27" s="1"/>
  <c r="H100" i="27"/>
  <c r="I100" i="27"/>
  <c r="J100" i="27"/>
  <c r="N100" i="27"/>
  <c r="K100" i="27" s="1"/>
  <c r="H101" i="27"/>
  <c r="I101" i="27"/>
  <c r="J101" i="27"/>
  <c r="N101" i="27"/>
  <c r="K101" i="27" s="1"/>
  <c r="H102" i="27"/>
  <c r="I102" i="27"/>
  <c r="J102" i="27"/>
  <c r="N102" i="27"/>
  <c r="K102" i="27" s="1"/>
  <c r="H103" i="27"/>
  <c r="I103" i="27"/>
  <c r="J103" i="27"/>
  <c r="K103" i="27"/>
  <c r="N103" i="27"/>
  <c r="H104" i="27"/>
  <c r="I104" i="27"/>
  <c r="J104" i="27"/>
  <c r="N104" i="27"/>
  <c r="K104" i="27" s="1"/>
  <c r="H105" i="27"/>
  <c r="I105" i="27"/>
  <c r="J105" i="27"/>
  <c r="N105" i="27"/>
  <c r="K105" i="27" s="1"/>
  <c r="H106" i="27"/>
  <c r="I106" i="27"/>
  <c r="J106" i="27"/>
  <c r="N106" i="27"/>
  <c r="K106" i="27" s="1"/>
  <c r="H107" i="27"/>
  <c r="I107" i="27"/>
  <c r="J107" i="27"/>
  <c r="N107" i="27"/>
  <c r="K107" i="27" s="1"/>
  <c r="H108" i="27"/>
  <c r="I108" i="27"/>
  <c r="J108" i="27"/>
  <c r="N108" i="27"/>
  <c r="K108" i="27" s="1"/>
  <c r="H109" i="27"/>
  <c r="I109" i="27"/>
  <c r="J109" i="27"/>
  <c r="N109" i="27"/>
  <c r="K109" i="27" s="1"/>
  <c r="H110" i="27"/>
  <c r="I110" i="27"/>
  <c r="J110" i="27"/>
  <c r="N110" i="27"/>
  <c r="K110" i="27" s="1"/>
  <c r="H111" i="27"/>
  <c r="I111" i="27"/>
  <c r="J111" i="27"/>
  <c r="K111" i="27"/>
  <c r="N111" i="27"/>
  <c r="H112" i="27"/>
  <c r="I112" i="27"/>
  <c r="J112" i="27"/>
  <c r="N112" i="27"/>
  <c r="K112" i="27" s="1"/>
  <c r="H113" i="27"/>
  <c r="I113" i="27"/>
  <c r="J113" i="27"/>
  <c r="N113" i="27"/>
  <c r="K113" i="27" s="1"/>
  <c r="H114" i="27"/>
  <c r="I114" i="27"/>
  <c r="J114" i="27"/>
  <c r="N114" i="27"/>
  <c r="K114" i="27" s="1"/>
  <c r="H115" i="27"/>
  <c r="I115" i="27"/>
  <c r="J115" i="27"/>
  <c r="N115" i="27"/>
  <c r="K115" i="27" s="1"/>
  <c r="H116" i="27"/>
  <c r="I116" i="27"/>
  <c r="J116" i="27"/>
  <c r="N116" i="27"/>
  <c r="K116" i="27" s="1"/>
  <c r="H117" i="27"/>
  <c r="I117" i="27"/>
  <c r="J117" i="27"/>
  <c r="N117" i="27"/>
  <c r="K117" i="27" s="1"/>
  <c r="H118" i="27"/>
  <c r="I118" i="27"/>
  <c r="J118" i="27"/>
  <c r="N118" i="27"/>
  <c r="K118" i="27" s="1"/>
  <c r="H119" i="27"/>
  <c r="I119" i="27"/>
  <c r="J119" i="27"/>
  <c r="K119" i="27"/>
  <c r="N119" i="27"/>
  <c r="H120" i="27"/>
  <c r="I120" i="27"/>
  <c r="J120" i="27"/>
  <c r="N120" i="27"/>
  <c r="K120" i="27" s="1"/>
  <c r="H121" i="27"/>
  <c r="I121" i="27"/>
  <c r="J121" i="27"/>
  <c r="N121" i="27"/>
  <c r="K121" i="27" s="1"/>
  <c r="H122" i="27"/>
  <c r="I122" i="27"/>
  <c r="J122" i="27"/>
  <c r="N122" i="27"/>
  <c r="K122" i="27" s="1"/>
  <c r="A1" i="2"/>
  <c r="A5" i="2"/>
  <c r="B5" i="2"/>
  <c r="P22" i="2"/>
  <c r="U8" i="13" s="1"/>
  <c r="P23" i="2"/>
  <c r="U9" i="20" s="1"/>
  <c r="P24" i="2"/>
  <c r="U10" i="30" s="1"/>
  <c r="P25" i="2"/>
  <c r="U11" i="37" s="1"/>
  <c r="P26" i="2"/>
  <c r="U12" i="29" s="1"/>
  <c r="P27" i="2"/>
  <c r="U13" i="30" s="1"/>
  <c r="P28" i="2"/>
  <c r="U14" i="19" s="1"/>
  <c r="P29" i="2"/>
  <c r="A1" i="4"/>
  <c r="AE1" i="4"/>
  <c r="E2" i="4"/>
  <c r="Y3" i="4"/>
  <c r="Y5" i="4"/>
  <c r="AB1" i="4" s="1"/>
  <c r="C7" i="4"/>
  <c r="D7" i="4"/>
  <c r="L7" i="4"/>
  <c r="C9" i="4"/>
  <c r="D9" i="4"/>
  <c r="L9" i="4"/>
  <c r="C11" i="4"/>
  <c r="D11" i="4"/>
  <c r="L11" i="4"/>
  <c r="D18" i="4"/>
  <c r="F18" i="4"/>
  <c r="H18" i="4"/>
  <c r="B19" i="4"/>
  <c r="B20" i="4"/>
  <c r="B21" i="4"/>
  <c r="K41" i="4"/>
  <c r="A1" i="9"/>
  <c r="E2" i="9"/>
  <c r="Y3" i="9"/>
  <c r="A4" i="9"/>
  <c r="G4" i="9"/>
  <c r="R4" i="9"/>
  <c r="Y5" i="9"/>
  <c r="AG1" i="9" s="1"/>
  <c r="B7" i="9"/>
  <c r="C7" i="9"/>
  <c r="D7" i="9"/>
  <c r="U7" i="9"/>
  <c r="B9" i="9"/>
  <c r="C9" i="9"/>
  <c r="D9" i="9"/>
  <c r="G9" i="9"/>
  <c r="I9" i="9"/>
  <c r="M10" i="9"/>
  <c r="B11" i="9"/>
  <c r="C11" i="9"/>
  <c r="D11" i="9"/>
  <c r="F11" i="9"/>
  <c r="G11" i="9"/>
  <c r="I11" i="9"/>
  <c r="U11" i="9"/>
  <c r="B13" i="9"/>
  <c r="C13" i="9"/>
  <c r="D13" i="9"/>
  <c r="O14" i="9"/>
  <c r="B15" i="9"/>
  <c r="C15" i="9"/>
  <c r="U15" i="9"/>
  <c r="K16" i="9"/>
  <c r="U16" i="9"/>
  <c r="B17" i="9"/>
  <c r="C17" i="9"/>
  <c r="M18" i="9"/>
  <c r="B19" i="9"/>
  <c r="C19" i="9"/>
  <c r="D19" i="9"/>
  <c r="B21" i="9"/>
  <c r="C21" i="9"/>
  <c r="D21" i="9"/>
  <c r="G21" i="9"/>
  <c r="I21" i="9"/>
  <c r="Q22" i="9"/>
  <c r="B23" i="9"/>
  <c r="C23" i="9"/>
  <c r="D23" i="9"/>
  <c r="B25" i="9"/>
  <c r="C25" i="9"/>
  <c r="D25" i="9"/>
  <c r="G25" i="9"/>
  <c r="I25" i="9"/>
  <c r="M26" i="9"/>
  <c r="B27" i="9"/>
  <c r="D27" i="9"/>
  <c r="G27" i="9"/>
  <c r="K28" i="9"/>
  <c r="B29" i="9"/>
  <c r="D29" i="9"/>
  <c r="G29" i="9"/>
  <c r="O30" i="9"/>
  <c r="B31" i="9"/>
  <c r="C31" i="9"/>
  <c r="D31" i="9"/>
  <c r="B33" i="9"/>
  <c r="C33" i="9"/>
  <c r="D33" i="9"/>
  <c r="F33" i="9"/>
  <c r="G33" i="9"/>
  <c r="I33" i="9"/>
  <c r="M34" i="9"/>
  <c r="B35" i="9"/>
  <c r="C35" i="9"/>
  <c r="D35" i="9"/>
  <c r="G35" i="9"/>
  <c r="I35" i="9"/>
  <c r="B37" i="9"/>
  <c r="C37" i="9"/>
  <c r="D37" i="9"/>
  <c r="O57" i="9"/>
  <c r="R57" i="9"/>
  <c r="F51" i="9" s="1"/>
  <c r="A1" i="5"/>
  <c r="AG1" i="5"/>
  <c r="AK1" i="5"/>
  <c r="E2" i="5"/>
  <c r="Y3" i="5"/>
  <c r="A4" i="5"/>
  <c r="E4" i="5"/>
  <c r="L4" i="5"/>
  <c r="Y5" i="5"/>
  <c r="AD1" i="5" s="1"/>
  <c r="C7" i="5"/>
  <c r="D7" i="5"/>
  <c r="L7" i="5"/>
  <c r="C9" i="5"/>
  <c r="D9" i="5"/>
  <c r="L9" i="5"/>
  <c r="C11" i="5"/>
  <c r="D11" i="5"/>
  <c r="L11" i="5"/>
  <c r="D18" i="5"/>
  <c r="F18" i="5"/>
  <c r="H18" i="5"/>
  <c r="B19" i="5"/>
  <c r="B20" i="5"/>
  <c r="B21" i="5"/>
  <c r="K41" i="5"/>
  <c r="A1" i="10"/>
  <c r="AB1" i="10"/>
  <c r="E2" i="10"/>
  <c r="Y3" i="10"/>
  <c r="A4" i="10"/>
  <c r="G4" i="10"/>
  <c r="R4" i="10"/>
  <c r="Y5" i="10"/>
  <c r="O6" i="10"/>
  <c r="B7" i="10"/>
  <c r="C7" i="10"/>
  <c r="D7" i="10"/>
  <c r="U7" i="10"/>
  <c r="B9" i="10"/>
  <c r="C9" i="10"/>
  <c r="D9" i="10"/>
  <c r="G9" i="10"/>
  <c r="I9" i="10"/>
  <c r="M10" i="10"/>
  <c r="B11" i="10"/>
  <c r="D11" i="10"/>
  <c r="K12" i="10"/>
  <c r="B13" i="10"/>
  <c r="D13" i="10"/>
  <c r="O14" i="10"/>
  <c r="B15" i="10"/>
  <c r="D15" i="10"/>
  <c r="U15" i="10"/>
  <c r="K16" i="10"/>
  <c r="U16" i="10"/>
  <c r="B17" i="10"/>
  <c r="D17" i="10"/>
  <c r="M18" i="10"/>
  <c r="B19" i="10"/>
  <c r="D19" i="10"/>
  <c r="K20" i="10"/>
  <c r="B21" i="10"/>
  <c r="D21" i="10"/>
  <c r="Q22" i="10"/>
  <c r="B23" i="10"/>
  <c r="D23" i="10"/>
  <c r="K24" i="10"/>
  <c r="B25" i="10"/>
  <c r="D25" i="10"/>
  <c r="M26" i="10"/>
  <c r="B27" i="10"/>
  <c r="D27" i="10"/>
  <c r="K28" i="10"/>
  <c r="B29" i="10"/>
  <c r="D29" i="10"/>
  <c r="O30" i="10"/>
  <c r="B31" i="10"/>
  <c r="C31" i="10"/>
  <c r="D31" i="10"/>
  <c r="B33" i="10"/>
  <c r="C33" i="10"/>
  <c r="D33" i="10"/>
  <c r="G33" i="10"/>
  <c r="I33" i="10"/>
  <c r="M34" i="10"/>
  <c r="B35" i="10"/>
  <c r="C35" i="10"/>
  <c r="D35" i="10"/>
  <c r="G35" i="10"/>
  <c r="I35" i="10"/>
  <c r="B37" i="10"/>
  <c r="C37" i="10"/>
  <c r="D37" i="10"/>
  <c r="F52" i="10"/>
  <c r="O57" i="10"/>
  <c r="R57" i="10"/>
  <c r="F51" i="10" s="1"/>
  <c r="A1" i="6"/>
  <c r="AE1" i="6"/>
  <c r="AG1" i="6"/>
  <c r="E2" i="6"/>
  <c r="Y3" i="6"/>
  <c r="A4" i="6"/>
  <c r="G4" i="6"/>
  <c r="R4" i="6"/>
  <c r="O62" i="6" s="1"/>
  <c r="Y5" i="6"/>
  <c r="AD1" i="6" s="1"/>
  <c r="B7" i="6"/>
  <c r="D7" i="6"/>
  <c r="U7" i="6"/>
  <c r="K8" i="6"/>
  <c r="B9" i="6"/>
  <c r="D9" i="6"/>
  <c r="U9" i="6"/>
  <c r="M10" i="6"/>
  <c r="B11" i="6"/>
  <c r="D11" i="6"/>
  <c r="U11" i="6"/>
  <c r="K12" i="6"/>
  <c r="B13" i="6"/>
  <c r="D13" i="6"/>
  <c r="U13" i="6"/>
  <c r="O14" i="6"/>
  <c r="B15" i="6"/>
  <c r="D15" i="6"/>
  <c r="U15" i="6"/>
  <c r="K16" i="6"/>
  <c r="U16" i="6"/>
  <c r="B17" i="6"/>
  <c r="D17" i="6"/>
  <c r="M18" i="6"/>
  <c r="B19" i="6"/>
  <c r="D19" i="6"/>
  <c r="K20" i="6"/>
  <c r="B21" i="6"/>
  <c r="D21" i="6"/>
  <c r="R62" i="6"/>
  <c r="F55" i="6" s="1"/>
  <c r="A1" i="11"/>
  <c r="E2" i="11"/>
  <c r="Y3" i="11"/>
  <c r="A4" i="11"/>
  <c r="G4" i="11"/>
  <c r="R4" i="11"/>
  <c r="Y5" i="11"/>
  <c r="B7" i="11"/>
  <c r="C7" i="11"/>
  <c r="D7" i="11"/>
  <c r="U7" i="11"/>
  <c r="U8" i="11"/>
  <c r="B9" i="11"/>
  <c r="C9" i="11"/>
  <c r="D9" i="11"/>
  <c r="G9" i="11"/>
  <c r="I9" i="11"/>
  <c r="U9" i="11"/>
  <c r="M10" i="11"/>
  <c r="U10" i="11"/>
  <c r="B11" i="11"/>
  <c r="D11" i="11"/>
  <c r="U11" i="11"/>
  <c r="K12" i="11"/>
  <c r="B13" i="11"/>
  <c r="D13" i="11"/>
  <c r="U13" i="11"/>
  <c r="O14" i="11"/>
  <c r="B15" i="11"/>
  <c r="D15" i="11"/>
  <c r="K16" i="11"/>
  <c r="U16" i="11"/>
  <c r="B17" i="11"/>
  <c r="D17" i="11"/>
  <c r="M18" i="11"/>
  <c r="B19" i="11"/>
  <c r="C19" i="11"/>
  <c r="D19" i="11"/>
  <c r="G19" i="11"/>
  <c r="I19" i="11"/>
  <c r="B21" i="11"/>
  <c r="C21" i="11"/>
  <c r="D21" i="11"/>
  <c r="Q22" i="11"/>
  <c r="B23" i="11"/>
  <c r="C23" i="11"/>
  <c r="D23" i="11"/>
  <c r="B25" i="11"/>
  <c r="C25" i="11"/>
  <c r="D25" i="11"/>
  <c r="F25" i="11"/>
  <c r="G25" i="11"/>
  <c r="I25" i="11"/>
  <c r="M26" i="11"/>
  <c r="B27" i="11"/>
  <c r="D27" i="11"/>
  <c r="K28" i="11"/>
  <c r="B29" i="11"/>
  <c r="D29" i="11"/>
  <c r="O30" i="11"/>
  <c r="B31" i="11"/>
  <c r="D31" i="11"/>
  <c r="K32" i="11"/>
  <c r="B33" i="11"/>
  <c r="D33" i="11"/>
  <c r="G33" i="11"/>
  <c r="M34" i="11"/>
  <c r="B35" i="11"/>
  <c r="C35" i="11"/>
  <c r="D35" i="11"/>
  <c r="G35" i="11"/>
  <c r="I35" i="11"/>
  <c r="B37" i="11"/>
  <c r="C37" i="11"/>
  <c r="D37" i="11"/>
  <c r="G37" i="11"/>
  <c r="F52" i="11"/>
  <c r="F53" i="11"/>
  <c r="O57" i="11"/>
  <c r="R57" i="11"/>
  <c r="F51" i="11" s="1"/>
  <c r="A1" i="7"/>
  <c r="E2" i="7"/>
  <c r="Y3" i="7"/>
  <c r="E4" i="7"/>
  <c r="L4" i="7"/>
  <c r="K41" i="7" s="1"/>
  <c r="Y5" i="7"/>
  <c r="AD1" i="7" s="1"/>
  <c r="C7" i="7"/>
  <c r="D7" i="7"/>
  <c r="L7" i="7"/>
  <c r="C9" i="7"/>
  <c r="D9" i="7"/>
  <c r="L9" i="7"/>
  <c r="C11" i="7"/>
  <c r="D11" i="7"/>
  <c r="L11" i="7"/>
  <c r="C13" i="7"/>
  <c r="D13" i="7"/>
  <c r="L13" i="7"/>
  <c r="C15" i="7"/>
  <c r="D15" i="7"/>
  <c r="L15" i="7"/>
  <c r="D18" i="7"/>
  <c r="F18" i="7"/>
  <c r="H18" i="7"/>
  <c r="J18" i="7"/>
  <c r="L18" i="7"/>
  <c r="B19" i="7"/>
  <c r="B20" i="7"/>
  <c r="B21" i="7"/>
  <c r="B22" i="7"/>
  <c r="B23" i="7"/>
  <c r="A1" i="12"/>
  <c r="E2" i="12"/>
  <c r="Y3" i="12"/>
  <c r="A4" i="12"/>
  <c r="E4" i="12"/>
  <c r="L4" i="12"/>
  <c r="K41" i="12" s="1"/>
  <c r="Y5" i="12"/>
  <c r="AI1" i="12" s="1"/>
  <c r="C7" i="12"/>
  <c r="D7" i="12"/>
  <c r="L7" i="12"/>
  <c r="C9" i="12"/>
  <c r="D9" i="12"/>
  <c r="L9" i="12"/>
  <c r="C11" i="12"/>
  <c r="D11" i="12"/>
  <c r="L11" i="12"/>
  <c r="C13" i="12"/>
  <c r="D13" i="12"/>
  <c r="L13" i="12"/>
  <c r="C15" i="12"/>
  <c r="D15" i="12"/>
  <c r="L15" i="12"/>
  <c r="D18" i="12"/>
  <c r="F18" i="12"/>
  <c r="H18" i="12"/>
  <c r="J18" i="12"/>
  <c r="L18" i="12"/>
  <c r="B19" i="12"/>
  <c r="B20" i="12"/>
  <c r="B21" i="12"/>
  <c r="B22" i="12"/>
  <c r="B23" i="12"/>
  <c r="A1" i="8"/>
  <c r="AB1" i="8"/>
  <c r="AH1" i="8"/>
  <c r="AJ1" i="8"/>
  <c r="E2" i="8"/>
  <c r="Y3" i="8"/>
  <c r="A4" i="8"/>
  <c r="E4" i="8"/>
  <c r="L4" i="8"/>
  <c r="Y5" i="8"/>
  <c r="AC1" i="8" s="1"/>
  <c r="C7" i="8"/>
  <c r="L7" i="8"/>
  <c r="C9" i="8"/>
  <c r="L9" i="8"/>
  <c r="C11" i="8"/>
  <c r="L11" i="8"/>
  <c r="C13" i="8"/>
  <c r="L13" i="8"/>
  <c r="C15" i="8"/>
  <c r="L15" i="8"/>
  <c r="D18" i="8"/>
  <c r="F18" i="8"/>
  <c r="H18" i="8"/>
  <c r="J18" i="8"/>
  <c r="L18" i="8"/>
  <c r="B19" i="8"/>
  <c r="B20" i="8"/>
  <c r="B21" i="8"/>
  <c r="B22" i="8"/>
  <c r="B23" i="8"/>
  <c r="K41" i="8"/>
  <c r="A1" i="13"/>
  <c r="E2" i="13"/>
  <c r="Y3" i="13"/>
  <c r="A4" i="13"/>
  <c r="G4" i="13"/>
  <c r="R4" i="13"/>
  <c r="Y5" i="13"/>
  <c r="AB1" i="13" s="1"/>
  <c r="K6" i="13"/>
  <c r="B7" i="13"/>
  <c r="C7" i="13"/>
  <c r="D7" i="13"/>
  <c r="U7" i="13"/>
  <c r="B9" i="13"/>
  <c r="C9" i="13"/>
  <c r="D9" i="13"/>
  <c r="G9" i="13"/>
  <c r="I9" i="13"/>
  <c r="U9" i="13"/>
  <c r="M10" i="13"/>
  <c r="U10" i="13"/>
  <c r="B11" i="13"/>
  <c r="C11" i="13"/>
  <c r="D11" i="13"/>
  <c r="U11" i="13"/>
  <c r="B13" i="13"/>
  <c r="C13" i="13"/>
  <c r="D13" i="13"/>
  <c r="G13" i="13"/>
  <c r="I13" i="13"/>
  <c r="U13" i="13"/>
  <c r="O14" i="13"/>
  <c r="B15" i="13"/>
  <c r="D15" i="13"/>
  <c r="G15" i="13"/>
  <c r="K16" i="13"/>
  <c r="U16" i="13"/>
  <c r="B17" i="13"/>
  <c r="D17" i="13"/>
  <c r="G17" i="13"/>
  <c r="M18" i="13"/>
  <c r="B19" i="13"/>
  <c r="C19" i="13"/>
  <c r="D19" i="13"/>
  <c r="B21" i="13"/>
  <c r="C21" i="13"/>
  <c r="D21" i="13"/>
  <c r="G21" i="13"/>
  <c r="I21" i="13"/>
  <c r="Q22" i="13"/>
  <c r="B23" i="13"/>
  <c r="C23" i="13"/>
  <c r="D23" i="13"/>
  <c r="G23" i="13"/>
  <c r="I23" i="13"/>
  <c r="B25" i="13"/>
  <c r="C25" i="13"/>
  <c r="D25" i="13"/>
  <c r="M26" i="13"/>
  <c r="B27" i="13"/>
  <c r="C27" i="13"/>
  <c r="D27" i="13"/>
  <c r="B29" i="13"/>
  <c r="C29" i="13"/>
  <c r="D29" i="13"/>
  <c r="G29" i="13"/>
  <c r="I29" i="13"/>
  <c r="O30" i="13"/>
  <c r="B31" i="13"/>
  <c r="C31" i="13"/>
  <c r="D31" i="13"/>
  <c r="B33" i="13"/>
  <c r="C33" i="13"/>
  <c r="D33" i="13"/>
  <c r="G33" i="13"/>
  <c r="I33" i="13"/>
  <c r="M34" i="13"/>
  <c r="B35" i="13"/>
  <c r="C35" i="13"/>
  <c r="D35" i="13"/>
  <c r="G35" i="13"/>
  <c r="I35" i="13"/>
  <c r="B37" i="13"/>
  <c r="C37" i="13"/>
  <c r="D37" i="13"/>
  <c r="F52" i="13"/>
  <c r="F53" i="13"/>
  <c r="O57" i="13"/>
  <c r="R57" i="13"/>
  <c r="F51" i="13" s="1"/>
  <c r="A1" i="3"/>
  <c r="A5" i="3"/>
  <c r="C5" i="3"/>
  <c r="D5" i="3"/>
  <c r="H5" i="3"/>
  <c r="J40" i="3"/>
  <c r="K40" i="3"/>
  <c r="L40" i="3"/>
  <c r="P40" i="3"/>
  <c r="M40" i="3" s="1"/>
  <c r="J41" i="3"/>
  <c r="K41" i="3"/>
  <c r="L41" i="3"/>
  <c r="P41" i="3"/>
  <c r="M41" i="3" s="1"/>
  <c r="J42" i="3"/>
  <c r="K42" i="3"/>
  <c r="L42" i="3"/>
  <c r="P42" i="3"/>
  <c r="M42" i="3" s="1"/>
  <c r="J43" i="3"/>
  <c r="K43" i="3"/>
  <c r="L43" i="3"/>
  <c r="P43" i="3"/>
  <c r="M43" i="3" s="1"/>
  <c r="J44" i="3"/>
  <c r="K44" i="3"/>
  <c r="L44" i="3"/>
  <c r="M44" i="3"/>
  <c r="P44" i="3"/>
  <c r="J45" i="3"/>
  <c r="K45" i="3"/>
  <c r="L45" i="3"/>
  <c r="P45" i="3"/>
  <c r="M45" i="3" s="1"/>
  <c r="J46" i="3"/>
  <c r="K46" i="3"/>
  <c r="L46" i="3"/>
  <c r="P46" i="3"/>
  <c r="M46" i="3" s="1"/>
  <c r="J47" i="3"/>
  <c r="K47" i="3"/>
  <c r="L47" i="3"/>
  <c r="P47" i="3"/>
  <c r="M47" i="3" s="1"/>
  <c r="J48" i="3"/>
  <c r="K48" i="3"/>
  <c r="L48" i="3"/>
  <c r="P48" i="3"/>
  <c r="M48" i="3" s="1"/>
  <c r="J49" i="3"/>
  <c r="K49" i="3"/>
  <c r="L49" i="3"/>
  <c r="P49" i="3"/>
  <c r="M49" i="3" s="1"/>
  <c r="J50" i="3"/>
  <c r="K50" i="3"/>
  <c r="L50" i="3"/>
  <c r="P50" i="3"/>
  <c r="M50" i="3" s="1"/>
  <c r="J51" i="3"/>
  <c r="K51" i="3"/>
  <c r="L51" i="3"/>
  <c r="P51" i="3"/>
  <c r="M51" i="3" s="1"/>
  <c r="J52" i="3"/>
  <c r="K52" i="3"/>
  <c r="L52" i="3"/>
  <c r="M52" i="3"/>
  <c r="P52" i="3"/>
  <c r="J53" i="3"/>
  <c r="K53" i="3"/>
  <c r="L53" i="3"/>
  <c r="P53" i="3"/>
  <c r="M53" i="3" s="1"/>
  <c r="J54" i="3"/>
  <c r="K54" i="3"/>
  <c r="L54" i="3"/>
  <c r="P54" i="3"/>
  <c r="M54" i="3" s="1"/>
  <c r="J55" i="3"/>
  <c r="K55" i="3"/>
  <c r="L55" i="3"/>
  <c r="P55" i="3"/>
  <c r="M55" i="3" s="1"/>
  <c r="J56" i="3"/>
  <c r="K56" i="3"/>
  <c r="L56" i="3"/>
  <c r="P56" i="3"/>
  <c r="M56" i="3" s="1"/>
  <c r="J57" i="3"/>
  <c r="K57" i="3"/>
  <c r="L57" i="3"/>
  <c r="P57" i="3"/>
  <c r="M57" i="3" s="1"/>
  <c r="J58" i="3"/>
  <c r="K58" i="3"/>
  <c r="L58" i="3"/>
  <c r="P58" i="3"/>
  <c r="M58" i="3" s="1"/>
  <c r="J59" i="3"/>
  <c r="K59" i="3"/>
  <c r="L59" i="3"/>
  <c r="P59" i="3"/>
  <c r="M59" i="3" s="1"/>
  <c r="J60" i="3"/>
  <c r="K60" i="3"/>
  <c r="L60" i="3"/>
  <c r="M60" i="3"/>
  <c r="P60" i="3"/>
  <c r="J61" i="3"/>
  <c r="K61" i="3"/>
  <c r="L61" i="3"/>
  <c r="P61" i="3"/>
  <c r="M61" i="3" s="1"/>
  <c r="J62" i="3"/>
  <c r="K62" i="3"/>
  <c r="L62" i="3"/>
  <c r="P62" i="3"/>
  <c r="M62" i="3" s="1"/>
  <c r="J63" i="3"/>
  <c r="K63" i="3"/>
  <c r="L63" i="3"/>
  <c r="P63" i="3"/>
  <c r="M63" i="3" s="1"/>
  <c r="J64" i="3"/>
  <c r="K64" i="3"/>
  <c r="L64" i="3"/>
  <c r="P64" i="3"/>
  <c r="M64" i="3" s="1"/>
  <c r="J65" i="3"/>
  <c r="K65" i="3"/>
  <c r="L65" i="3"/>
  <c r="P65" i="3"/>
  <c r="M65" i="3" s="1"/>
  <c r="J66" i="3"/>
  <c r="K66" i="3"/>
  <c r="L66" i="3"/>
  <c r="P66" i="3"/>
  <c r="M66" i="3" s="1"/>
  <c r="J67" i="3"/>
  <c r="K67" i="3"/>
  <c r="L67" i="3"/>
  <c r="P67" i="3"/>
  <c r="M67" i="3" s="1"/>
  <c r="J68" i="3"/>
  <c r="K68" i="3"/>
  <c r="L68" i="3"/>
  <c r="M68" i="3"/>
  <c r="P68" i="3"/>
  <c r="J69" i="3"/>
  <c r="K69" i="3"/>
  <c r="L69" i="3"/>
  <c r="P69" i="3"/>
  <c r="M69" i="3" s="1"/>
  <c r="J70" i="3"/>
  <c r="K70" i="3"/>
  <c r="L70" i="3"/>
  <c r="P70" i="3"/>
  <c r="M70" i="3" s="1"/>
  <c r="J71" i="3"/>
  <c r="K71" i="3"/>
  <c r="L71" i="3"/>
  <c r="P71" i="3"/>
  <c r="M71" i="3" s="1"/>
  <c r="J72" i="3"/>
  <c r="K72" i="3"/>
  <c r="L72" i="3"/>
  <c r="P72" i="3"/>
  <c r="M72" i="3" s="1"/>
  <c r="J73" i="3"/>
  <c r="K73" i="3"/>
  <c r="L73" i="3"/>
  <c r="P73" i="3"/>
  <c r="M73" i="3" s="1"/>
  <c r="J74" i="3"/>
  <c r="K74" i="3"/>
  <c r="L74" i="3"/>
  <c r="P74" i="3"/>
  <c r="M74" i="3" s="1"/>
  <c r="J75" i="3"/>
  <c r="K75" i="3"/>
  <c r="L75" i="3"/>
  <c r="P75" i="3"/>
  <c r="M75" i="3" s="1"/>
  <c r="J76" i="3"/>
  <c r="K76" i="3"/>
  <c r="L76" i="3"/>
  <c r="P76" i="3"/>
  <c r="M76" i="3" s="1"/>
  <c r="J77" i="3"/>
  <c r="K77" i="3"/>
  <c r="L77" i="3"/>
  <c r="M77" i="3"/>
  <c r="P77" i="3"/>
  <c r="J78" i="3"/>
  <c r="K78" i="3"/>
  <c r="L78" i="3"/>
  <c r="P78" i="3"/>
  <c r="M78" i="3" s="1"/>
  <c r="J79" i="3"/>
  <c r="K79" i="3"/>
  <c r="L79" i="3"/>
  <c r="P79" i="3"/>
  <c r="M79" i="3" s="1"/>
  <c r="J80" i="3"/>
  <c r="K80" i="3"/>
  <c r="L80" i="3"/>
  <c r="P80" i="3"/>
  <c r="M80" i="3" s="1"/>
  <c r="J81" i="3"/>
  <c r="K81" i="3"/>
  <c r="L81" i="3"/>
  <c r="P81" i="3"/>
  <c r="M81" i="3" s="1"/>
  <c r="J82" i="3"/>
  <c r="K82" i="3"/>
  <c r="L82" i="3"/>
  <c r="P82" i="3"/>
  <c r="M82" i="3" s="1"/>
  <c r="J83" i="3"/>
  <c r="K83" i="3"/>
  <c r="L83" i="3"/>
  <c r="P83" i="3"/>
  <c r="M83" i="3" s="1"/>
  <c r="J84" i="3"/>
  <c r="K84" i="3"/>
  <c r="L84" i="3"/>
  <c r="P84" i="3"/>
  <c r="M84" i="3" s="1"/>
  <c r="J85" i="3"/>
  <c r="K85" i="3"/>
  <c r="L85" i="3"/>
  <c r="P85" i="3"/>
  <c r="M85" i="3" s="1"/>
  <c r="J86" i="3"/>
  <c r="K86" i="3"/>
  <c r="L86" i="3"/>
  <c r="P86" i="3"/>
  <c r="M86" i="3" s="1"/>
  <c r="J87" i="3"/>
  <c r="K87" i="3"/>
  <c r="L87" i="3"/>
  <c r="P87" i="3"/>
  <c r="M87" i="3" s="1"/>
  <c r="J88" i="3"/>
  <c r="K88" i="3"/>
  <c r="L88" i="3"/>
  <c r="M88" i="3"/>
  <c r="P88" i="3"/>
  <c r="J89" i="3"/>
  <c r="K89" i="3"/>
  <c r="L89" i="3"/>
  <c r="P89" i="3"/>
  <c r="M89" i="3" s="1"/>
  <c r="J90" i="3"/>
  <c r="K90" i="3"/>
  <c r="L90" i="3"/>
  <c r="P90" i="3"/>
  <c r="M90" i="3" s="1"/>
  <c r="J91" i="3"/>
  <c r="K91" i="3"/>
  <c r="L91" i="3"/>
  <c r="P91" i="3"/>
  <c r="M91" i="3" s="1"/>
  <c r="J92" i="3"/>
  <c r="K92" i="3"/>
  <c r="L92" i="3"/>
  <c r="P92" i="3"/>
  <c r="M92" i="3" s="1"/>
  <c r="J93" i="3"/>
  <c r="K93" i="3"/>
  <c r="L93" i="3"/>
  <c r="P93" i="3"/>
  <c r="M93" i="3" s="1"/>
  <c r="J94" i="3"/>
  <c r="K94" i="3"/>
  <c r="L94" i="3"/>
  <c r="P94" i="3"/>
  <c r="M94" i="3" s="1"/>
  <c r="J95" i="3"/>
  <c r="K95" i="3"/>
  <c r="L95" i="3"/>
  <c r="P95" i="3"/>
  <c r="M95" i="3" s="1"/>
  <c r="J96" i="3"/>
  <c r="K96" i="3"/>
  <c r="L96" i="3"/>
  <c r="P96" i="3"/>
  <c r="M96" i="3" s="1"/>
  <c r="J97" i="3"/>
  <c r="K97" i="3"/>
  <c r="L97" i="3"/>
  <c r="P97" i="3"/>
  <c r="M97" i="3" s="1"/>
  <c r="J98" i="3"/>
  <c r="K98" i="3"/>
  <c r="L98" i="3"/>
  <c r="M98" i="3"/>
  <c r="P98" i="3"/>
  <c r="J99" i="3"/>
  <c r="K99" i="3"/>
  <c r="L99" i="3"/>
  <c r="P99" i="3"/>
  <c r="M99" i="3" s="1"/>
  <c r="J100" i="3"/>
  <c r="K100" i="3"/>
  <c r="L100" i="3"/>
  <c r="P100" i="3"/>
  <c r="M100" i="3" s="1"/>
  <c r="J101" i="3"/>
  <c r="K101" i="3"/>
  <c r="L101" i="3"/>
  <c r="P101" i="3"/>
  <c r="M101" i="3" s="1"/>
  <c r="J102" i="3"/>
  <c r="K102" i="3"/>
  <c r="L102" i="3"/>
  <c r="P102" i="3"/>
  <c r="M102" i="3" s="1"/>
  <c r="J103" i="3"/>
  <c r="K103" i="3"/>
  <c r="L103" i="3"/>
  <c r="P103" i="3"/>
  <c r="M103" i="3" s="1"/>
  <c r="J104" i="3"/>
  <c r="K104" i="3"/>
  <c r="L104" i="3"/>
  <c r="P104" i="3"/>
  <c r="M104" i="3" s="1"/>
  <c r="J105" i="3"/>
  <c r="K105" i="3"/>
  <c r="L105" i="3"/>
  <c r="P105" i="3"/>
  <c r="M105" i="3" s="1"/>
  <c r="J106" i="3"/>
  <c r="K106" i="3"/>
  <c r="L106" i="3"/>
  <c r="P106" i="3"/>
  <c r="M106" i="3" s="1"/>
  <c r="J107" i="3"/>
  <c r="K107" i="3"/>
  <c r="L107" i="3"/>
  <c r="P107" i="3"/>
  <c r="M107" i="3" s="1"/>
  <c r="J108" i="3"/>
  <c r="K108" i="3"/>
  <c r="L108" i="3"/>
  <c r="P108" i="3"/>
  <c r="M108" i="3" s="1"/>
  <c r="J109" i="3"/>
  <c r="K109" i="3"/>
  <c r="L109" i="3"/>
  <c r="M109" i="3"/>
  <c r="P109" i="3"/>
  <c r="J110" i="3"/>
  <c r="K110" i="3"/>
  <c r="L110" i="3"/>
  <c r="P110" i="3"/>
  <c r="M110" i="3" s="1"/>
  <c r="J111" i="3"/>
  <c r="K111" i="3"/>
  <c r="L111" i="3"/>
  <c r="P111" i="3"/>
  <c r="M111" i="3" s="1"/>
  <c r="J112" i="3"/>
  <c r="K112" i="3"/>
  <c r="L112" i="3"/>
  <c r="P112" i="3"/>
  <c r="M112" i="3" s="1"/>
  <c r="J113" i="3"/>
  <c r="K113" i="3"/>
  <c r="L113" i="3"/>
  <c r="P113" i="3"/>
  <c r="M113" i="3" s="1"/>
  <c r="J114" i="3"/>
  <c r="K114" i="3"/>
  <c r="L114" i="3"/>
  <c r="P114" i="3"/>
  <c r="M114" i="3" s="1"/>
  <c r="J115" i="3"/>
  <c r="K115" i="3"/>
  <c r="L115" i="3"/>
  <c r="P115" i="3"/>
  <c r="M115" i="3" s="1"/>
  <c r="J116" i="3"/>
  <c r="K116" i="3"/>
  <c r="L116" i="3"/>
  <c r="P116" i="3"/>
  <c r="M116" i="3" s="1"/>
  <c r="J117" i="3"/>
  <c r="K117" i="3"/>
  <c r="L117" i="3"/>
  <c r="P117" i="3"/>
  <c r="M117" i="3" s="1"/>
  <c r="J118" i="3"/>
  <c r="K118" i="3"/>
  <c r="L118" i="3"/>
  <c r="P118" i="3"/>
  <c r="M118" i="3" s="1"/>
  <c r="J119" i="3"/>
  <c r="K119" i="3"/>
  <c r="L119" i="3"/>
  <c r="P119" i="3"/>
  <c r="M119" i="3" s="1"/>
  <c r="J120" i="3"/>
  <c r="K120" i="3"/>
  <c r="L120" i="3"/>
  <c r="M120" i="3"/>
  <c r="P120" i="3"/>
  <c r="J121" i="3"/>
  <c r="K121" i="3"/>
  <c r="L121" i="3"/>
  <c r="P121" i="3"/>
  <c r="M121" i="3" s="1"/>
  <c r="J122" i="3"/>
  <c r="K122" i="3"/>
  <c r="L122" i="3"/>
  <c r="P122" i="3"/>
  <c r="M122" i="3" s="1"/>
  <c r="J123" i="3"/>
  <c r="K123" i="3"/>
  <c r="L123" i="3"/>
  <c r="P123" i="3"/>
  <c r="M123" i="3" s="1"/>
  <c r="J124" i="3"/>
  <c r="K124" i="3"/>
  <c r="L124" i="3"/>
  <c r="P124" i="3"/>
  <c r="M124" i="3" s="1"/>
  <c r="J125" i="3"/>
  <c r="K125" i="3"/>
  <c r="L125" i="3"/>
  <c r="P125" i="3"/>
  <c r="M125" i="3" s="1"/>
  <c r="J126" i="3"/>
  <c r="K126" i="3"/>
  <c r="L126" i="3"/>
  <c r="P126" i="3"/>
  <c r="M126" i="3" s="1"/>
  <c r="J127" i="3"/>
  <c r="K127" i="3"/>
  <c r="L127" i="3"/>
  <c r="P127" i="3"/>
  <c r="M127" i="3" s="1"/>
  <c r="J128" i="3"/>
  <c r="K128" i="3"/>
  <c r="L128" i="3"/>
  <c r="P128" i="3"/>
  <c r="M128" i="3" s="1"/>
  <c r="J129" i="3"/>
  <c r="K129" i="3"/>
  <c r="L129" i="3"/>
  <c r="P129" i="3"/>
  <c r="M129" i="3" s="1"/>
  <c r="J130" i="3"/>
  <c r="K130" i="3"/>
  <c r="L130" i="3"/>
  <c r="M130" i="3"/>
  <c r="P130" i="3"/>
  <c r="J131" i="3"/>
  <c r="K131" i="3"/>
  <c r="L131" i="3"/>
  <c r="P131" i="3"/>
  <c r="M131" i="3" s="1"/>
  <c r="J132" i="3"/>
  <c r="K132" i="3"/>
  <c r="L132" i="3"/>
  <c r="P132" i="3"/>
  <c r="M132" i="3" s="1"/>
  <c r="J133" i="3"/>
  <c r="K133" i="3"/>
  <c r="L133" i="3"/>
  <c r="P133" i="3"/>
  <c r="M133" i="3" s="1"/>
  <c r="J134" i="3"/>
  <c r="K134" i="3"/>
  <c r="L134" i="3"/>
  <c r="P134" i="3"/>
  <c r="M134" i="3" s="1"/>
  <c r="J135" i="3"/>
  <c r="K135" i="3"/>
  <c r="L135" i="3"/>
  <c r="P135" i="3"/>
  <c r="M135" i="3" s="1"/>
  <c r="J136" i="3"/>
  <c r="K136" i="3"/>
  <c r="L136" i="3"/>
  <c r="P136" i="3"/>
  <c r="M136" i="3" s="1"/>
  <c r="J137" i="3"/>
  <c r="K137" i="3"/>
  <c r="L137" i="3"/>
  <c r="P137" i="3"/>
  <c r="M137" i="3" s="1"/>
  <c r="J138" i="3"/>
  <c r="K138" i="3"/>
  <c r="L138" i="3"/>
  <c r="P138" i="3"/>
  <c r="M138" i="3" s="1"/>
  <c r="J139" i="3"/>
  <c r="K139" i="3"/>
  <c r="L139" i="3"/>
  <c r="P139" i="3"/>
  <c r="M139" i="3" s="1"/>
  <c r="J140" i="3"/>
  <c r="K140" i="3"/>
  <c r="L140" i="3"/>
  <c r="P140" i="3"/>
  <c r="M140" i="3" s="1"/>
  <c r="J141" i="3"/>
  <c r="K141" i="3"/>
  <c r="L141" i="3"/>
  <c r="M141" i="3"/>
  <c r="P141" i="3"/>
  <c r="J142" i="3"/>
  <c r="K142" i="3"/>
  <c r="L142" i="3"/>
  <c r="P142" i="3"/>
  <c r="M142" i="3" s="1"/>
  <c r="J143" i="3"/>
  <c r="K143" i="3"/>
  <c r="L143" i="3"/>
  <c r="P143" i="3"/>
  <c r="M143" i="3" s="1"/>
  <c r="J144" i="3"/>
  <c r="K144" i="3"/>
  <c r="L144" i="3"/>
  <c r="P144" i="3"/>
  <c r="M144" i="3" s="1"/>
  <c r="J145" i="3"/>
  <c r="K145" i="3"/>
  <c r="L145" i="3"/>
  <c r="P145" i="3"/>
  <c r="M145" i="3" s="1"/>
  <c r="J146" i="3"/>
  <c r="K146" i="3"/>
  <c r="L146" i="3"/>
  <c r="P146" i="3"/>
  <c r="M146" i="3" s="1"/>
  <c r="J147" i="3"/>
  <c r="K147" i="3"/>
  <c r="L147" i="3"/>
  <c r="P147" i="3"/>
  <c r="M147" i="3" s="1"/>
  <c r="J148" i="3"/>
  <c r="K148" i="3"/>
  <c r="L148" i="3"/>
  <c r="P148" i="3"/>
  <c r="M148" i="3" s="1"/>
  <c r="J149" i="3"/>
  <c r="K149" i="3"/>
  <c r="L149" i="3"/>
  <c r="P149" i="3"/>
  <c r="M149" i="3" s="1"/>
  <c r="J150" i="3"/>
  <c r="K150" i="3"/>
  <c r="L150" i="3"/>
  <c r="P150" i="3"/>
  <c r="M150" i="3" s="1"/>
  <c r="J151" i="3"/>
  <c r="K151" i="3"/>
  <c r="L151" i="3"/>
  <c r="P151" i="3"/>
  <c r="M151" i="3" s="1"/>
  <c r="J152" i="3"/>
  <c r="K152" i="3"/>
  <c r="L152" i="3"/>
  <c r="M152" i="3"/>
  <c r="P152" i="3"/>
  <c r="J153" i="3"/>
  <c r="K153" i="3"/>
  <c r="L153" i="3"/>
  <c r="P153" i="3"/>
  <c r="M153" i="3" s="1"/>
  <c r="J154" i="3"/>
  <c r="K154" i="3"/>
  <c r="L154" i="3"/>
  <c r="P154" i="3"/>
  <c r="M154" i="3" s="1"/>
  <c r="J155" i="3"/>
  <c r="K155" i="3"/>
  <c r="L155" i="3"/>
  <c r="P155" i="3"/>
  <c r="M155" i="3" s="1"/>
  <c r="J156" i="3"/>
  <c r="K156" i="3"/>
  <c r="L156" i="3"/>
  <c r="P156" i="3"/>
  <c r="M156" i="3" s="1"/>
  <c r="A1" i="15"/>
  <c r="AD1" i="15"/>
  <c r="AI1" i="15"/>
  <c r="AK1" i="15"/>
  <c r="E2" i="15"/>
  <c r="Y3" i="15"/>
  <c r="A4" i="15"/>
  <c r="E4" i="15"/>
  <c r="L4" i="15"/>
  <c r="K41" i="15" s="1"/>
  <c r="Y5" i="15"/>
  <c r="AE1" i="15" s="1"/>
  <c r="C7" i="15"/>
  <c r="D7" i="15"/>
  <c r="L7" i="15"/>
  <c r="C9" i="15"/>
  <c r="D9" i="15"/>
  <c r="L9" i="15"/>
  <c r="C11" i="15"/>
  <c r="D11" i="15"/>
  <c r="L11" i="15"/>
  <c r="C13" i="15"/>
  <c r="D13" i="15"/>
  <c r="L13" i="15"/>
  <c r="C15" i="15"/>
  <c r="D15" i="15"/>
  <c r="L15" i="15"/>
  <c r="D18" i="15"/>
  <c r="F18" i="15"/>
  <c r="H18" i="15"/>
  <c r="J18" i="15"/>
  <c r="L18" i="15"/>
  <c r="B19" i="15"/>
  <c r="B20" i="15"/>
  <c r="B21" i="15"/>
  <c r="B22" i="15"/>
  <c r="B23" i="15"/>
  <c r="A1" i="16"/>
  <c r="E2" i="16"/>
  <c r="Y3" i="16"/>
  <c r="A4" i="16"/>
  <c r="G4" i="16"/>
  <c r="R4" i="16"/>
  <c r="Y5" i="16"/>
  <c r="B7" i="16"/>
  <c r="C7" i="16"/>
  <c r="D7" i="16"/>
  <c r="U7" i="16"/>
  <c r="K8" i="16"/>
  <c r="B9" i="16"/>
  <c r="C9" i="16"/>
  <c r="D9" i="16"/>
  <c r="U9" i="16"/>
  <c r="M10" i="16"/>
  <c r="B11" i="16"/>
  <c r="C11" i="16"/>
  <c r="D11" i="16"/>
  <c r="U11" i="16"/>
  <c r="K12" i="16"/>
  <c r="B13" i="16"/>
  <c r="C13" i="16"/>
  <c r="D13" i="16"/>
  <c r="U13" i="16"/>
  <c r="O14" i="16"/>
  <c r="U14" i="16"/>
  <c r="B15" i="16"/>
  <c r="C15" i="16"/>
  <c r="D15" i="16"/>
  <c r="U15" i="16"/>
  <c r="K16" i="16"/>
  <c r="U16" i="16"/>
  <c r="B17" i="16"/>
  <c r="C17" i="16"/>
  <c r="D17" i="16"/>
  <c r="M18" i="16"/>
  <c r="B19" i="16"/>
  <c r="C19" i="16"/>
  <c r="D19" i="16"/>
  <c r="K20" i="16"/>
  <c r="B21" i="16"/>
  <c r="C21" i="16"/>
  <c r="D21" i="16"/>
  <c r="F55" i="16"/>
  <c r="F56" i="16"/>
  <c r="O62" i="16"/>
  <c r="R62" i="16"/>
  <c r="A1" i="17"/>
  <c r="E2" i="17"/>
  <c r="Y3" i="17"/>
  <c r="A4" i="17"/>
  <c r="G4" i="17"/>
  <c r="R4" i="17"/>
  <c r="O57" i="17" s="1"/>
  <c r="Y5" i="17"/>
  <c r="AG1" i="17" s="1"/>
  <c r="B7" i="17"/>
  <c r="C7" i="17"/>
  <c r="D7" i="17"/>
  <c r="U7" i="17"/>
  <c r="B9" i="17"/>
  <c r="C9" i="17"/>
  <c r="D9" i="17"/>
  <c r="G9" i="17"/>
  <c r="I9" i="17"/>
  <c r="U9" i="17"/>
  <c r="M10" i="17"/>
  <c r="B11" i="17"/>
  <c r="D11" i="17"/>
  <c r="U11" i="17"/>
  <c r="K12" i="17"/>
  <c r="U12" i="17"/>
  <c r="B13" i="17"/>
  <c r="D13" i="17"/>
  <c r="U13" i="17"/>
  <c r="O14" i="17"/>
  <c r="B15" i="17"/>
  <c r="D15" i="17"/>
  <c r="U15" i="17"/>
  <c r="K16" i="17"/>
  <c r="U16" i="17"/>
  <c r="B17" i="17"/>
  <c r="D17" i="17"/>
  <c r="M18" i="17"/>
  <c r="B19" i="17"/>
  <c r="C19" i="17"/>
  <c r="D19" i="17"/>
  <c r="G19" i="17"/>
  <c r="I19" i="17"/>
  <c r="B21" i="17"/>
  <c r="C21" i="17"/>
  <c r="D21" i="17"/>
  <c r="Q22" i="17"/>
  <c r="B23" i="17"/>
  <c r="C23" i="17"/>
  <c r="D23" i="17"/>
  <c r="B25" i="17"/>
  <c r="C25" i="17"/>
  <c r="D25" i="17"/>
  <c r="G25" i="17"/>
  <c r="I25" i="17"/>
  <c r="M26" i="17"/>
  <c r="B27" i="17"/>
  <c r="C27" i="17"/>
  <c r="D27" i="17"/>
  <c r="B29" i="17"/>
  <c r="C29" i="17"/>
  <c r="D29" i="17"/>
  <c r="G29" i="17"/>
  <c r="I29" i="17"/>
  <c r="O30" i="17"/>
  <c r="B31" i="17"/>
  <c r="D31" i="17"/>
  <c r="B33" i="17"/>
  <c r="D33" i="17"/>
  <c r="M34" i="17"/>
  <c r="B35" i="17"/>
  <c r="C35" i="17"/>
  <c r="D35" i="17"/>
  <c r="G35" i="17"/>
  <c r="I35" i="17"/>
  <c r="B37" i="17"/>
  <c r="C37" i="17"/>
  <c r="D37" i="17"/>
  <c r="G37" i="17"/>
  <c r="F51" i="17"/>
  <c r="F52" i="17"/>
  <c r="R57" i="17"/>
  <c r="F50" i="17" s="1"/>
  <c r="A1" i="14"/>
  <c r="E2" i="14"/>
  <c r="Y3" i="14"/>
  <c r="A4" i="14"/>
  <c r="E4" i="14"/>
  <c r="L4" i="14"/>
  <c r="K41" i="14" s="1"/>
  <c r="Y5" i="14"/>
  <c r="AF1" i="14" s="1"/>
  <c r="C7" i="14"/>
  <c r="D7" i="14"/>
  <c r="L7" i="14"/>
  <c r="C9" i="14"/>
  <c r="D9" i="14"/>
  <c r="L9" i="14"/>
  <c r="C11" i="14"/>
  <c r="D11" i="14"/>
  <c r="E11" i="14"/>
  <c r="B21" i="14" s="1"/>
  <c r="G11" i="14"/>
  <c r="I11" i="14"/>
  <c r="L11" i="14"/>
  <c r="D18" i="14"/>
  <c r="F18" i="14"/>
  <c r="H18" i="14"/>
  <c r="B19" i="14"/>
  <c r="B20" i="14"/>
  <c r="A1" i="18"/>
  <c r="E2" i="18"/>
  <c r="Y3" i="18"/>
  <c r="A4" i="18"/>
  <c r="E4" i="18"/>
  <c r="L4" i="18"/>
  <c r="Y5" i="18"/>
  <c r="AE1" i="18" s="1"/>
  <c r="C7" i="18"/>
  <c r="D7" i="18"/>
  <c r="L7" i="18"/>
  <c r="C9" i="18"/>
  <c r="D9" i="18"/>
  <c r="L9" i="18"/>
  <c r="C11" i="18"/>
  <c r="D11" i="18"/>
  <c r="L11" i="18"/>
  <c r="C13" i="18"/>
  <c r="D13" i="18"/>
  <c r="L13" i="18"/>
  <c r="C15" i="18"/>
  <c r="D15" i="18"/>
  <c r="L15" i="18"/>
  <c r="C17" i="18"/>
  <c r="D17" i="18"/>
  <c r="L17" i="18"/>
  <c r="C19" i="18"/>
  <c r="D19" i="18"/>
  <c r="L19" i="18"/>
  <c r="D22" i="18"/>
  <c r="F22" i="18"/>
  <c r="H22" i="18"/>
  <c r="B23" i="18"/>
  <c r="B24" i="18"/>
  <c r="B25" i="18"/>
  <c r="D27" i="18"/>
  <c r="F27" i="18"/>
  <c r="H27" i="18"/>
  <c r="J27" i="18"/>
  <c r="B28" i="18"/>
  <c r="B29" i="18"/>
  <c r="B30" i="18"/>
  <c r="B31" i="18"/>
  <c r="C34" i="18"/>
  <c r="F34" i="18"/>
  <c r="C36" i="18"/>
  <c r="F36" i="18"/>
  <c r="C38" i="18"/>
  <c r="F38" i="18"/>
  <c r="R44" i="18"/>
  <c r="E42" i="18" s="1"/>
  <c r="K49" i="18"/>
  <c r="AC1" i="7" l="1"/>
  <c r="F50" i="9"/>
  <c r="AC1" i="9"/>
  <c r="O6" i="37"/>
  <c r="AE1" i="37"/>
  <c r="J18" i="33"/>
  <c r="AC1" i="12"/>
  <c r="AK1" i="7"/>
  <c r="F56" i="6"/>
  <c r="F50" i="10"/>
  <c r="U14" i="10"/>
  <c r="U10" i="10"/>
  <c r="U14" i="29"/>
  <c r="U10" i="29"/>
  <c r="F43" i="30"/>
  <c r="M6" i="37"/>
  <c r="AD1" i="37"/>
  <c r="U10" i="20"/>
  <c r="U11" i="19"/>
  <c r="U9" i="19"/>
  <c r="H78" i="39"/>
  <c r="F76" i="39"/>
  <c r="F73" i="39"/>
  <c r="AE1" i="22"/>
  <c r="U10" i="38"/>
  <c r="H30" i="36"/>
  <c r="F27" i="34"/>
  <c r="H22" i="34"/>
  <c r="F18" i="33"/>
  <c r="AG1" i="33"/>
  <c r="H18" i="32"/>
  <c r="F18" i="31"/>
  <c r="AG1" i="31"/>
  <c r="R79" i="41"/>
  <c r="F79" i="39"/>
  <c r="F74" i="39"/>
  <c r="AF1" i="8"/>
  <c r="AK1" i="12"/>
  <c r="AI1" i="7"/>
  <c r="F50" i="11"/>
  <c r="AC1" i="5"/>
  <c r="F53" i="9"/>
  <c r="U13" i="9"/>
  <c r="U9" i="9"/>
  <c r="U13" i="29"/>
  <c r="U10" i="28"/>
  <c r="F42" i="30"/>
  <c r="U9" i="30"/>
  <c r="K6" i="37"/>
  <c r="AH1" i="37"/>
  <c r="AC1" i="37"/>
  <c r="AB1" i="19"/>
  <c r="H80" i="39"/>
  <c r="F78" i="39"/>
  <c r="F75" i="39"/>
  <c r="M6" i="22"/>
  <c r="AD1" i="22"/>
  <c r="AE1" i="38"/>
  <c r="AH1" i="35"/>
  <c r="AC1" i="35"/>
  <c r="AD1" i="33"/>
  <c r="D18" i="32"/>
  <c r="AD1" i="31"/>
  <c r="AE1" i="12"/>
  <c r="AD1" i="9"/>
  <c r="U14" i="30"/>
  <c r="H76" i="39"/>
  <c r="U14" i="17"/>
  <c r="U10" i="16"/>
  <c r="F50" i="13"/>
  <c r="AF1" i="13"/>
  <c r="AD1" i="8"/>
  <c r="AE1" i="7"/>
  <c r="U14" i="11"/>
  <c r="AC1" i="6"/>
  <c r="F53" i="10"/>
  <c r="U13" i="10"/>
  <c r="U9" i="10"/>
  <c r="F52" i="9"/>
  <c r="AE1" i="9"/>
  <c r="F24" i="28"/>
  <c r="AG1" i="37"/>
  <c r="U13" i="20"/>
  <c r="F80" i="39"/>
  <c r="F77" i="39"/>
  <c r="H74" i="39"/>
  <c r="AH1" i="22"/>
  <c r="AB1" i="22"/>
  <c r="AD1" i="38"/>
  <c r="E42" i="35"/>
  <c r="B28" i="35"/>
  <c r="AG1" i="35"/>
  <c r="AB1" i="35"/>
  <c r="E41" i="34"/>
  <c r="B24" i="34"/>
  <c r="AK1" i="33"/>
  <c r="AC1" i="33"/>
  <c r="AK1" i="31"/>
  <c r="AC1" i="31"/>
  <c r="AB1" i="18"/>
  <c r="AH1" i="14"/>
  <c r="AE1" i="17"/>
  <c r="AC1" i="16"/>
  <c r="AG1" i="16"/>
  <c r="AE1" i="16"/>
  <c r="F56" i="20"/>
  <c r="F55" i="20"/>
  <c r="AF1" i="18"/>
  <c r="M6" i="13"/>
  <c r="F6" i="13"/>
  <c r="Q6" i="13"/>
  <c r="AC1" i="10"/>
  <c r="AG1" i="10"/>
  <c r="AD1" i="10"/>
  <c r="AH1" i="10"/>
  <c r="AE1" i="10"/>
  <c r="F6" i="10"/>
  <c r="Q6" i="10"/>
  <c r="K6" i="10"/>
  <c r="M6" i="10"/>
  <c r="U12" i="42"/>
  <c r="U12" i="43"/>
  <c r="U12" i="25"/>
  <c r="U12" i="24"/>
  <c r="U12" i="41"/>
  <c r="U12" i="38"/>
  <c r="U12" i="39"/>
  <c r="U12" i="20"/>
  <c r="U12" i="30"/>
  <c r="U12" i="22"/>
  <c r="U12" i="9"/>
  <c r="U12" i="11"/>
  <c r="U12" i="13"/>
  <c r="U12" i="19"/>
  <c r="U12" i="37"/>
  <c r="U12" i="21"/>
  <c r="U12" i="10"/>
  <c r="AC1" i="39"/>
  <c r="AG1" i="39"/>
  <c r="AF1" i="39"/>
  <c r="AB1" i="39"/>
  <c r="AH1" i="39"/>
  <c r="AD1" i="39"/>
  <c r="F73" i="22"/>
  <c r="F75" i="22"/>
  <c r="F77" i="22"/>
  <c r="F79" i="22"/>
  <c r="F74" i="22"/>
  <c r="H76" i="22"/>
  <c r="H79" i="22"/>
  <c r="H74" i="22"/>
  <c r="H77" i="22"/>
  <c r="F80" i="22"/>
  <c r="H75" i="22"/>
  <c r="F78" i="22"/>
  <c r="H80" i="22"/>
  <c r="AB1" i="16"/>
  <c r="O6" i="16" s="1"/>
  <c r="AB1" i="15"/>
  <c r="AF1" i="15"/>
  <c r="AJ1" i="15"/>
  <c r="AH1" i="15"/>
  <c r="U12" i="28"/>
  <c r="H78" i="22"/>
  <c r="AC1" i="18"/>
  <c r="AG1" i="18"/>
  <c r="AK1" i="18"/>
  <c r="AH1" i="18"/>
  <c r="AC1" i="14"/>
  <c r="AG1" i="14"/>
  <c r="AK1" i="14"/>
  <c r="AB1" i="14"/>
  <c r="AD1" i="17"/>
  <c r="AH1" i="17"/>
  <c r="F6" i="17" s="1"/>
  <c r="AE1" i="11"/>
  <c r="AC1" i="11"/>
  <c r="AG1" i="11"/>
  <c r="AD1" i="11"/>
  <c r="F72" i="38"/>
  <c r="F76" i="38"/>
  <c r="F77" i="38"/>
  <c r="F75" i="38"/>
  <c r="F78" i="38"/>
  <c r="F73" i="38"/>
  <c r="F79" i="38"/>
  <c r="AC1" i="17"/>
  <c r="AD1" i="16"/>
  <c r="K6" i="16" s="1"/>
  <c r="AE1" i="13"/>
  <c r="AC1" i="13"/>
  <c r="AG1" i="13"/>
  <c r="AD1" i="13"/>
  <c r="AB1" i="11"/>
  <c r="AC1" i="4"/>
  <c r="AG1" i="4"/>
  <c r="AK1" i="4"/>
  <c r="AD1" i="4"/>
  <c r="AH1" i="4"/>
  <c r="U8" i="42"/>
  <c r="U8" i="43"/>
  <c r="U8" i="25"/>
  <c r="U8" i="24"/>
  <c r="U8" i="41"/>
  <c r="U8" i="21"/>
  <c r="U8" i="39"/>
  <c r="U8" i="30"/>
  <c r="U8" i="28"/>
  <c r="U8" i="26"/>
  <c r="U8" i="22"/>
  <c r="U8" i="19"/>
  <c r="U8" i="37"/>
  <c r="U8" i="29"/>
  <c r="U8" i="9"/>
  <c r="U8" i="17"/>
  <c r="U8" i="10"/>
  <c r="U8" i="20"/>
  <c r="F6" i="39"/>
  <c r="Q6" i="39"/>
  <c r="Q25" i="39"/>
  <c r="Q57" i="39"/>
  <c r="K6" i="39"/>
  <c r="Q41" i="39"/>
  <c r="M6" i="39"/>
  <c r="O6" i="39"/>
  <c r="F74" i="38"/>
  <c r="U8" i="38"/>
  <c r="E43" i="18"/>
  <c r="AJ1" i="18"/>
  <c r="AJ1" i="14"/>
  <c r="AE1" i="14"/>
  <c r="AB1" i="17"/>
  <c r="Q6" i="17" s="1"/>
  <c r="M6" i="16"/>
  <c r="AH1" i="16"/>
  <c r="AC1" i="15"/>
  <c r="AH1" i="11"/>
  <c r="F6" i="11" s="1"/>
  <c r="U12" i="6"/>
  <c r="AI1" i="18"/>
  <c r="AD1" i="18"/>
  <c r="AI1" i="14"/>
  <c r="AD1" i="14"/>
  <c r="F53" i="17"/>
  <c r="AF1" i="17"/>
  <c r="U12" i="16"/>
  <c r="U8" i="16"/>
  <c r="AF1" i="16"/>
  <c r="AG1" i="15"/>
  <c r="O6" i="13"/>
  <c r="AH1" i="13"/>
  <c r="AB1" i="12"/>
  <c r="AF1" i="12"/>
  <c r="AJ1" i="12"/>
  <c r="AD1" i="12"/>
  <c r="AH1" i="12"/>
  <c r="AG1" i="12"/>
  <c r="AB1" i="7"/>
  <c r="AF1" i="7"/>
  <c r="AJ1" i="7"/>
  <c r="AG1" i="7"/>
  <c r="AF1" i="11"/>
  <c r="U8" i="6"/>
  <c r="AF1" i="10"/>
  <c r="AI1" i="4"/>
  <c r="AE1" i="39"/>
  <c r="F76" i="22"/>
  <c r="B23" i="33"/>
  <c r="L18" i="33"/>
  <c r="F75" i="25"/>
  <c r="F79" i="25"/>
  <c r="F72" i="25"/>
  <c r="F76" i="25"/>
  <c r="F74" i="25"/>
  <c r="F77" i="25"/>
  <c r="F73" i="25"/>
  <c r="F78" i="25"/>
  <c r="U12" i="26"/>
  <c r="AI1" i="8"/>
  <c r="AE1" i="8"/>
  <c r="U14" i="6"/>
  <c r="AF1" i="6"/>
  <c r="AB1" i="6"/>
  <c r="K6" i="6" s="1"/>
  <c r="AJ1" i="5"/>
  <c r="AF1" i="5"/>
  <c r="AB1" i="5"/>
  <c r="U14" i="9"/>
  <c r="AF1" i="9"/>
  <c r="AB1" i="9"/>
  <c r="K6" i="9" s="1"/>
  <c r="U15" i="25"/>
  <c r="U15" i="24"/>
  <c r="U15" i="41"/>
  <c r="U15" i="38"/>
  <c r="U15" i="26"/>
  <c r="U15" i="21"/>
  <c r="U15" i="39"/>
  <c r="U15" i="20"/>
  <c r="U15" i="30"/>
  <c r="U15" i="28"/>
  <c r="U15" i="42"/>
  <c r="U15" i="43"/>
  <c r="U11" i="25"/>
  <c r="U11" i="24"/>
  <c r="U11" i="41"/>
  <c r="U11" i="39"/>
  <c r="U11" i="28"/>
  <c r="U11" i="29"/>
  <c r="U11" i="26"/>
  <c r="U11" i="43"/>
  <c r="U11" i="42"/>
  <c r="U15" i="29"/>
  <c r="U11" i="20"/>
  <c r="AF1" i="20"/>
  <c r="U13" i="38"/>
  <c r="U11" i="38"/>
  <c r="U14" i="21"/>
  <c r="AE1" i="21"/>
  <c r="AB1" i="21"/>
  <c r="AG1" i="21"/>
  <c r="M6" i="21"/>
  <c r="F6" i="21"/>
  <c r="AD1" i="21"/>
  <c r="E46" i="36"/>
  <c r="E47" i="36"/>
  <c r="F27" i="29"/>
  <c r="U9" i="28"/>
  <c r="F41" i="30"/>
  <c r="O6" i="20"/>
  <c r="AD1" i="20"/>
  <c r="F6" i="19"/>
  <c r="F75" i="21"/>
  <c r="F79" i="21"/>
  <c r="F72" i="21"/>
  <c r="F77" i="21"/>
  <c r="F74" i="21"/>
  <c r="Q41" i="21"/>
  <c r="Q6" i="21"/>
  <c r="AC1" i="21"/>
  <c r="D30" i="36"/>
  <c r="B31" i="36"/>
  <c r="D24" i="36"/>
  <c r="B25" i="36"/>
  <c r="F73" i="43"/>
  <c r="F148" i="43" s="1"/>
  <c r="H74" i="43"/>
  <c r="H149" i="43" s="1"/>
  <c r="H76" i="43"/>
  <c r="H151" i="43" s="1"/>
  <c r="H78" i="43"/>
  <c r="H153" i="43" s="1"/>
  <c r="H73" i="43"/>
  <c r="H148" i="43" s="1"/>
  <c r="F75" i="43"/>
  <c r="F150" i="43" s="1"/>
  <c r="F77" i="43"/>
  <c r="F152" i="43" s="1"/>
  <c r="F79" i="43"/>
  <c r="F154" i="43" s="1"/>
  <c r="K73" i="43"/>
  <c r="K148" i="43" s="1"/>
  <c r="H77" i="43"/>
  <c r="H152" i="43" s="1"/>
  <c r="F74" i="43"/>
  <c r="F149" i="43" s="1"/>
  <c r="F78" i="43"/>
  <c r="F153" i="43" s="1"/>
  <c r="H72" i="43"/>
  <c r="H147" i="43" s="1"/>
  <c r="F76" i="43"/>
  <c r="F151" i="43" s="1"/>
  <c r="H75" i="43"/>
  <c r="H150" i="43" s="1"/>
  <c r="AI1" i="5"/>
  <c r="AE1" i="5"/>
  <c r="U14" i="42"/>
  <c r="U14" i="43"/>
  <c r="U14" i="25"/>
  <c r="U14" i="24"/>
  <c r="U14" i="41"/>
  <c r="U14" i="39"/>
  <c r="U14" i="37"/>
  <c r="U14" i="26"/>
  <c r="U10" i="42"/>
  <c r="U10" i="43"/>
  <c r="U10" i="25"/>
  <c r="U10" i="24"/>
  <c r="U10" i="41"/>
  <c r="U10" i="21"/>
  <c r="U10" i="39"/>
  <c r="U10" i="19"/>
  <c r="U10" i="17"/>
  <c r="U15" i="13"/>
  <c r="U14" i="13"/>
  <c r="AK1" i="8"/>
  <c r="AG1" i="8"/>
  <c r="AH1" i="7"/>
  <c r="U15" i="11"/>
  <c r="U10" i="6"/>
  <c r="AH1" i="6"/>
  <c r="U11" i="10"/>
  <c r="AH1" i="5"/>
  <c r="U10" i="9"/>
  <c r="AH1" i="9"/>
  <c r="AJ1" i="4"/>
  <c r="AF1" i="4"/>
  <c r="U13" i="26"/>
  <c r="U13" i="21"/>
  <c r="U13" i="39"/>
  <c r="U13" i="19"/>
  <c r="U13" i="42"/>
  <c r="U13" i="24"/>
  <c r="U13" i="41"/>
  <c r="U13" i="25"/>
  <c r="U13" i="43"/>
  <c r="U9" i="26"/>
  <c r="U9" i="24"/>
  <c r="U9" i="41"/>
  <c r="U9" i="38"/>
  <c r="U9" i="39"/>
  <c r="U9" i="37"/>
  <c r="U9" i="29"/>
  <c r="U9" i="43"/>
  <c r="U9" i="25"/>
  <c r="U9" i="42"/>
  <c r="F25" i="29"/>
  <c r="U11" i="30"/>
  <c r="U15" i="37"/>
  <c r="U13" i="37"/>
  <c r="U10" i="37"/>
  <c r="U14" i="20"/>
  <c r="K6" i="20"/>
  <c r="AH1" i="20"/>
  <c r="AC1" i="20"/>
  <c r="U15" i="19"/>
  <c r="AD1" i="19"/>
  <c r="AH1" i="19"/>
  <c r="AE1" i="19"/>
  <c r="U15" i="22"/>
  <c r="U14" i="22"/>
  <c r="U13" i="22"/>
  <c r="U11" i="22"/>
  <c r="U10" i="22"/>
  <c r="U9" i="22"/>
  <c r="U14" i="38"/>
  <c r="F73" i="21"/>
  <c r="U11" i="21"/>
  <c r="U9" i="21"/>
  <c r="O6" i="21"/>
  <c r="AH1" i="21"/>
  <c r="H24" i="36"/>
  <c r="F72" i="43"/>
  <c r="F147" i="43" s="1"/>
  <c r="U10" i="26"/>
  <c r="AB1" i="36"/>
  <c r="AF1" i="36"/>
  <c r="AJ1" i="36"/>
  <c r="AH1" i="36"/>
  <c r="AC1" i="36"/>
  <c r="J27" i="35"/>
  <c r="B31" i="35"/>
  <c r="AC1" i="34"/>
  <c r="AG1" i="34"/>
  <c r="AK1" i="34"/>
  <c r="AD1" i="34"/>
  <c r="AH1" i="34"/>
  <c r="AF1" i="34"/>
  <c r="AC1" i="32"/>
  <c r="AG1" i="32"/>
  <c r="AK1" i="32"/>
  <c r="AD1" i="32"/>
  <c r="AH1" i="32"/>
  <c r="AF1" i="32"/>
  <c r="AJ1" i="32"/>
  <c r="AB1" i="32"/>
  <c r="F74" i="41"/>
  <c r="F75" i="41"/>
  <c r="R79" i="24"/>
  <c r="AF1" i="37"/>
  <c r="H79" i="39"/>
  <c r="H77" i="39"/>
  <c r="H75" i="39"/>
  <c r="AF1" i="22"/>
  <c r="AI1" i="36"/>
  <c r="AD1" i="36"/>
  <c r="H22" i="35"/>
  <c r="B28" i="34"/>
  <c r="D27" i="34"/>
  <c r="AI1" i="34"/>
  <c r="F18" i="32"/>
  <c r="B20" i="32"/>
  <c r="AI1" i="32"/>
  <c r="B21" i="31"/>
  <c r="H18" i="31"/>
  <c r="R79" i="26"/>
  <c r="AF1" i="38"/>
  <c r="AI1" i="35"/>
  <c r="AJ1" i="33"/>
  <c r="AF1" i="33"/>
  <c r="AB1" i="33"/>
  <c r="AJ1" i="31"/>
  <c r="AF1" i="31"/>
  <c r="AB1" i="31"/>
  <c r="R79" i="42"/>
  <c r="AI1" i="33"/>
  <c r="AI1" i="31"/>
  <c r="K6" i="17" l="1"/>
  <c r="F73" i="41"/>
  <c r="F72" i="41"/>
  <c r="M6" i="11"/>
  <c r="H73" i="26"/>
  <c r="H148" i="26" s="1"/>
  <c r="F75" i="26"/>
  <c r="F150" i="26" s="1"/>
  <c r="F77" i="26"/>
  <c r="F152" i="26" s="1"/>
  <c r="F79" i="26"/>
  <c r="F154" i="26" s="1"/>
  <c r="F72" i="26"/>
  <c r="F147" i="26" s="1"/>
  <c r="K73" i="26"/>
  <c r="K148" i="26" s="1"/>
  <c r="H75" i="26"/>
  <c r="H150" i="26" s="1"/>
  <c r="H77" i="26"/>
  <c r="H152" i="26" s="1"/>
  <c r="H79" i="26"/>
  <c r="H154" i="26" s="1"/>
  <c r="F73" i="26"/>
  <c r="F148" i="26" s="1"/>
  <c r="H76" i="26"/>
  <c r="H151" i="26" s="1"/>
  <c r="F74" i="26"/>
  <c r="F149" i="26" s="1"/>
  <c r="F78" i="26"/>
  <c r="F153" i="26" s="1"/>
  <c r="H72" i="26"/>
  <c r="H147" i="26" s="1"/>
  <c r="F76" i="26"/>
  <c r="F151" i="26" s="1"/>
  <c r="H74" i="26"/>
  <c r="H149" i="26" s="1"/>
  <c r="H78" i="26"/>
  <c r="H153" i="26" s="1"/>
  <c r="M6" i="9"/>
  <c r="O6" i="9"/>
  <c r="Q6" i="9"/>
  <c r="K6" i="11"/>
  <c r="O6" i="11"/>
  <c r="Q6" i="11"/>
  <c r="F74" i="24"/>
  <c r="F75" i="24"/>
  <c r="F73" i="24"/>
  <c r="F72" i="24"/>
  <c r="F6" i="9"/>
  <c r="M6" i="17"/>
  <c r="F72" i="42"/>
  <c r="F76" i="42"/>
  <c r="F73" i="42"/>
  <c r="F77" i="42"/>
  <c r="F78" i="42"/>
  <c r="F79" i="42"/>
  <c r="F75" i="42"/>
  <c r="F74" i="42"/>
  <c r="O6" i="6"/>
  <c r="M6" i="6"/>
  <c r="F6" i="6"/>
  <c r="O6" i="17"/>
  <c r="F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N6" authorId="0" shapeId="0" xr:uid="{18ED2417-4A36-4DC4-815B-A56463BE2D51}">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9B9B8D79-AB6C-4F36-A382-47DD134AACF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F246884F-C9EE-433D-95A9-757781C191C2}">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9F2694EF-23CE-4699-81E3-83825FFDB17F}">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09135815-FE1D-4C68-8D77-C1463DDC8B87}">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613AD9A1-44A4-4D82-BC99-425B5C0CEA8A}">
      <text>
        <r>
          <rPr>
            <b/>
            <sz val="8"/>
            <color indexed="8"/>
            <rFont val="Tahoma"/>
            <family val="2"/>
            <charset val="238"/>
          </rPr>
          <t xml:space="preserve">Before making the draw:
On the Boys Do Draw Prep-sheet did you:
- fill in DA, WC's?
- Sort?
If YES: continue making the draw
Otherwise: return to finish preparations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F0C37617-6B0B-4F3F-A4BF-16144745EFA5}">
      <text>
        <r>
          <rPr>
            <b/>
            <sz val="8"/>
            <color indexed="8"/>
            <rFont val="Tahoma"/>
            <family val="2"/>
            <charset val="238"/>
          </rPr>
          <t xml:space="preserve">Before making the draw:
On the Boys Do Draw Prep-sheet did you:
- fill in DA, WC's?
- Sort?
If YES: continue making the draw
Otherwise: return to finish preparations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FC01E35E-C36E-41E9-A4DF-98F9AA247F5E}">
      <text>
        <r>
          <rPr>
            <b/>
            <sz val="8"/>
            <color indexed="8"/>
            <rFont val="Tahoma"/>
            <family val="2"/>
            <charset val="238"/>
          </rPr>
          <t xml:space="preserve">TÁBLAKÉSZÍTÉS ELŐTT:
A D ELO táblán:
- kitöltötted a DA, WC, LL, Q értékeket?
- Sorbarendeztél?
Ha IGEN: folytasd a táblakészítést.
Ha NEM: menj vissza és fejezd be az előkészítést!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6" authorId="0" shapeId="0" xr:uid="{1FEF6D6B-7688-4E2E-B669-E66B3198C45A}">
      <text>
        <r>
          <rPr>
            <b/>
            <sz val="8"/>
            <color indexed="8"/>
            <rFont val="Tahoma"/>
            <family val="2"/>
          </rPr>
          <t>A játékos végső elfogadási státusza:
QA= Direkt elfogadva
WC=Szabad kártyás
Üres=nincs a táblában</t>
        </r>
      </text>
    </comment>
    <comment ref="O6" authorId="0" shapeId="0" xr:uid="{44E86B83-D466-4B8B-A7AB-34F5F51E13C4}">
      <text>
        <r>
          <rPr>
            <b/>
            <sz val="8"/>
            <color indexed="8"/>
            <rFont val="Tahoma"/>
            <family val="2"/>
            <charset val="238"/>
          </rPr>
          <t>Amikor kész a kiemelési lista töltsd ki a kiemeléseket 1,2,3,4,…
A ki nem emelteknél hagyd üresen!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FF52AC76-649C-4BF7-8CB8-0519B065D8E6}">
      <text>
        <r>
          <rPr>
            <b/>
            <sz val="8"/>
            <color indexed="8"/>
            <rFont val="Tahoma"/>
            <family val="2"/>
            <charset val="238"/>
          </rPr>
          <t>A tábla elkészítése előtt:
A "Selejtező előkészítés" táblán
- kitöltötted a QA, WC-ket ?
- kitöltötted a kiemelteket?
Ha igen: csinálhatod a táblát.
Ha nem: menj vissza és töltsd ki!</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345F9B54-20D2-4D90-A96E-515C24B1DB09}">
      <text>
        <r>
          <rPr>
            <b/>
            <sz val="8"/>
            <color indexed="8"/>
            <rFont val="Tahoma"/>
            <family val="2"/>
            <charset val="238"/>
          </rPr>
          <t>A tábla elkészítése előtt:
A "Selejtező előkészítés" táblán
- kitöltötted a QA, WC-ket ?
- kitöltötted a kiemelteket?
Ha igen: csinálhatod a táblát.
Ha nem: menj vissza és töltsd ki!</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9947FF6F-DA9B-491B-9DF4-A0D7C4E305F1}">
      <text>
        <r>
          <rPr>
            <b/>
            <sz val="8"/>
            <color indexed="8"/>
            <rFont val="Tahoma"/>
            <family val="2"/>
            <charset val="238"/>
          </rPr>
          <t>A tábla elkészítése előtt:
A "Selejtező előkészítés" táblán
- kitöltötted a QA, WC-ket ?
- kitöltötted a kiemelteket?
Ha igen: csinálhatod a táblát.
Ha nem: menj vissza és töltsd ki!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77455B96-011D-461E-823C-C44C175A5572}">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23EBE89B-518F-4BC4-AF1E-C40B29DE412E}">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1FB62DFB-83F2-46C9-A675-E0E10F29AAAE}">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E119F95A-9E5A-4D51-9594-FAA22D9AAC90}">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170DAFE8-D559-4B52-99BB-C19ADFC942DD}">
      <text>
        <r>
          <rPr>
            <b/>
            <sz val="8"/>
            <color indexed="8"/>
            <rFont val="Tahoma"/>
            <family val="2"/>
            <charset val="238"/>
          </rPr>
          <t xml:space="preserve">Before making the draw:
On the Boys Do Draw Prep-sheet did you:
- fill in DA, WC's?
- Sort?
If YES: continue making the draw
Otherwise: return to finish preparations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AE4592E4-4541-43C6-A5BE-5238E26490CC}">
      <text>
        <r>
          <rPr>
            <b/>
            <sz val="8"/>
            <color indexed="8"/>
            <rFont val="Tahoma"/>
            <family val="2"/>
            <charset val="238"/>
          </rPr>
          <t xml:space="preserve">Before making the draw:
On the Boys Do Draw Prep-sheet did you:
- fill in DA, WC's?
- Sort?
If YES: continue making the draw
Otherwise: return to finish preparations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498A542F-A829-44B1-8459-2C015FBCC165}">
      <text>
        <r>
          <rPr>
            <b/>
            <sz val="8"/>
            <color indexed="8"/>
            <rFont val="Tahoma"/>
            <family val="2"/>
            <charset val="238"/>
          </rPr>
          <t xml:space="preserve">TÁBLAKÉSZÍTÉS ELŐTT:
A D ELO táblán:
- kitöltötted a DA, WC, LL, Q értékeket?
- Sorbarendeztél?
Ha IGEN: folytasd a táblakészítést.
Ha NEM: menj vissza és fejezd be az előkészítést!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3207943E-C645-4C7D-8879-86123A0C8204}">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1E9FDDB8-C6C1-459F-B7C7-02ABB42154E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04161D24-4752-473C-A407-DBF8EB5EEECC}">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D3F36148-4A43-4F71-8958-231448522115}">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B4729C02-3FC8-42D4-A838-5C0AD5418F7A}">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955C880E-2513-45B9-970D-B2F01E8759D3}">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7DA6C39C-81FD-44F2-942C-167D9F8B619F}">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<sst xmlns="http://schemas.openxmlformats.org/spreadsheetml/2006/main" count="5960" uniqueCount="793">
  <si>
    <t>Magyar verseny táblakészítő</t>
  </si>
  <si>
    <t>Ezt az oldalt soha ne töröld le !!!</t>
  </si>
  <si>
    <t>Töltsd ki a zöld mezőket!</t>
  </si>
  <si>
    <t>A verseny neve:</t>
  </si>
  <si>
    <t>Diákolimpia Vármegyei</t>
  </si>
  <si>
    <t>Versenyszám 1</t>
  </si>
  <si>
    <t>Versenyszám 2</t>
  </si>
  <si>
    <t>Versenyszám 3</t>
  </si>
  <si>
    <t>Versenyszám 4</t>
  </si>
  <si>
    <t>Versenyszám 5</t>
  </si>
  <si>
    <t>A verseny dátuma (éééé.hh.nn)</t>
  </si>
  <si>
    <t>Város</t>
  </si>
  <si>
    <t>Versenybíró:</t>
  </si>
  <si>
    <t>Gyula</t>
  </si>
  <si>
    <t xml:space="preserve">  </t>
  </si>
  <si>
    <t>Kovács Zoltán</t>
  </si>
  <si>
    <t>Orvos neve:</t>
  </si>
  <si>
    <t>Verseny rendezője:</t>
  </si>
  <si>
    <t>Versenyigazgató</t>
  </si>
  <si>
    <t>TSZSK Gyula</t>
  </si>
  <si>
    <t>Közreműködő bírók</t>
  </si>
  <si>
    <t>Dátum</t>
  </si>
  <si>
    <t>Töltsd ki a táblázatot a játékvezetők nevével. Az első 8 neve fog megjelenni a táblákban lévő legördülő menükben</t>
  </si>
  <si>
    <t>Székbírók</t>
  </si>
  <si>
    <t>Családi név</t>
  </si>
  <si>
    <t>Keresztnév</t>
  </si>
  <si>
    <t>Bíró</t>
  </si>
  <si>
    <t>Egyik sem</t>
  </si>
  <si>
    <t>Egyéni főtábla</t>
  </si>
  <si>
    <t>Versenyszám:</t>
  </si>
  <si>
    <t>Játék nélkül</t>
  </si>
  <si>
    <t>ELŐKÉSZÍTŐ LISTA</t>
  </si>
  <si>
    <t xml:space="preserve">NE TÖRÖLD KI EZT AZ OLDALT!     </t>
  </si>
  <si>
    <t>Versenybíró aláírása</t>
  </si>
  <si>
    <t>Kategória</t>
  </si>
  <si>
    <t>Versenybíró</t>
  </si>
  <si>
    <t>Sor</t>
  </si>
  <si>
    <t>Egyesület</t>
  </si>
  <si>
    <t>Kódszám</t>
  </si>
  <si>
    <t>Nevezett Igen</t>
  </si>
  <si>
    <t>Aláírás</t>
  </si>
  <si>
    <t>Nevezési rangsor</t>
  </si>
  <si>
    <t>NatSort
if not 
Seed</t>
  </si>
  <si>
    <t>NatSort</t>
  </si>
  <si>
    <t>Seed Sort</t>
  </si>
  <si>
    <t>AccBasic</t>
  </si>
  <si>
    <t>Elfogadási státusz</t>
  </si>
  <si>
    <t>Sorsolási rangsor</t>
  </si>
  <si>
    <t>AccSort</t>
  </si>
  <si>
    <t>Kiemelés</t>
  </si>
  <si>
    <t>Zendehdel-Moghaddam</t>
  </si>
  <si>
    <t>Leila</t>
  </si>
  <si>
    <t>Gyula Román</t>
  </si>
  <si>
    <t>L12 "A"</t>
  </si>
  <si>
    <t xml:space="preserve">Hartmann </t>
  </si>
  <si>
    <t>Lilla Zsóka</t>
  </si>
  <si>
    <t>Bcs. Széchenyi</t>
  </si>
  <si>
    <t>L16 "A"</t>
  </si>
  <si>
    <t>Kovács</t>
  </si>
  <si>
    <t>Hédi</t>
  </si>
  <si>
    <t>Gyula Erkel</t>
  </si>
  <si>
    <t>L18+ "A"</t>
  </si>
  <si>
    <t>A</t>
  </si>
  <si>
    <t>1 FORDULÓ</t>
  </si>
  <si>
    <t>B - C</t>
  </si>
  <si>
    <t>I</t>
  </si>
  <si>
    <t>IV.kcs. Fiú 12 "A"</t>
  </si>
  <si>
    <t>2 FORDULÓ</t>
  </si>
  <si>
    <t>C - A</t>
  </si>
  <si>
    <t>II</t>
  </si>
  <si>
    <t>kiem</t>
  </si>
  <si>
    <t>kódszám</t>
  </si>
  <si>
    <t>Rangsor</t>
  </si>
  <si>
    <t>Vezetéknév</t>
  </si>
  <si>
    <t>Helyezés</t>
  </si>
  <si>
    <t>Pontszám</t>
  </si>
  <si>
    <t>Bónusz</t>
  </si>
  <si>
    <t>3 FORDULÓ</t>
  </si>
  <si>
    <t>A - B</t>
  </si>
  <si>
    <t>III</t>
  </si>
  <si>
    <t>IV</t>
  </si>
  <si>
    <t xml:space="preserve">Bagdi </t>
  </si>
  <si>
    <t>Barnabás</t>
  </si>
  <si>
    <t>Gyula Implom</t>
  </si>
  <si>
    <t>V</t>
  </si>
  <si>
    <t>VI</t>
  </si>
  <si>
    <t>B</t>
  </si>
  <si>
    <t>Ombodi</t>
  </si>
  <si>
    <t>Róbert</t>
  </si>
  <si>
    <t>Bcs. Lencsési</t>
  </si>
  <si>
    <t>VII</t>
  </si>
  <si>
    <t>VIII</t>
  </si>
  <si>
    <t>C</t>
  </si>
  <si>
    <t>Szabó</t>
  </si>
  <si>
    <t>Gergely</t>
  </si>
  <si>
    <t>Bcs. Kazinczy</t>
  </si>
  <si>
    <t>W</t>
  </si>
  <si>
    <t>X</t>
  </si>
  <si>
    <t>XI</t>
  </si>
  <si>
    <t>#</t>
  </si>
  <si>
    <t>Kiemeltek</t>
  </si>
  <si>
    <t>Szerencés Vesztes</t>
  </si>
  <si>
    <t>Helyettesíti</t>
  </si>
  <si>
    <t>Sorsolás időpontja</t>
  </si>
  <si>
    <t>Dátuma</t>
  </si>
  <si>
    <t>1</t>
  </si>
  <si>
    <t>Utolsó elfogadott játékos</t>
  </si>
  <si>
    <t>Utolsó DA</t>
  </si>
  <si>
    <t>2</t>
  </si>
  <si>
    <t>3</t>
  </si>
  <si>
    <t>Sorsoló játékosok</t>
  </si>
  <si>
    <t>4</t>
  </si>
  <si>
    <t>5</t>
  </si>
  <si>
    <t>6</t>
  </si>
  <si>
    <t>7</t>
  </si>
  <si>
    <t>8</t>
  </si>
  <si>
    <t>Tóth</t>
  </si>
  <si>
    <t>Vid</t>
  </si>
  <si>
    <t>Orosh. Ref.</t>
  </si>
  <si>
    <t>Bagdi</t>
  </si>
  <si>
    <t>Bence</t>
  </si>
  <si>
    <t>Kocsár</t>
  </si>
  <si>
    <t>Dávid</t>
  </si>
  <si>
    <t>Gyula Karácsonyi</t>
  </si>
  <si>
    <t>VI.kcs. F16 "A"</t>
  </si>
  <si>
    <t>St.</t>
  </si>
  <si>
    <t>kód</t>
  </si>
  <si>
    <t>Kiem</t>
  </si>
  <si>
    <t>2. forduló</t>
  </si>
  <si>
    <t>Döntő</t>
  </si>
  <si>
    <t>Győztes</t>
  </si>
  <si>
    <t>Mokán</t>
  </si>
  <si>
    <t>István Damján</t>
  </si>
  <si>
    <t>Bcs. Andrássy</t>
  </si>
  <si>
    <t>Umpire</t>
  </si>
  <si>
    <t>Túróczy</t>
  </si>
  <si>
    <t>Hunor</t>
  </si>
  <si>
    <t>Bcs.Andrássy</t>
  </si>
  <si>
    <t>Berg</t>
  </si>
  <si>
    <t>Ervin</t>
  </si>
  <si>
    <t>Bcs. Szeberényi</t>
  </si>
  <si>
    <t xml:space="preserve">Kiss </t>
  </si>
  <si>
    <t>Kevin</t>
  </si>
  <si>
    <t>Huba</t>
  </si>
  <si>
    <t>Bcs. Belvár</t>
  </si>
  <si>
    <t>Ákos</t>
  </si>
  <si>
    <t>Szikora-Pribojszky</t>
  </si>
  <si>
    <t>Barna</t>
  </si>
  <si>
    <t>Bcs.petőfi</t>
  </si>
  <si>
    <t>Szilasi</t>
  </si>
  <si>
    <t>Orosh. Vörösmarty</t>
  </si>
  <si>
    <t>VII. kcs. F18 "A"</t>
  </si>
  <si>
    <t>B - E</t>
  </si>
  <si>
    <t>C - D</t>
  </si>
  <si>
    <t>D - B</t>
  </si>
  <si>
    <t>E - A</t>
  </si>
  <si>
    <t>A - D</t>
  </si>
  <si>
    <t>Alt</t>
  </si>
  <si>
    <t>Ádám</t>
  </si>
  <si>
    <t>4 FORDULÓ</t>
  </si>
  <si>
    <t>D - E</t>
  </si>
  <si>
    <t>5 FORDULÓ</t>
  </si>
  <si>
    <t>E - C</t>
  </si>
  <si>
    <t>Kátay</t>
  </si>
  <si>
    <t>Soma</t>
  </si>
  <si>
    <t xml:space="preserve">Havas </t>
  </si>
  <si>
    <t>István</t>
  </si>
  <si>
    <t>D</t>
  </si>
  <si>
    <t>Dér</t>
  </si>
  <si>
    <t>Máté</t>
  </si>
  <si>
    <t>E</t>
  </si>
  <si>
    <t>Galbács</t>
  </si>
  <si>
    <t>Mihály</t>
  </si>
  <si>
    <t>VIII.kcs. F18+"A"</t>
  </si>
  <si>
    <t>Fejes</t>
  </si>
  <si>
    <t>Orosh. Táncsics</t>
  </si>
  <si>
    <t>Kutasi</t>
  </si>
  <si>
    <t>Dániel</t>
  </si>
  <si>
    <t>Albert</t>
  </si>
  <si>
    <t>CU</t>
  </si>
  <si>
    <t>IV.kcs. F12 "B"</t>
  </si>
  <si>
    <t>Elődöntők</t>
  </si>
  <si>
    <t>Mikulán</t>
  </si>
  <si>
    <t>Gellért</t>
  </si>
  <si>
    <t>Gyula Magvető</t>
  </si>
  <si>
    <t>Mikulán Gellért</t>
  </si>
  <si>
    <t>x</t>
  </si>
  <si>
    <t>Géczei Misi Benett</t>
  </si>
  <si>
    <t>Géczei</t>
  </si>
  <si>
    <t>Misi Benett</t>
  </si>
  <si>
    <t>Gyula 5.Sz.</t>
  </si>
  <si>
    <t>Fülőp</t>
  </si>
  <si>
    <t>Mezőberény</t>
  </si>
  <si>
    <t>Vajgely</t>
  </si>
  <si>
    <t>Milán</t>
  </si>
  <si>
    <t>Vajgely Milán</t>
  </si>
  <si>
    <t>Nyíri</t>
  </si>
  <si>
    <t>Sándor</t>
  </si>
  <si>
    <t>Nyíri Sándor</t>
  </si>
  <si>
    <t>Csepreghy</t>
  </si>
  <si>
    <t>Botond</t>
  </si>
  <si>
    <t>Juhász</t>
  </si>
  <si>
    <t>Roland</t>
  </si>
  <si>
    <t>Nemes</t>
  </si>
  <si>
    <t>Bcs.Kaziczy</t>
  </si>
  <si>
    <t>Nemes Roland</t>
  </si>
  <si>
    <t>Hrabovszki Bence</t>
  </si>
  <si>
    <t>Hrabovszky</t>
  </si>
  <si>
    <t>Bcs.Jankay</t>
  </si>
  <si>
    <t>Orosh.Vörösmarty</t>
  </si>
  <si>
    <t>Fejes Dániel</t>
  </si>
  <si>
    <t>Sóbester</t>
  </si>
  <si>
    <t>Bai</t>
  </si>
  <si>
    <t>Balázs</t>
  </si>
  <si>
    <t>Majorosi</t>
  </si>
  <si>
    <t>Dominik</t>
  </si>
  <si>
    <t>Orosh. Székács</t>
  </si>
  <si>
    <t>Frankó</t>
  </si>
  <si>
    <t>Zétény</t>
  </si>
  <si>
    <t>Bcs. Jankay</t>
  </si>
  <si>
    <t>Baktai</t>
  </si>
  <si>
    <t>Zsombor</t>
  </si>
  <si>
    <t>Kócsi</t>
  </si>
  <si>
    <t>Zalán</t>
  </si>
  <si>
    <t>Mag</t>
  </si>
  <si>
    <t>Bcs, Jankay</t>
  </si>
  <si>
    <t>Kaczkó</t>
  </si>
  <si>
    <t>Stégermájer</t>
  </si>
  <si>
    <t>Tamás</t>
  </si>
  <si>
    <t>Stégermájer Tamás</t>
  </si>
  <si>
    <t>Kovácsik Norbert</t>
  </si>
  <si>
    <t>Kovácsik</t>
  </si>
  <si>
    <t>Norbert</t>
  </si>
  <si>
    <t>VI.kcs. F16 "B"</t>
  </si>
  <si>
    <t>Major</t>
  </si>
  <si>
    <t>Sarkad</t>
  </si>
  <si>
    <t>Major Zsombor</t>
  </si>
  <si>
    <t>Godó</t>
  </si>
  <si>
    <t>Csongor</t>
  </si>
  <si>
    <t>Mezőhegyes</t>
  </si>
  <si>
    <t>Szilágyi</t>
  </si>
  <si>
    <t>Pocsay</t>
  </si>
  <si>
    <t>Levente</t>
  </si>
  <si>
    <t>Kónya Dávid</t>
  </si>
  <si>
    <t>Kónya</t>
  </si>
  <si>
    <t>Bcs.Széchenyi</t>
  </si>
  <si>
    <t>Vári</t>
  </si>
  <si>
    <t>Vári Ádám</t>
  </si>
  <si>
    <t>Gyebnár</t>
  </si>
  <si>
    <t>György</t>
  </si>
  <si>
    <t>Bcs.Belvár</t>
  </si>
  <si>
    <t>Baukó</t>
  </si>
  <si>
    <t>Bcs.Petőfi</t>
  </si>
  <si>
    <t>Csizmadia</t>
  </si>
  <si>
    <t>Bcs. Nemes</t>
  </si>
  <si>
    <t xml:space="preserve">Dőme </t>
  </si>
  <si>
    <t>Noel</t>
  </si>
  <si>
    <t>Kovácsik Roland</t>
  </si>
  <si>
    <t>Janowszky</t>
  </si>
  <si>
    <t>Török</t>
  </si>
  <si>
    <t>Nándor</t>
  </si>
  <si>
    <t>Munkácsy</t>
  </si>
  <si>
    <t>Kristóf</t>
  </si>
  <si>
    <t>Orosh.Táncsics</t>
  </si>
  <si>
    <t>Zsadányi</t>
  </si>
  <si>
    <t>Péter</t>
  </si>
  <si>
    <t>Szeghalom</t>
  </si>
  <si>
    <t>Bárdos</t>
  </si>
  <si>
    <t>Bárdos Botond</t>
  </si>
  <si>
    <t>Bence Zsombor</t>
  </si>
  <si>
    <t>Mihály Bence</t>
  </si>
  <si>
    <t>Timár</t>
  </si>
  <si>
    <t>Marcell</t>
  </si>
  <si>
    <t>Molnár</t>
  </si>
  <si>
    <t>Gellért Milán</t>
  </si>
  <si>
    <t>Szilágyi Barnabás</t>
  </si>
  <si>
    <t>Peres</t>
  </si>
  <si>
    <t>Peres István</t>
  </si>
  <si>
    <t>Csek</t>
  </si>
  <si>
    <t>Csek Balázs</t>
  </si>
  <si>
    <t>Szabó Márk</t>
  </si>
  <si>
    <t>Márk Zoltán</t>
  </si>
  <si>
    <t>Csukás</t>
  </si>
  <si>
    <t>Réka</t>
  </si>
  <si>
    <t xml:space="preserve">Sebestyén </t>
  </si>
  <si>
    <t>Mira</t>
  </si>
  <si>
    <t>L12 "B"</t>
  </si>
  <si>
    <t>Panni</t>
  </si>
  <si>
    <t>Bolya</t>
  </si>
  <si>
    <t>Blanka</t>
  </si>
  <si>
    <t>Deák</t>
  </si>
  <si>
    <t>Hanna</t>
  </si>
  <si>
    <t>Gara</t>
  </si>
  <si>
    <t>Mici</t>
  </si>
  <si>
    <t>Emese</t>
  </si>
  <si>
    <t>V.kcs. L14 "B"</t>
  </si>
  <si>
    <t>Bodó</t>
  </si>
  <si>
    <t>Sára</t>
  </si>
  <si>
    <t>Erdei</t>
  </si>
  <si>
    <t>Luca</t>
  </si>
  <si>
    <t xml:space="preserve">Lovas </t>
  </si>
  <si>
    <t>Lili</t>
  </si>
  <si>
    <t>Matus</t>
  </si>
  <si>
    <t>Bianka</t>
  </si>
  <si>
    <t>Rácz</t>
  </si>
  <si>
    <t>Zsófia</t>
  </si>
  <si>
    <t>Veres</t>
  </si>
  <si>
    <t>Csenge</t>
  </si>
  <si>
    <t>Boldog</t>
  </si>
  <si>
    <t>Fanni</t>
  </si>
  <si>
    <t>Beszterczey</t>
  </si>
  <si>
    <t>VI.kcs. L16 "B"</t>
  </si>
  <si>
    <t xml:space="preserve">Herdeló </t>
  </si>
  <si>
    <t>Bíborka</t>
  </si>
  <si>
    <t>Herdeló B.</t>
  </si>
  <si>
    <t xml:space="preserve">Kovács </t>
  </si>
  <si>
    <t>Anna Lili</t>
  </si>
  <si>
    <t>Kocsis</t>
  </si>
  <si>
    <t>Lotti</t>
  </si>
  <si>
    <t>Boros</t>
  </si>
  <si>
    <t>Petra</t>
  </si>
  <si>
    <t>Gurzó</t>
  </si>
  <si>
    <t>Noémi</t>
  </si>
  <si>
    <t>Nagy Dorina</t>
  </si>
  <si>
    <t>Nagy</t>
  </si>
  <si>
    <t>Dorina</t>
  </si>
  <si>
    <t>Medovarszki</t>
  </si>
  <si>
    <t>Anna</t>
  </si>
  <si>
    <t>Szikor</t>
  </si>
  <si>
    <t>Stella</t>
  </si>
  <si>
    <t>Szikora Stella</t>
  </si>
  <si>
    <t>Hegedűs</t>
  </si>
  <si>
    <t>Geszner</t>
  </si>
  <si>
    <t>Cservenák G.</t>
  </si>
  <si>
    <t>Cservenák</t>
  </si>
  <si>
    <t>Gréta</t>
  </si>
  <si>
    <t>A -D</t>
  </si>
  <si>
    <t>VII.kcs. L18 "B"</t>
  </si>
  <si>
    <t xml:space="preserve">Érfalvi </t>
  </si>
  <si>
    <t>Zsüliett</t>
  </si>
  <si>
    <t>E - F</t>
  </si>
  <si>
    <t>D - G</t>
  </si>
  <si>
    <t>F - D</t>
  </si>
  <si>
    <t>G - E</t>
  </si>
  <si>
    <t>Técsy</t>
  </si>
  <si>
    <t>Gitta</t>
  </si>
  <si>
    <t>F - E</t>
  </si>
  <si>
    <t>Emma</t>
  </si>
  <si>
    <t>Deli</t>
  </si>
  <si>
    <t>Szelina</t>
  </si>
  <si>
    <t>Tóth-Riegler</t>
  </si>
  <si>
    <t>F</t>
  </si>
  <si>
    <t>Kitti</t>
  </si>
  <si>
    <t>Vígh</t>
  </si>
  <si>
    <t>Flóra</t>
  </si>
  <si>
    <t>G</t>
  </si>
  <si>
    <t>vs.</t>
  </si>
  <si>
    <t>3. hely</t>
  </si>
  <si>
    <t>5. hely</t>
  </si>
  <si>
    <t>Negyeddöntők</t>
  </si>
  <si>
    <t>Győztes:</t>
  </si>
  <si>
    <t>3. forduló</t>
  </si>
  <si>
    <t>9</t>
  </si>
  <si>
    <t>10</t>
  </si>
  <si>
    <t>11</t>
  </si>
  <si>
    <t>12</t>
  </si>
  <si>
    <t>13</t>
  </si>
  <si>
    <t>14</t>
  </si>
  <si>
    <t>15</t>
  </si>
  <si>
    <t>16</t>
  </si>
  <si>
    <t>Döntős 1.</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</si>
  <si>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</si>
  <si>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</si>
  <si>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</si>
  <si>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</si>
  <si>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</si>
  <si>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</si>
  <si>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</si>
  <si>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</si>
  <si>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</si>
  <si>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</si>
  <si>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</si>
  <si>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</si>
  <si>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</si>
  <si>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</si>
  <si>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</si>
  <si>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</si>
  <si>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</si>
  <si>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</si>
  <si>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</si>
  <si>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</si>
  <si>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</si>
  <si>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</si>
  <si>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</si>
  <si>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</si>
  <si>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</si>
  <si>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</si>
  <si>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</si>
  <si>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</si>
  <si>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</si>
  <si>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</si>
  <si>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</si>
  <si>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</si>
  <si>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Döntős 2.</t>
  </si>
  <si>
    <t>49</t>
  </si>
  <si>
    <t>50</t>
  </si>
  <si>
    <t>51</t>
  </si>
  <si>
    <t>52</t>
  </si>
  <si>
    <t>53</t>
  </si>
  <si>
    <t>54</t>
  </si>
  <si>
    <t>55</t>
  </si>
  <si>
    <t>56</t>
  </si>
  <si>
    <t>57</t>
  </si>
  <si>
    <t>58</t>
  </si>
  <si>
    <t>59</t>
  </si>
  <si>
    <t>60</t>
  </si>
  <si>
    <t>61</t>
  </si>
  <si>
    <t>62</t>
  </si>
  <si>
    <t>63</t>
  </si>
  <si>
    <t>64</t>
  </si>
  <si>
    <t>PÁROS FŐTÁBLA</t>
  </si>
  <si>
    <t>ELŐKÉSZÍTÉS</t>
  </si>
  <si>
    <t>NE TÖRÖLD LE EZT AZ OLDALT!  A helyes NÉVSORRA FIGYELJ oda!</t>
  </si>
  <si>
    <t>1. JÁTÉKOS</t>
  </si>
  <si>
    <t>2. JÁTÉKOS</t>
  </si>
  <si>
    <t>Páros</t>
  </si>
  <si>
    <t>Ssz.</t>
  </si>
  <si>
    <t>1. játékos ranglista</t>
  </si>
  <si>
    <t>2. játékos ranglista</t>
  </si>
  <si>
    <t>Elfogadási státusz
DA,WC, A</t>
  </si>
  <si>
    <t>Páros egyesített rangsora</t>
  </si>
  <si>
    <t>Páros főtábla</t>
  </si>
  <si>
    <t>Rangs.</t>
  </si>
  <si>
    <t>Győztesek</t>
  </si>
  <si>
    <t>Kiemelt párosok</t>
  </si>
  <si>
    <t>Alternatívok</t>
  </si>
  <si>
    <t>Helyettesítik</t>
  </si>
  <si>
    <t>Sorsolás időpontja:</t>
  </si>
  <si>
    <t>dátuma:</t>
  </si>
  <si>
    <t>Utolsónak elfogadott páros</t>
  </si>
  <si>
    <t>Utolsó DA:</t>
  </si>
  <si>
    <t>Nyertes</t>
  </si>
  <si>
    <t>Rangs</t>
  </si>
  <si>
    <t>Kiem.</t>
  </si>
  <si>
    <t>Elődöntő</t>
  </si>
  <si>
    <t>Döntős</t>
  </si>
  <si>
    <t>1.(2) oldal</t>
  </si>
  <si>
    <t>dátuma</t>
  </si>
  <si>
    <t>Utolsó elfogadott páros</t>
  </si>
  <si>
    <t>2. (2) oldal</t>
  </si>
  <si>
    <t>Egyéni selejtezőtábla</t>
  </si>
  <si>
    <t>Elfogadási státusz QA/WC</t>
  </si>
  <si>
    <t>EGYÉNI</t>
  </si>
  <si>
    <t xml:space="preserve">SELEJTEZŐ TÁBLA (8--&gt;2) </t>
  </si>
  <si>
    <t>Feljutók</t>
  </si>
  <si>
    <t>Sorsolás ideje:</t>
  </si>
  <si>
    <t>Utolsó QA</t>
  </si>
  <si>
    <t>SELEJTEZŐTÁBLA (8--&gt;4)</t>
  </si>
  <si>
    <t>Seed</t>
  </si>
  <si>
    <t>Egyéni</t>
  </si>
  <si>
    <t>SELEJTEZŐ TÁBLA</t>
  </si>
  <si>
    <t>F - G</t>
  </si>
  <si>
    <t>E - H</t>
  </si>
  <si>
    <t>H - F</t>
  </si>
  <si>
    <t>G - H</t>
  </si>
  <si>
    <t>H</t>
  </si>
  <si>
    <t>7. hely</t>
  </si>
  <si>
    <t>JÁTÉKREND 2025. május 12. Gyula</t>
  </si>
  <si>
    <t>Előre tervezett</t>
  </si>
  <si>
    <t>Pályára ment</t>
  </si>
  <si>
    <t>vsz</t>
  </si>
  <si>
    <t>pálya</t>
  </si>
  <si>
    <t>eredmény</t>
  </si>
  <si>
    <t>8.00</t>
  </si>
  <si>
    <t>F18A</t>
  </si>
  <si>
    <t>Kátay Soma</t>
  </si>
  <si>
    <t>Galbács Mihály</t>
  </si>
  <si>
    <t>Havas István</t>
  </si>
  <si>
    <t>Dér Máté</t>
  </si>
  <si>
    <t>F18+A</t>
  </si>
  <si>
    <t>Kutasi Bence</t>
  </si>
  <si>
    <t>Kovács Dániel</t>
  </si>
  <si>
    <t>Mihály Dániel</t>
  </si>
  <si>
    <t>Albert Máté</t>
  </si>
  <si>
    <t>F18B</t>
  </si>
  <si>
    <t>Török Barnabás</t>
  </si>
  <si>
    <t>Zsadányi Péter</t>
  </si>
  <si>
    <t>Godó Nándor</t>
  </si>
  <si>
    <t>Munkácsy Kristóf</t>
  </si>
  <si>
    <t>L18B</t>
  </si>
  <si>
    <t>Tóth-Riegler Emma</t>
  </si>
  <si>
    <t>Tóth Kitti</t>
  </si>
  <si>
    <t>Vígh Flóra</t>
  </si>
  <si>
    <t>Deli Szelina</t>
  </si>
  <si>
    <t>L12B</t>
  </si>
  <si>
    <t>Bolya Blanka</t>
  </si>
  <si>
    <t>Szabó Emese</t>
  </si>
  <si>
    <t>Deák Hanna</t>
  </si>
  <si>
    <t>Gara Mici</t>
  </si>
  <si>
    <t>8.45</t>
  </si>
  <si>
    <t>Alt Ádám</t>
  </si>
  <si>
    <t>Fejes Ádám</t>
  </si>
  <si>
    <t>Janowszky Ádám</t>
  </si>
  <si>
    <t>Técsy Gitta</t>
  </si>
  <si>
    <t>Csepreghy Emma</t>
  </si>
  <si>
    <t>Kovács Panni</t>
  </si>
  <si>
    <t>9.30</t>
  </si>
  <si>
    <t>Érfalvi Zsüliett</t>
  </si>
  <si>
    <t>10.00</t>
  </si>
  <si>
    <t>Deli szelina</t>
  </si>
  <si>
    <t>10.40</t>
  </si>
  <si>
    <t>Érfalvy Zsüliett</t>
  </si>
  <si>
    <t>L18A</t>
  </si>
  <si>
    <t>Csukás Réka</t>
  </si>
  <si>
    <t>Sebestyén Mira</t>
  </si>
  <si>
    <t>11.20</t>
  </si>
  <si>
    <t>3.helyért</t>
  </si>
  <si>
    <t>F12B</t>
  </si>
  <si>
    <t>Galbács Gergely</t>
  </si>
  <si>
    <t>Fülöp Máté</t>
  </si>
  <si>
    <t>Csepreghy Botond</t>
  </si>
  <si>
    <t>Juhász Roland</t>
  </si>
  <si>
    <t>L16B</t>
  </si>
  <si>
    <t>Kovács Anna Lili</t>
  </si>
  <si>
    <t>Kocsis Lotti</t>
  </si>
  <si>
    <t>Boros Petra</t>
  </si>
  <si>
    <t>Gurzó Noémi</t>
  </si>
  <si>
    <t xml:space="preserve">Hegedűs Réka </t>
  </si>
  <si>
    <t>Geszner Sára</t>
  </si>
  <si>
    <t>12.00</t>
  </si>
  <si>
    <t>Galbács/Fülöp</t>
  </si>
  <si>
    <t>Csepreghy/Juhász</t>
  </si>
  <si>
    <t>F14A</t>
  </si>
  <si>
    <t>Bagdi Bence</t>
  </si>
  <si>
    <t>Kocsár Dávid</t>
  </si>
  <si>
    <t>Herdeló Bíborka</t>
  </si>
  <si>
    <t>Kocsis/Kovács</t>
  </si>
  <si>
    <t>Boros/Gurzó</t>
  </si>
  <si>
    <t>Medovarszki Anna</t>
  </si>
  <si>
    <t>Szikora Sztella</t>
  </si>
  <si>
    <t>Cservenák Gréta</t>
  </si>
  <si>
    <t>Geszner/Hegedűs</t>
  </si>
  <si>
    <t>12.40</t>
  </si>
  <si>
    <t>elődöntő</t>
  </si>
  <si>
    <t>Tóth Vid</t>
  </si>
  <si>
    <t>F12A</t>
  </si>
  <si>
    <t>Ombodi Róbert</t>
  </si>
  <si>
    <t>Szabó Gergely</t>
  </si>
  <si>
    <t>F18+B</t>
  </si>
  <si>
    <t>Timár Marcell</t>
  </si>
  <si>
    <t>Molnár Zsombor</t>
  </si>
  <si>
    <t>döntő</t>
  </si>
  <si>
    <t>13.20</t>
  </si>
  <si>
    <t>F16B</t>
  </si>
  <si>
    <t>Godó Csongor</t>
  </si>
  <si>
    <t>Tóth Ádám</t>
  </si>
  <si>
    <t>Szilágyi Dominik</t>
  </si>
  <si>
    <t>Pocsay Levente</t>
  </si>
  <si>
    <t>Bagdi Barnabás</t>
  </si>
  <si>
    <t>Timár/Molnár</t>
  </si>
  <si>
    <t>14.00</t>
  </si>
  <si>
    <t>Gyebnár György</t>
  </si>
  <si>
    <t>Baukó Máté</t>
  </si>
  <si>
    <t>Csizmadia Bence</t>
  </si>
  <si>
    <t>Döme Noel</t>
  </si>
  <si>
    <t>F14B</t>
  </si>
  <si>
    <t>Sóbester Milán</t>
  </si>
  <si>
    <t>Bai Máté</t>
  </si>
  <si>
    <t>Tóth Balázs</t>
  </si>
  <si>
    <t>Majorosi Dominik</t>
  </si>
  <si>
    <t>Frankó Zétény</t>
  </si>
  <si>
    <t>Baktai Dániel</t>
  </si>
  <si>
    <t>Szilasi Zsombor</t>
  </si>
  <si>
    <t>Kócsi Zalán</t>
  </si>
  <si>
    <t>Mag Bence</t>
  </si>
  <si>
    <t>Kaczkó Ádám</t>
  </si>
  <si>
    <t>14.40</t>
  </si>
  <si>
    <t>Godó/Tóth</t>
  </si>
  <si>
    <t>Szilágyi/Pocsay</t>
  </si>
  <si>
    <t>Gyebnár/Baukó</t>
  </si>
  <si>
    <t>Csizmadi/Döme</t>
  </si>
  <si>
    <t>Sóbester/Bai</t>
  </si>
  <si>
    <t>15.20</t>
  </si>
  <si>
    <t>Tóth/Majorosi</t>
  </si>
  <si>
    <t>Frankó/Baktai</t>
  </si>
  <si>
    <t>Szilasi/Kócsi</t>
  </si>
  <si>
    <t>Mag/Kaczkó</t>
  </si>
  <si>
    <t>Stégermajer Tamás</t>
  </si>
  <si>
    <t>F16A</t>
  </si>
  <si>
    <t>Mokán István Damján</t>
  </si>
  <si>
    <t>Túróczy Hunor</t>
  </si>
  <si>
    <t>Berg Ervin</t>
  </si>
  <si>
    <t>Kiss Kevin</t>
  </si>
  <si>
    <t>16.00</t>
  </si>
  <si>
    <t>Kovács Huba</t>
  </si>
  <si>
    <t>Szabó Ákos</t>
  </si>
  <si>
    <t>Szilasi Dávid</t>
  </si>
  <si>
    <t>Szikora-Pribojszki Barna</t>
  </si>
  <si>
    <t>L14B</t>
  </si>
  <si>
    <t>Bodó Sára</t>
  </si>
  <si>
    <t>Erdei Luca</t>
  </si>
  <si>
    <t>Lovas Lili</t>
  </si>
  <si>
    <t>Matus Bianka</t>
  </si>
  <si>
    <t>Rácz Zsófia</t>
  </si>
  <si>
    <t>Veres Csenge</t>
  </si>
  <si>
    <t>16.40</t>
  </si>
  <si>
    <t>Boldog Fanni</t>
  </si>
  <si>
    <t>Beszterczey Luca</t>
  </si>
  <si>
    <t>17.20</t>
  </si>
  <si>
    <t>Megyei szervezet</t>
  </si>
  <si>
    <t>DSB szervezet</t>
  </si>
  <si>
    <t>Versenykiírás</t>
  </si>
  <si>
    <t>Sportág</t>
  </si>
  <si>
    <t>Korcsoport</t>
  </si>
  <si>
    <t>Nem</t>
  </si>
  <si>
    <t>Iskola</t>
  </si>
  <si>
    <t>Település</t>
  </si>
  <si>
    <t>Nevező</t>
  </si>
  <si>
    <t>Testnevelő</t>
  </si>
  <si>
    <t>Felkészítő</t>
  </si>
  <si>
    <t>Békés Megyei Diáksport Egyesület</t>
  </si>
  <si>
    <t>Gyula és körzete DSB</t>
  </si>
  <si>
    <t>Tenisz Diákolimpia</t>
  </si>
  <si>
    <t>Tenisz</t>
  </si>
  <si>
    <t>I.kcs Tenisz U8 piros labdával, P+S szabály</t>
  </si>
  <si>
    <t>Magvető Református  Magyar - Angol Két Tanítási Nyelvű Általános Iskola és Óvoda</t>
  </si>
  <si>
    <t>Gurzó Dávid</t>
  </si>
  <si>
    <t>Dávid Szilvia</t>
  </si>
  <si>
    <t/>
  </si>
  <si>
    <t>Gyulai Római Katolikus Gimnázium, Általános Iskola, Óvoda és Kollégium</t>
  </si>
  <si>
    <t>Vincze Árpád</t>
  </si>
  <si>
    <t>Puczkó Annamária</t>
  </si>
  <si>
    <t>Békéscsaba és körzete DSB</t>
  </si>
  <si>
    <t>Békéscsabai Petőfi Utcai Általános Iskola</t>
  </si>
  <si>
    <t>Békéscsaba</t>
  </si>
  <si>
    <t>Csongrádi Csaba</t>
  </si>
  <si>
    <t>Tuska-Selmeci Tímea</t>
  </si>
  <si>
    <t>Mizó Martin Zalán</t>
  </si>
  <si>
    <t>Gyulai Implom József Általános Iskola</t>
  </si>
  <si>
    <t>Hankó Hunor</t>
  </si>
  <si>
    <t>Pluhár János</t>
  </si>
  <si>
    <t>Kincses Albert</t>
  </si>
  <si>
    <t>Jova Benett</t>
  </si>
  <si>
    <t>Sarkadi Általános Iskola</t>
  </si>
  <si>
    <t>Seres Tamás</t>
  </si>
  <si>
    <t>L</t>
  </si>
  <si>
    <t>Kesztyűs Alíz</t>
  </si>
  <si>
    <t>Békés és körzete DSB</t>
  </si>
  <si>
    <t>Mezőberényi Petőfi Sándor Evangélikus  Gimnázium, Kollégium és Általános Iskola</t>
  </si>
  <si>
    <t>Magasi Lilla Viola</t>
  </si>
  <si>
    <t>Dányi-Bereczki Márta</t>
  </si>
  <si>
    <t>Szűcs-Erdélyi Ilona</t>
  </si>
  <si>
    <t>Jankay Tibor Két Tanítási Nyelvű Általános Iskola</t>
  </si>
  <si>
    <t>Grósz Lili</t>
  </si>
  <si>
    <t>Blahó Bence</t>
  </si>
  <si>
    <t>Rácz Dóra Kata</t>
  </si>
  <si>
    <t>Kovács  Katalin</t>
  </si>
  <si>
    <t>Szőke Zille</t>
  </si>
  <si>
    <t>Pap Flórián Tibor</t>
  </si>
  <si>
    <t>Szűcs- Erdélyi Ilona</t>
  </si>
  <si>
    <t>Bagdi Sàra Szonja</t>
  </si>
  <si>
    <t>II.kcs Tenisz U9 narancs labdával, P+S szabály</t>
  </si>
  <si>
    <t>Solti Olivér</t>
  </si>
  <si>
    <t>Ignácz Mihály</t>
  </si>
  <si>
    <t>Hundzsa Dóra</t>
  </si>
  <si>
    <t>Rácz Levente</t>
  </si>
  <si>
    <t>Lestyán Zoé</t>
  </si>
  <si>
    <t>Orosháza és körzete DSB</t>
  </si>
  <si>
    <t xml:space="preserve">III.kcs Tenisz U11 zöld labdával, P+S szabály </t>
  </si>
  <si>
    <t>Eötvös József Katolikus Általános Iskola és Óvoda</t>
  </si>
  <si>
    <t>Orosháza</t>
  </si>
  <si>
    <t>Szikora Gellért</t>
  </si>
  <si>
    <t>Almási Gyula</t>
  </si>
  <si>
    <t>Puskás Gergő Zoltán</t>
  </si>
  <si>
    <t>Szőke Kristóf</t>
  </si>
  <si>
    <t>Kis Balabán</t>
  </si>
  <si>
    <t>Bacsa Dávid</t>
  </si>
  <si>
    <t>Duzs Dávid</t>
  </si>
  <si>
    <t>Mátyási Marcell Máté</t>
  </si>
  <si>
    <t>Szénási Benedek</t>
  </si>
  <si>
    <t>Balog Dávid Áron</t>
  </si>
  <si>
    <t>Molnár Milán György</t>
  </si>
  <si>
    <t>Savio Szent Domonkos Katolikus Általános Iskola és Óvoda</t>
  </si>
  <si>
    <t>Szántai  Márk</t>
  </si>
  <si>
    <t>Zuba Magdolna</t>
  </si>
  <si>
    <t>Szántai Gergő</t>
  </si>
  <si>
    <t>Szeberényi Gusztáv Adolf Evangélikus Gimnázium, Technikum, Szakgimnázium, Általános Iskola, Óvoda, Alapfokú Művészeti Iskola és Kollégium</t>
  </si>
  <si>
    <t>Patvaros Bálint</t>
  </si>
  <si>
    <t>Ancsin Erika</t>
  </si>
  <si>
    <t>Békéscsabai Kazinczy Ferenc Általános Iskola</t>
  </si>
  <si>
    <t>Jantyik Zénó</t>
  </si>
  <si>
    <t>Erdős Péter</t>
  </si>
  <si>
    <t>Békési Noel</t>
  </si>
  <si>
    <t>Békéscsabai Belvárosi Általános Iskola és Gimnázium</t>
  </si>
  <si>
    <t>Gerzanits Gergely</t>
  </si>
  <si>
    <t>Zleovszki Alíz</t>
  </si>
  <si>
    <t>Petrovits Bende Péter</t>
  </si>
  <si>
    <t>Nagy Ferenc István</t>
  </si>
  <si>
    <t>Nagy Ádám</t>
  </si>
  <si>
    <t>Orosházi Vörösmarty Mihály Általános Iskola</t>
  </si>
  <si>
    <t>Nagy Nóra Lili</t>
  </si>
  <si>
    <t>Takácsné Móricz Sára</t>
  </si>
  <si>
    <t>Németh István</t>
  </si>
  <si>
    <t>Orosházi Református Két Tanítási Nyelvű Általános Iskola</t>
  </si>
  <si>
    <t xml:space="preserve">Kaczkó Olga Anna </t>
  </si>
  <si>
    <t>Ekéné Nagy Edit</t>
  </si>
  <si>
    <t>Ifj. Németh István, Szabolovics Attila</t>
  </si>
  <si>
    <t>Kiss Felicia Leah</t>
  </si>
  <si>
    <t>Czikray Sarolta</t>
  </si>
  <si>
    <t>Lechner Natasa</t>
  </si>
  <si>
    <t>Vörös Dorottya</t>
  </si>
  <si>
    <t>Soós Csenge</t>
  </si>
  <si>
    <t>Kölüs Laura</t>
  </si>
  <si>
    <t>Beregszászi Nelli</t>
  </si>
  <si>
    <t>Pocsay Villő Olívia</t>
  </si>
  <si>
    <t>Czirok Sándor Zoltán</t>
  </si>
  <si>
    <t>Juhász Dorina</t>
  </si>
  <si>
    <t>Eczeti Vince</t>
  </si>
  <si>
    <t>Szűcs Ákos</t>
  </si>
  <si>
    <t>Grósz Dominik</t>
  </si>
  <si>
    <t>Pap Olivér Félix</t>
  </si>
  <si>
    <t>Csökmei Marcel</t>
  </si>
  <si>
    <t>Kmellár Mátyás</t>
  </si>
  <si>
    <t>Domokos Arnold</t>
  </si>
  <si>
    <t>Crai Zsombor</t>
  </si>
  <si>
    <t>S. Nagy Attila</t>
  </si>
  <si>
    <t>Nagy Imre</t>
  </si>
  <si>
    <t>S. Nagy Imre</t>
  </si>
  <si>
    <t>Nagy Lénárd</t>
  </si>
  <si>
    <t>Varga Péter</t>
  </si>
  <si>
    <t>Zahorán Patrik</t>
  </si>
  <si>
    <t>Berg Olivér</t>
  </si>
  <si>
    <t>Hidvégi Bori</t>
  </si>
  <si>
    <t>IV.kcs Tenisz U12</t>
  </si>
  <si>
    <t>Géczei Misi Benet</t>
  </si>
  <si>
    <t>Mártonné Bartyik Magdolna</t>
  </si>
  <si>
    <t>Juhász Dániel</t>
  </si>
  <si>
    <t>Nyiri Sándor</t>
  </si>
  <si>
    <t xml:space="preserve">Mezőberényi Általános Iskola és Alapfokú Művészeti Iskola </t>
  </si>
  <si>
    <t>Fülöp Máté Tibor</t>
  </si>
  <si>
    <t>Harmati Petra</t>
  </si>
  <si>
    <t>Gara Mici Zsuzsa</t>
  </si>
  <si>
    <t xml:space="preserve">Szabó Emese </t>
  </si>
  <si>
    <t>Bolya Blanka Bettina</t>
  </si>
  <si>
    <t>Bagdi Barnabás Árpád</t>
  </si>
  <si>
    <t>Sztankovits Tamás</t>
  </si>
  <si>
    <t xml:space="preserve">Lencsési Általános Iskola </t>
  </si>
  <si>
    <t>Ombódi Róbert</t>
  </si>
  <si>
    <t>Marikné Püski Zsuzsanna</t>
  </si>
  <si>
    <t>NICOLAE BĂLCESCU ROMÁN GIMNÁZIUM, ÁLTALÁNOS ISKOLA ÉS KOLLÉGIUM</t>
  </si>
  <si>
    <t>Zendehdel-Moghaddam Leila</t>
  </si>
  <si>
    <t>Rokszin Tibor</t>
  </si>
  <si>
    <t>V.kcs Tenisz U14</t>
  </si>
  <si>
    <t>Székács József Evangélikus Óvoda, Általános Iskola és Gimnázium</t>
  </si>
  <si>
    <t>Jeszenszky-Paulovics László Róbert</t>
  </si>
  <si>
    <t>Tóth Balázs Botond</t>
  </si>
  <si>
    <t>Bodó Sára Boróka</t>
  </si>
  <si>
    <t>Kocsár Dávid Arnold</t>
  </si>
  <si>
    <t>Bagdi Bence Levente</t>
  </si>
  <si>
    <t>Hankó Bálint</t>
  </si>
  <si>
    <t>VI.kcs Tenisz U16</t>
  </si>
  <si>
    <t>Békéscsabai SZC Nemes Tihamér Technikum és Kollégium</t>
  </si>
  <si>
    <t>Drotár János</t>
  </si>
  <si>
    <t>Döme Noel Gábor</t>
  </si>
  <si>
    <t>Békéscsabai Andrássy Gyula Gimnázium és Kollégium</t>
  </si>
  <si>
    <t>Pap Csaba László</t>
  </si>
  <si>
    <t>Pocsay Levente Gábor</t>
  </si>
  <si>
    <t>Gyulai Erkel Ferenc Gimnázium és Kollégium</t>
  </si>
  <si>
    <t>Vári Ádám Edvin</t>
  </si>
  <si>
    <t>Czoldánné Domokos Györgyi Ida</t>
  </si>
  <si>
    <t>Békéscsabai SZC Széchenyi István Két Tanítási Nyelvű Közgazdasági Technikum és Kollégium</t>
  </si>
  <si>
    <t>Bojtor Anikó</t>
  </si>
  <si>
    <t>Mezőhegyes és körzete DSB</t>
  </si>
  <si>
    <t>Nemzeti Ménesbirtok és Tangazdaság Zártkörűen Működő Részvénytársaság</t>
  </si>
  <si>
    <t>Perity Endre József</t>
  </si>
  <si>
    <t>Orosházi Táncsics Mihály Gimnázium és Kollégium</t>
  </si>
  <si>
    <t>Hegedűs Réka</t>
  </si>
  <si>
    <t>Patyiné Bogdánffy Ágnes</t>
  </si>
  <si>
    <t>Benkőné Petri Szilvia</t>
  </si>
  <si>
    <t>Berg Ervin Valter</t>
  </si>
  <si>
    <t>Hartmann Lilla Zsóka</t>
  </si>
  <si>
    <t>VII.kcs Tenisz U18</t>
  </si>
  <si>
    <t>Munkácsi Kristóf Norbert</t>
  </si>
  <si>
    <t>Szeghalom és körzete DSB</t>
  </si>
  <si>
    <t>Péter András Gimnázium és Kollégium</t>
  </si>
  <si>
    <t>Zsadányi Erzsébet</t>
  </si>
  <si>
    <t>Tóth-Rigler Emma</t>
  </si>
  <si>
    <t>Sebestyén Mira Sára</t>
  </si>
  <si>
    <t>VIII.kcs Tenisz U18+</t>
  </si>
  <si>
    <t>Peres István Szilveszter</t>
  </si>
  <si>
    <t>Mihály Bence Zsombor</t>
  </si>
  <si>
    <t>Szabó Márk Zoltán</t>
  </si>
  <si>
    <t>Kovács Hédi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</si>
</sst>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_-\$* #,##0.00_-;&quot;-$&quot;* #,##0.00_-;_-\$* \-??_-;_-@_-"/>
    <numFmt numFmtId="166" formatCode="d\-mmm\-yy"/>
  </numFmts>
  <fonts count="101" x14ac:knownFonts="1">
    <font>
      <sz val="10"/>
      <name val="Arial"/>
    </font>
    <font>
      <sz val="11"/>
      <color theme="1"/>
      <name val="Aptos Narrow"/>
      <family val="2"/>
      <charset val="238"/>
      <scheme val="minor"/>
    </font>
    <font>
      <b/>
      <sz val="28"/>
      <name val="Arial"/>
      <family val="2"/>
    </font>
    <font>
      <b/>
      <sz val="32"/>
      <name val="Arial"/>
      <family val="2"/>
    </font>
    <font>
      <b/>
      <sz val="16"/>
      <name val="Arial"/>
      <family val="2"/>
    </font>
    <font>
      <b/>
      <sz val="20"/>
      <color indexed="10"/>
      <name val="Arial"/>
      <family val="2"/>
    </font>
    <font>
      <sz val="20"/>
      <name val="Arial"/>
      <family val="2"/>
    </font>
    <font>
      <sz val="9"/>
      <name val="Arial"/>
      <family val="2"/>
    </font>
    <font>
      <b/>
      <sz val="14"/>
      <color indexed="8"/>
      <name val="Arial"/>
      <family val="2"/>
    </font>
    <font>
      <sz val="8"/>
      <name val="Arial"/>
      <family val="2"/>
      <charset val="238"/>
    </font>
    <font>
      <sz val="6"/>
      <name val="Arial"/>
      <family val="2"/>
    </font>
    <font>
      <b/>
      <sz val="10"/>
      <name val="Arial"/>
      <family val="2"/>
      <charset val="238"/>
    </font>
    <font>
      <sz val="7"/>
      <name val="Arial"/>
      <family val="2"/>
    </font>
    <font>
      <b/>
      <sz val="20"/>
      <name val="Arial"/>
      <family val="2"/>
      <charset val="238"/>
    </font>
    <font>
      <b/>
      <sz val="20"/>
      <name val="Arial"/>
      <family val="2"/>
    </font>
    <font>
      <b/>
      <sz val="11"/>
      <name val="Arial"/>
      <family val="2"/>
    </font>
    <font>
      <b/>
      <i/>
      <sz val="10"/>
      <name val="Arial"/>
      <family val="2"/>
    </font>
    <font>
      <sz val="8"/>
      <color indexed="8"/>
      <name val="Arial"/>
      <family val="2"/>
      <charset val="238"/>
    </font>
    <font>
      <b/>
      <sz val="8"/>
      <name val="Arial"/>
      <family val="2"/>
    </font>
    <font>
      <b/>
      <sz val="8"/>
      <color indexed="8"/>
      <name val="Arial"/>
      <family val="2"/>
    </font>
    <font>
      <sz val="10"/>
      <name val="Arial"/>
      <family val="2"/>
    </font>
    <font>
      <u/>
      <sz val="10"/>
      <color indexed="12"/>
      <name val="Arial"/>
      <family val="2"/>
      <charset val="238"/>
    </font>
    <font>
      <u/>
      <sz val="7"/>
      <color indexed="12"/>
      <name val="Arial"/>
      <family val="2"/>
    </font>
    <font>
      <b/>
      <sz val="10"/>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18"/>
      <name val="Arial"/>
      <family val="2"/>
    </font>
    <font>
      <b/>
      <sz val="9"/>
      <name val="Arial"/>
      <family val="2"/>
    </font>
    <font>
      <sz val="10"/>
      <color indexed="9"/>
      <name val="Arial"/>
      <family val="2"/>
    </font>
    <font>
      <sz val="8"/>
      <color indexed="10"/>
      <name val="Arial"/>
      <family val="2"/>
      <charset val="238"/>
    </font>
    <font>
      <sz val="6"/>
      <color indexed="8"/>
      <name val="Arial"/>
      <family val="2"/>
    </font>
    <font>
      <sz val="7"/>
      <color indexed="8"/>
      <name val="Arial"/>
      <family val="2"/>
      <charset val="238"/>
    </font>
    <font>
      <b/>
      <sz val="8"/>
      <color indexed="31"/>
      <name val="Arial"/>
      <family val="2"/>
    </font>
    <font>
      <sz val="7"/>
      <color indexed="8"/>
      <name val="Arial"/>
      <family val="2"/>
    </font>
    <font>
      <sz val="8"/>
      <name val="Arial"/>
      <family val="2"/>
    </font>
    <font>
      <sz val="10"/>
      <name val="Arial"/>
      <family val="2"/>
      <charset val="238"/>
    </font>
    <font>
      <b/>
      <sz val="8"/>
      <color indexed="8"/>
      <name val="Tahoma"/>
      <family val="2"/>
    </font>
    <font>
      <b/>
      <sz val="8"/>
      <color indexed="8"/>
      <name val="Tahoma"/>
      <family val="2"/>
      <charset val="238"/>
    </font>
    <font>
      <sz val="20"/>
      <color indexed="9"/>
      <name val="Arial"/>
      <family val="2"/>
    </font>
    <font>
      <sz val="10"/>
      <color indexed="9"/>
      <name val="Arial"/>
      <family val="2"/>
      <charset val="238"/>
    </font>
    <font>
      <b/>
      <i/>
      <sz val="10"/>
      <name val="Arial"/>
      <family val="2"/>
      <charset val="238"/>
    </font>
    <font>
      <b/>
      <sz val="7"/>
      <color indexed="9"/>
      <name val="Arial"/>
      <family val="2"/>
      <charset val="238"/>
    </font>
    <font>
      <b/>
      <sz val="8"/>
      <color indexed="9"/>
      <name val="Arial"/>
      <family val="2"/>
    </font>
    <font>
      <sz val="9"/>
      <name val="Arial"/>
      <family val="2"/>
      <charset val="238"/>
    </font>
    <font>
      <sz val="10"/>
      <color indexed="41"/>
      <name val="Arial"/>
      <family val="2"/>
      <charset val="238"/>
    </font>
    <font>
      <sz val="8.5"/>
      <name val="Arial"/>
      <family val="2"/>
      <charset val="238"/>
    </font>
    <font>
      <b/>
      <sz val="10"/>
      <color indexed="10"/>
      <name val="Arial"/>
      <family val="2"/>
      <charset val="238"/>
    </font>
    <font>
      <b/>
      <sz val="7"/>
      <name val="Arial"/>
      <family val="2"/>
    </font>
    <font>
      <b/>
      <sz val="7"/>
      <color indexed="8"/>
      <name val="Arial"/>
      <family val="2"/>
    </font>
    <font>
      <b/>
      <sz val="7"/>
      <color indexed="9"/>
      <name val="Arial"/>
      <family val="2"/>
    </font>
    <font>
      <sz val="7"/>
      <color indexed="9"/>
      <name val="Arial"/>
      <family val="2"/>
    </font>
    <font>
      <i/>
      <sz val="6"/>
      <color indexed="9"/>
      <name val="Arial"/>
      <family val="2"/>
    </font>
    <font>
      <b/>
      <sz val="9"/>
      <name val="Arial"/>
      <family val="2"/>
      <charset val="238"/>
    </font>
    <font>
      <b/>
      <sz val="9"/>
      <color indexed="9"/>
      <name val="Arial"/>
      <family val="2"/>
      <charset val="238"/>
    </font>
    <font>
      <b/>
      <sz val="8.5"/>
      <name val="Arial"/>
      <family val="2"/>
    </font>
    <font>
      <sz val="8.5"/>
      <color indexed="27"/>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sz val="7"/>
      <color indexed="10"/>
      <name val="Arial"/>
      <family val="2"/>
    </font>
    <font>
      <sz val="8.5"/>
      <color indexed="27"/>
      <name val="Arial"/>
      <family val="2"/>
      <charset val="238"/>
    </font>
    <font>
      <b/>
      <sz val="8.5"/>
      <color indexed="8"/>
      <name val="Arial"/>
      <family val="2"/>
    </font>
    <font>
      <b/>
      <sz val="8.5"/>
      <name val="Arial"/>
      <family val="2"/>
      <charset val="238"/>
    </font>
    <font>
      <b/>
      <sz val="8.5"/>
      <color indexed="8"/>
      <name val="Arial"/>
      <family val="2"/>
      <charset val="238"/>
    </font>
    <font>
      <b/>
      <sz val="10"/>
      <color indexed="8"/>
      <name val="Arial"/>
      <family val="2"/>
      <charset val="238"/>
    </font>
    <font>
      <sz val="11"/>
      <name val="Arial"/>
      <family val="2"/>
    </font>
    <font>
      <sz val="14"/>
      <name val="Arial"/>
      <family val="2"/>
    </font>
    <font>
      <sz val="14"/>
      <color indexed="9"/>
      <name val="Arial"/>
      <family val="2"/>
    </font>
    <font>
      <sz val="7"/>
      <name val="Arial"/>
      <family val="2"/>
      <charset val="238"/>
    </font>
    <font>
      <b/>
      <sz val="10"/>
      <color indexed="41"/>
      <name val="Arial"/>
      <family val="2"/>
      <charset val="238"/>
    </font>
    <font>
      <sz val="7"/>
      <color indexed="9"/>
      <name val="Arial"/>
      <family val="2"/>
      <charset val="238"/>
    </font>
    <font>
      <b/>
      <i/>
      <sz val="8.5"/>
      <name val="Arial"/>
      <family val="2"/>
      <charset val="238"/>
    </font>
    <font>
      <i/>
      <sz val="8.5"/>
      <color indexed="9"/>
      <name val="Arial"/>
      <family val="2"/>
    </font>
    <font>
      <i/>
      <sz val="8.5"/>
      <color indexed="8"/>
      <name val="Arial"/>
      <family val="2"/>
    </font>
    <font>
      <i/>
      <sz val="7"/>
      <name val="Arial"/>
      <family val="2"/>
    </font>
    <font>
      <i/>
      <sz val="8.5"/>
      <name val="Arial"/>
      <family val="2"/>
    </font>
    <font>
      <sz val="6"/>
      <color indexed="10"/>
      <name val="Arial"/>
      <family val="2"/>
    </font>
    <font>
      <b/>
      <sz val="8.5"/>
      <color indexed="9"/>
      <name val="Arial"/>
      <family val="2"/>
      <charset val="238"/>
    </font>
    <font>
      <sz val="8.5"/>
      <color indexed="14"/>
      <name val="Arial"/>
      <family val="2"/>
    </font>
    <font>
      <sz val="7"/>
      <color indexed="31"/>
      <name val="Arial"/>
      <family val="2"/>
    </font>
    <font>
      <sz val="9"/>
      <color indexed="9"/>
      <name val="Arial"/>
      <family val="2"/>
      <charset val="238"/>
    </font>
    <font>
      <b/>
      <i/>
      <sz val="8.5"/>
      <color indexed="8"/>
      <name val="Arial"/>
      <family val="2"/>
    </font>
    <font>
      <sz val="6"/>
      <color indexed="9"/>
      <name val="Arial"/>
      <family val="2"/>
    </font>
    <font>
      <sz val="7"/>
      <color indexed="10"/>
      <name val="Arial"/>
      <family val="2"/>
      <charset val="238"/>
    </font>
    <font>
      <sz val="10"/>
      <name val="Arial"/>
      <family val="2"/>
      <charset val="238"/>
    </font>
    <font>
      <sz val="10"/>
      <color rgb="FF000000"/>
      <name val="Arial"/>
      <family val="2"/>
      <charset val="238"/>
    </font>
    <font>
      <sz val="11"/>
      <color indexed="8"/>
      <name val="Calibri"/>
      <family val="2"/>
      <charset val="238"/>
    </font>
    <font>
      <sz val="20"/>
      <color indexed="8"/>
      <name val="Calibri"/>
      <family val="2"/>
      <charset val="238"/>
    </font>
    <font>
      <b/>
      <sz val="16"/>
      <color indexed="8"/>
      <name val="Calibri"/>
      <family val="2"/>
      <charset val="238"/>
    </font>
    <font>
      <sz val="10"/>
      <color indexed="8"/>
      <name val="Calibri"/>
      <family val="2"/>
      <charset val="238"/>
    </font>
    <font>
      <sz val="11"/>
      <color indexed="10"/>
      <name val="Calibri"/>
      <family val="2"/>
      <charset val="238"/>
    </font>
    <font>
      <b/>
      <sz val="11"/>
      <color indexed="8"/>
      <name val="Calibri"/>
      <family val="2"/>
      <charset val="238"/>
    </font>
    <font>
      <b/>
      <sz val="11"/>
      <name val="Calibri"/>
      <family val="2"/>
      <charset val="238"/>
    </font>
    <font>
      <sz val="11"/>
      <name val="Calibri"/>
      <family val="2"/>
      <charset val="238"/>
    </font>
  </fonts>
  <fills count="16">
    <fill>
      <patternFill patternType="none"/>
    </fill>
    <fill>
      <patternFill patternType="gray125"/>
    </fill>
    <fill>
      <patternFill patternType="solid">
        <fgColor indexed="42"/>
        <bgColor indexed="31"/>
      </patternFill>
    </fill>
    <fill>
      <patternFill patternType="solid">
        <fgColor indexed="13"/>
        <bgColor indexed="34"/>
      </patternFill>
    </fill>
    <fill>
      <patternFill patternType="solid">
        <fgColor indexed="11"/>
        <bgColor indexed="49"/>
      </patternFill>
    </fill>
    <fill>
      <patternFill patternType="solid">
        <fgColor indexed="14"/>
        <bgColor indexed="33"/>
      </patternFill>
    </fill>
    <fill>
      <patternFill patternType="solid">
        <fgColor indexed="9"/>
        <bgColor indexed="41"/>
      </patternFill>
    </fill>
    <fill>
      <patternFill patternType="solid">
        <fgColor indexed="17"/>
        <bgColor indexed="21"/>
      </patternFill>
    </fill>
    <fill>
      <patternFill patternType="solid">
        <fgColor indexed="40"/>
        <bgColor indexed="49"/>
      </patternFill>
    </fill>
    <fill>
      <patternFill patternType="solid">
        <fgColor indexed="41"/>
        <bgColor indexed="27"/>
      </patternFill>
    </fill>
    <fill>
      <patternFill patternType="solid">
        <fgColor indexed="43"/>
        <bgColor indexed="26"/>
      </patternFill>
    </fill>
    <fill>
      <patternFill patternType="solid">
        <fgColor indexed="10"/>
        <bgColor indexed="60"/>
      </patternFill>
    </fill>
    <fill>
      <patternFill patternType="solid">
        <fgColor indexed="8"/>
        <bgColor indexed="58"/>
      </patternFill>
    </fill>
    <fill>
      <patternFill patternType="solid">
        <fgColor indexed="27"/>
        <bgColor indexed="41"/>
      </patternFill>
    </fill>
    <fill>
      <patternFill patternType="solid">
        <fgColor indexed="26"/>
        <bgColor indexed="9"/>
      </patternFill>
    </fill>
    <fill>
      <patternFill patternType="solid">
        <fgColor indexed="31"/>
        <bgColor indexed="42"/>
      </patternFill>
    </fill>
  </fills>
  <borders count="48">
    <border>
      <left/>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right/>
      <top/>
      <bottom style="thin">
        <color indexed="8"/>
      </bottom>
      <diagonal/>
    </border>
    <border>
      <left/>
      <right/>
      <top style="thin">
        <color indexed="8"/>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style="medium">
        <color indexed="8"/>
      </left>
      <right style="thin">
        <color indexed="8"/>
      </right>
      <top style="medium">
        <color indexed="8"/>
      </top>
      <bottom style="medium">
        <color indexed="8"/>
      </bottom>
      <diagonal/>
    </border>
    <border>
      <left/>
      <right style="thin">
        <color indexed="8"/>
      </right>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style="thin">
        <color indexed="8"/>
      </left>
      <right/>
      <top style="medium">
        <color indexed="8"/>
      </top>
      <bottom/>
      <diagonal/>
    </border>
    <border>
      <left style="thin">
        <color indexed="8"/>
      </left>
      <right style="medium">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medium">
        <color indexed="8"/>
      </top>
      <bottom style="medium">
        <color indexed="8"/>
      </bottom>
      <diagonal/>
    </border>
  </borders>
  <cellStyleXfs count="5">
    <xf numFmtId="0" fontId="0" fillId="0" borderId="0"/>
    <xf numFmtId="165" fontId="91" fillId="0" borderId="0" applyFill="0" applyBorder="0" applyAlignment="0" applyProtection="0"/>
    <xf numFmtId="0" fontId="21" fillId="0" borderId="0" applyNumberFormat="0" applyFill="0" applyBorder="0" applyAlignment="0" applyProtection="0"/>
    <xf numFmtId="0" fontId="93" fillId="0" borderId="0"/>
    <xf numFmtId="0" fontId="1" fillId="0" borderId="0"/>
  </cellStyleXfs>
  <cellXfs count="743">
    <xf numFmtId="0" fontId="0" fillId="0" borderId="0" xfId="0"/>
    <xf numFmtId="0" fontId="0" fillId="0" borderId="0" xfId="0" applyAlignment="1">
      <alignment horizontal="left"/>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vertical="center"/>
    </xf>
    <xf numFmtId="0" fontId="0" fillId="0" borderId="0" xfId="0" applyAlignment="1">
      <alignment vertical="center"/>
    </xf>
    <xf numFmtId="0" fontId="6" fillId="2" borderId="0" xfId="0" applyFont="1" applyFill="1" applyAlignment="1">
      <alignment vertical="center"/>
    </xf>
    <xf numFmtId="0" fontId="6"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xf>
    <xf numFmtId="49" fontId="9" fillId="2" borderId="2" xfId="0" applyNumberFormat="1" applyFont="1" applyFill="1" applyBorder="1" applyAlignment="1">
      <alignment vertical="center"/>
    </xf>
    <xf numFmtId="49" fontId="10" fillId="2" borderId="0" xfId="0" applyNumberFormat="1" applyFont="1" applyFill="1" applyAlignment="1">
      <alignment vertical="center"/>
    </xf>
    <xf numFmtId="49" fontId="11" fillId="2" borderId="0" xfId="0" applyNumberFormat="1" applyFont="1" applyFill="1" applyAlignment="1">
      <alignment horizontal="center" vertical="center"/>
    </xf>
    <xf numFmtId="49" fontId="12" fillId="2" borderId="0" xfId="0" applyNumberFormat="1" applyFont="1" applyFill="1" applyAlignment="1">
      <alignment vertical="center"/>
    </xf>
    <xf numFmtId="0" fontId="12" fillId="2" borderId="0" xfId="0" applyFont="1" applyFill="1" applyAlignment="1">
      <alignment vertical="center"/>
    </xf>
    <xf numFmtId="0" fontId="12" fillId="0" borderId="0" xfId="0" applyFont="1" applyAlignment="1">
      <alignment vertical="center"/>
    </xf>
    <xf numFmtId="49" fontId="13" fillId="4" borderId="3" xfId="0" applyNumberFormat="1" applyFont="1" applyFill="1" applyBorder="1" applyAlignment="1">
      <alignment vertical="center"/>
    </xf>
    <xf numFmtId="49" fontId="14" fillId="4" borderId="4" xfId="0" applyNumberFormat="1" applyFont="1" applyFill="1" applyBorder="1" applyAlignment="1">
      <alignment vertical="center"/>
    </xf>
    <xf numFmtId="49" fontId="6" fillId="2" borderId="0" xfId="0" applyNumberFormat="1" applyFont="1" applyFill="1" applyAlignment="1">
      <alignment vertical="center"/>
    </xf>
    <xf numFmtId="49" fontId="15"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49" fontId="9" fillId="2" borderId="0" xfId="0" applyNumberFormat="1" applyFont="1" applyFill="1" applyAlignment="1">
      <alignment vertical="center"/>
    </xf>
    <xf numFmtId="0" fontId="16" fillId="4" borderId="5" xfId="0" applyFont="1" applyFill="1" applyBorder="1" applyAlignment="1">
      <alignment horizontal="left" vertical="center"/>
    </xf>
    <xf numFmtId="49" fontId="17" fillId="2" borderId="0" xfId="0" applyNumberFormat="1" applyFont="1" applyFill="1" applyAlignment="1">
      <alignment horizontal="left" vertical="center"/>
    </xf>
    <xf numFmtId="164" fontId="18" fillId="4" borderId="5" xfId="0" applyNumberFormat="1" applyFont="1" applyFill="1" applyBorder="1" applyAlignment="1">
      <alignment horizontal="left" vertical="center"/>
    </xf>
    <xf numFmtId="49" fontId="18" fillId="2" borderId="0" xfId="0" applyNumberFormat="1" applyFont="1" applyFill="1" applyAlignment="1">
      <alignment vertical="center"/>
    </xf>
    <xf numFmtId="49" fontId="18" fillId="4" borderId="5" xfId="0" applyNumberFormat="1" applyFont="1" applyFill="1" applyBorder="1" applyAlignment="1">
      <alignment vertical="center"/>
    </xf>
    <xf numFmtId="49" fontId="19" fillId="4" borderId="5" xfId="0" applyNumberFormat="1" applyFont="1" applyFill="1" applyBorder="1" applyAlignment="1">
      <alignment horizontal="left" vertical="center"/>
    </xf>
    <xf numFmtId="49" fontId="10" fillId="2" borderId="2" xfId="0" applyNumberFormat="1" applyFont="1" applyFill="1" applyBorder="1" applyAlignment="1">
      <alignment vertical="center"/>
    </xf>
    <xf numFmtId="0" fontId="9" fillId="2" borderId="0" xfId="0" applyFont="1" applyFill="1"/>
    <xf numFmtId="0" fontId="0" fillId="2" borderId="0" xfId="0" applyFill="1"/>
    <xf numFmtId="0" fontId="18" fillId="2" borderId="0" xfId="0" applyFont="1" applyFill="1" applyAlignment="1">
      <alignment vertical="center"/>
    </xf>
    <xf numFmtId="0" fontId="20" fillId="4" borderId="5" xfId="0" applyFont="1" applyFill="1" applyBorder="1" applyAlignment="1">
      <alignment vertical="center"/>
    </xf>
    <xf numFmtId="0" fontId="0" fillId="2" borderId="0" xfId="0" applyFill="1" applyAlignment="1">
      <alignment horizontal="left"/>
    </xf>
    <xf numFmtId="0" fontId="7" fillId="2" borderId="0" xfId="0" applyFont="1" applyFill="1"/>
    <xf numFmtId="0" fontId="12" fillId="2" borderId="0" xfId="0" applyFont="1" applyFill="1"/>
    <xf numFmtId="0" fontId="21" fillId="2" borderId="0" xfId="2" applyNumberFormat="1" applyFill="1" applyBorder="1" applyAlignment="1" applyProtection="1"/>
    <xf numFmtId="0" fontId="12" fillId="2" borderId="0" xfId="0" applyFont="1" applyFill="1" applyAlignment="1">
      <alignment horizontal="center"/>
    </xf>
    <xf numFmtId="0" fontId="22" fillId="2" borderId="0" xfId="2" applyNumberFormat="1" applyFont="1" applyFill="1" applyBorder="1" applyAlignment="1" applyProtection="1"/>
    <xf numFmtId="0" fontId="0" fillId="0" borderId="0" xfId="0" applyAlignment="1">
      <alignment horizontal="center"/>
    </xf>
    <xf numFmtId="49" fontId="4" fillId="2" borderId="0" xfId="0" applyNumberFormat="1" applyFont="1" applyFill="1" applyAlignment="1">
      <alignment vertical="top"/>
    </xf>
    <xf numFmtId="49" fontId="14" fillId="2" borderId="0" xfId="0" applyNumberFormat="1" applyFont="1" applyFill="1" applyAlignment="1">
      <alignment vertical="top"/>
    </xf>
    <xf numFmtId="49" fontId="23" fillId="2" borderId="0" xfId="0" applyNumberFormat="1" applyFont="1" applyFill="1" applyAlignment="1">
      <alignment horizontal="left"/>
    </xf>
    <xf numFmtId="0" fontId="24" fillId="2" borderId="0" xfId="0" applyFont="1" applyFill="1" applyAlignment="1">
      <alignment horizontal="left"/>
    </xf>
    <xf numFmtId="49" fontId="16" fillId="2" borderId="0" xfId="0" applyNumberFormat="1" applyFont="1" applyFill="1" applyAlignment="1">
      <alignment horizontal="left"/>
    </xf>
    <xf numFmtId="49" fontId="16" fillId="2" borderId="0" xfId="0" applyNumberFormat="1" applyFont="1" applyFill="1" applyAlignment="1">
      <alignment horizontal="left" vertical="center"/>
    </xf>
    <xf numFmtId="49" fontId="23" fillId="2" borderId="6" xfId="0" applyNumberFormat="1" applyFont="1" applyFill="1" applyBorder="1" applyAlignment="1">
      <alignment vertical="center"/>
    </xf>
    <xf numFmtId="49" fontId="4" fillId="2" borderId="6" xfId="0" applyNumberFormat="1" applyFont="1" applyFill="1" applyBorder="1" applyAlignment="1">
      <alignment horizontal="right" vertical="center"/>
    </xf>
    <xf numFmtId="49" fontId="25" fillId="2" borderId="0" xfId="0" applyNumberFormat="1" applyFont="1" applyFill="1" applyAlignment="1">
      <alignment horizontal="left" vertical="center"/>
    </xf>
    <xf numFmtId="0" fontId="25" fillId="2" borderId="0" xfId="0" applyFont="1" applyFill="1" applyAlignment="1">
      <alignment vertical="center"/>
    </xf>
    <xf numFmtId="49" fontId="25" fillId="2" borderId="0" xfId="0" applyNumberFormat="1" applyFont="1" applyFill="1" applyAlignment="1">
      <alignment vertical="center"/>
    </xf>
    <xf numFmtId="49" fontId="26" fillId="2" borderId="0" xfId="0" applyNumberFormat="1" applyFont="1" applyFill="1" applyAlignment="1">
      <alignment horizontal="right" vertical="center"/>
    </xf>
    <xf numFmtId="0" fontId="12" fillId="2" borderId="0" xfId="0" applyFont="1" applyFill="1" applyAlignment="1">
      <alignment horizontal="center" vertical="center"/>
    </xf>
    <xf numFmtId="164" fontId="19" fillId="2" borderId="7" xfId="0" applyNumberFormat="1" applyFont="1" applyFill="1" applyBorder="1" applyAlignment="1">
      <alignment horizontal="left" vertical="center"/>
    </xf>
    <xf numFmtId="49" fontId="19" fillId="2" borderId="7" xfId="0" applyNumberFormat="1" applyFont="1" applyFill="1" applyBorder="1" applyAlignment="1">
      <alignment vertical="center"/>
    </xf>
    <xf numFmtId="0" fontId="20" fillId="2" borderId="0" xfId="0" applyFont="1" applyFill="1" applyAlignment="1">
      <alignment horizontal="center" vertical="center"/>
    </xf>
    <xf numFmtId="0" fontId="23" fillId="2" borderId="0" xfId="0" applyFont="1" applyFill="1" applyAlignment="1">
      <alignment horizontal="center" vertical="center"/>
    </xf>
    <xf numFmtId="0" fontId="20" fillId="0" borderId="0" xfId="0" applyFont="1" applyAlignment="1">
      <alignment vertical="center"/>
    </xf>
    <xf numFmtId="49" fontId="19" fillId="2" borderId="0" xfId="0" applyNumberFormat="1" applyFont="1" applyFill="1" applyAlignment="1">
      <alignment vertical="center"/>
    </xf>
    <xf numFmtId="0" fontId="18" fillId="2" borderId="0" xfId="1" applyNumberFormat="1" applyFont="1" applyFill="1" applyBorder="1" applyAlignment="1" applyProtection="1">
      <alignment vertical="center"/>
      <protection locked="0"/>
    </xf>
    <xf numFmtId="0" fontId="19" fillId="2" borderId="0" xfId="0" applyFont="1" applyFill="1" applyAlignment="1">
      <alignment vertical="center"/>
    </xf>
    <xf numFmtId="49" fontId="19" fillId="2" borderId="0" xfId="0" applyNumberFormat="1" applyFont="1" applyFill="1" applyAlignment="1">
      <alignment horizontal="right" vertical="center"/>
    </xf>
    <xf numFmtId="0" fontId="12" fillId="2" borderId="2" xfId="0" applyFont="1" applyFill="1" applyBorder="1" applyAlignment="1">
      <alignment horizontal="left" vertical="center"/>
    </xf>
    <xf numFmtId="0" fontId="12" fillId="2" borderId="0" xfId="0" applyFont="1" applyFill="1" applyAlignment="1">
      <alignment horizontal="left" vertical="center"/>
    </xf>
    <xf numFmtId="0" fontId="20" fillId="2" borderId="2" xfId="0" applyFont="1" applyFill="1" applyBorder="1" applyAlignment="1">
      <alignment horizontal="left" vertical="center"/>
    </xf>
    <xf numFmtId="0" fontId="20" fillId="2" borderId="0" xfId="0" applyFont="1" applyFill="1" applyAlignment="1">
      <alignment horizontal="left" vertical="center"/>
    </xf>
    <xf numFmtId="0" fontId="7" fillId="0" borderId="0" xfId="0" applyFont="1" applyAlignment="1">
      <alignment vertical="center"/>
    </xf>
    <xf numFmtId="0" fontId="28" fillId="2" borderId="2" xfId="0" applyFont="1" applyFill="1" applyBorder="1" applyAlignment="1">
      <alignment horizontal="lef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center" vertical="center"/>
    </xf>
    <xf numFmtId="0" fontId="23" fillId="2" borderId="2" xfId="0" applyFont="1" applyFill="1" applyBorder="1" applyAlignment="1">
      <alignment horizontal="left" vertical="center"/>
    </xf>
    <xf numFmtId="0" fontId="23" fillId="2" borderId="0" xfId="0" applyFont="1" applyFill="1" applyAlignment="1">
      <alignment vertical="center"/>
    </xf>
    <xf numFmtId="0" fontId="7" fillId="2" borderId="6" xfId="0" applyFont="1" applyFill="1" applyBorder="1" applyAlignment="1">
      <alignment horizontal="left" vertical="center"/>
    </xf>
    <xf numFmtId="0" fontId="28" fillId="2" borderId="9" xfId="0" applyFont="1" applyFill="1" applyBorder="1" applyAlignment="1">
      <alignment horizontal="left" vertical="center"/>
    </xf>
    <xf numFmtId="0" fontId="29"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12" fillId="5" borderId="13" xfId="0" applyFont="1" applyFill="1" applyBorder="1" applyAlignment="1">
      <alignment vertical="center"/>
    </xf>
    <xf numFmtId="0" fontId="23" fillId="4" borderId="14" xfId="0" applyFont="1" applyFill="1" applyBorder="1" applyAlignment="1">
      <alignment horizontal="left" vertical="center"/>
    </xf>
    <xf numFmtId="0" fontId="23" fillId="4" borderId="15" xfId="0" applyFont="1" applyFill="1" applyBorder="1" applyAlignment="1">
      <alignment vertical="center"/>
    </xf>
    <xf numFmtId="0" fontId="12" fillId="5" borderId="16" xfId="0" applyFont="1" applyFill="1" applyBorder="1" applyAlignment="1">
      <alignment vertical="center"/>
    </xf>
    <xf numFmtId="0" fontId="23" fillId="4" borderId="17" xfId="0" applyFont="1" applyFill="1" applyBorder="1" applyAlignment="1">
      <alignment horizontal="left" vertical="center"/>
    </xf>
    <xf numFmtId="0" fontId="23" fillId="4" borderId="18" xfId="0" applyFont="1" applyFill="1" applyBorder="1" applyAlignment="1">
      <alignment vertical="center"/>
    </xf>
    <xf numFmtId="0" fontId="0" fillId="2" borderId="0" xfId="0" applyFill="1" applyAlignment="1">
      <alignment horizontal="center"/>
    </xf>
    <xf numFmtId="0" fontId="0" fillId="5" borderId="19" xfId="0" applyFill="1" applyBorder="1"/>
    <xf numFmtId="49" fontId="0" fillId="0" borderId="0" xfId="0" applyNumberFormat="1" applyAlignment="1">
      <alignment horizontal="center"/>
    </xf>
    <xf numFmtId="166" fontId="0" fillId="0" borderId="0" xfId="0" applyNumberFormat="1" applyAlignment="1">
      <alignment horizontal="center"/>
    </xf>
    <xf numFmtId="49" fontId="13" fillId="0" borderId="0" xfId="0" applyNumberFormat="1" applyFont="1" applyAlignment="1">
      <alignment vertical="top"/>
    </xf>
    <xf numFmtId="49" fontId="14" fillId="0" borderId="0" xfId="0" applyNumberFormat="1" applyFont="1" applyAlignment="1">
      <alignment vertical="top"/>
    </xf>
    <xf numFmtId="49" fontId="31" fillId="0" borderId="0" xfId="0" applyNumberFormat="1" applyFont="1" applyAlignment="1">
      <alignment horizontal="center"/>
    </xf>
    <xf numFmtId="49" fontId="32" fillId="0" borderId="0" xfId="0" applyNumberFormat="1" applyFont="1" applyAlignment="1">
      <alignment horizontal="center"/>
    </xf>
    <xf numFmtId="49" fontId="32" fillId="0" borderId="0" xfId="0" applyNumberFormat="1" applyFont="1" applyAlignment="1">
      <alignment horizontal="left"/>
    </xf>
    <xf numFmtId="49" fontId="6" fillId="0" borderId="0" xfId="0" applyNumberFormat="1" applyFont="1" applyAlignment="1">
      <alignment horizontal="left" vertical="top"/>
    </xf>
    <xf numFmtId="49" fontId="23" fillId="0" borderId="0" xfId="0" applyNumberFormat="1" applyFont="1" applyAlignment="1">
      <alignment horizontal="left"/>
    </xf>
    <xf numFmtId="0" fontId="24" fillId="0" borderId="0" xfId="0" applyFont="1" applyAlignment="1">
      <alignment horizontal="left"/>
    </xf>
    <xf numFmtId="49" fontId="8" fillId="0" borderId="0" xfId="0" applyNumberFormat="1" applyFont="1" applyAlignment="1">
      <alignment horizontal="left"/>
    </xf>
    <xf numFmtId="49" fontId="16" fillId="0" borderId="0" xfId="0" applyNumberFormat="1" applyFont="1" applyAlignment="1">
      <alignment horizontal="left"/>
    </xf>
    <xf numFmtId="0" fontId="16" fillId="0" borderId="0" xfId="0" applyFont="1" applyAlignment="1">
      <alignment horizontal="left" vertical="center"/>
    </xf>
    <xf numFmtId="49" fontId="20" fillId="0" borderId="0" xfId="0" applyNumberFormat="1" applyFont="1" applyAlignment="1">
      <alignment horizontal="left"/>
    </xf>
    <xf numFmtId="49" fontId="20" fillId="0" borderId="6" xfId="0" applyNumberFormat="1" applyFont="1" applyBorder="1" applyAlignment="1">
      <alignment horizontal="left"/>
    </xf>
    <xf numFmtId="49" fontId="33" fillId="0" borderId="0" xfId="0" applyNumberFormat="1" applyFont="1" applyAlignment="1">
      <alignment horizontal="left"/>
    </xf>
    <xf numFmtId="49" fontId="0" fillId="0" borderId="0" xfId="0" applyNumberFormat="1" applyAlignment="1">
      <alignment horizontal="left"/>
    </xf>
    <xf numFmtId="49" fontId="34" fillId="3" borderId="20" xfId="0" applyNumberFormat="1" applyFont="1" applyFill="1" applyBorder="1" applyAlignment="1">
      <alignment vertical="center" shrinkToFit="1"/>
    </xf>
    <xf numFmtId="49" fontId="34" fillId="3" borderId="21" xfId="0" applyNumberFormat="1" applyFont="1" applyFill="1" applyBorder="1" applyAlignment="1">
      <alignment vertical="center" shrinkToFit="1"/>
    </xf>
    <xf numFmtId="49" fontId="34" fillId="3" borderId="22" xfId="0" applyNumberFormat="1" applyFont="1" applyFill="1" applyBorder="1" applyAlignment="1">
      <alignment vertical="center" shrinkToFit="1"/>
    </xf>
    <xf numFmtId="49" fontId="35" fillId="2" borderId="23" xfId="0" applyNumberFormat="1" applyFont="1" applyFill="1" applyBorder="1" applyAlignment="1">
      <alignment horizontal="left" vertical="center"/>
    </xf>
    <xf numFmtId="49" fontId="35" fillId="2" borderId="24" xfId="0" applyNumberFormat="1" applyFont="1" applyFill="1" applyBorder="1" applyAlignment="1">
      <alignment horizontal="right" vertical="center"/>
    </xf>
    <xf numFmtId="49" fontId="36" fillId="2" borderId="23" xfId="0" applyNumberFormat="1" applyFont="1" applyFill="1" applyBorder="1" applyAlignment="1">
      <alignment horizontal="left" vertical="center"/>
    </xf>
    <xf numFmtId="49" fontId="35" fillId="2" borderId="24" xfId="0" applyNumberFormat="1" applyFont="1" applyFill="1" applyBorder="1" applyAlignment="1">
      <alignment horizontal="left" vertical="center"/>
    </xf>
    <xf numFmtId="49" fontId="10" fillId="2" borderId="24" xfId="0" applyNumberFormat="1" applyFont="1" applyFill="1" applyBorder="1" applyAlignment="1">
      <alignment horizontal="left" vertical="center"/>
    </xf>
    <xf numFmtId="0" fontId="0" fillId="2" borderId="25" xfId="0" applyFill="1" applyBorder="1" applyAlignment="1">
      <alignment horizontal="center" vertical="center"/>
    </xf>
    <xf numFmtId="49" fontId="25" fillId="2" borderId="0" xfId="0" applyNumberFormat="1" applyFont="1" applyFill="1" applyAlignment="1">
      <alignment horizontal="right" vertical="center"/>
    </xf>
    <xf numFmtId="0" fontId="25" fillId="2" borderId="0" xfId="0" applyFont="1" applyFill="1" applyAlignment="1">
      <alignment horizontal="left" vertical="center"/>
    </xf>
    <xf numFmtId="49" fontId="26" fillId="2" borderId="24" xfId="0" applyNumberFormat="1" applyFont="1" applyFill="1" applyBorder="1" applyAlignment="1">
      <alignment horizontal="right" vertical="center"/>
    </xf>
    <xf numFmtId="49" fontId="26" fillId="2" borderId="25" xfId="0" applyNumberFormat="1" applyFont="1" applyFill="1" applyBorder="1" applyAlignment="1">
      <alignment horizontal="right" vertical="center"/>
    </xf>
    <xf numFmtId="49" fontId="35" fillId="6" borderId="2" xfId="0" applyNumberFormat="1" applyFont="1" applyFill="1" applyBorder="1" applyAlignment="1">
      <alignment horizontal="left" vertical="center"/>
    </xf>
    <xf numFmtId="49" fontId="35" fillId="0" borderId="0" xfId="0" applyNumberFormat="1" applyFont="1" applyAlignment="1">
      <alignment horizontal="right" vertical="center"/>
    </xf>
    <xf numFmtId="49" fontId="10" fillId="6" borderId="0" xfId="0" applyNumberFormat="1" applyFont="1" applyFill="1" applyAlignment="1">
      <alignment horizontal="left" vertical="center"/>
    </xf>
    <xf numFmtId="0" fontId="0" fillId="6" borderId="12" xfId="0" applyFill="1" applyBorder="1" applyAlignment="1">
      <alignment horizontal="center" vertical="center"/>
    </xf>
    <xf numFmtId="164" fontId="18" fillId="0" borderId="6" xfId="0" applyNumberFormat="1" applyFont="1" applyBorder="1" applyAlignment="1">
      <alignment horizontal="left" vertical="center"/>
    </xf>
    <xf numFmtId="49" fontId="19" fillId="0" borderId="6" xfId="0" applyNumberFormat="1" applyFont="1" applyBorder="1" applyAlignment="1">
      <alignment vertical="center"/>
    </xf>
    <xf numFmtId="49" fontId="19" fillId="0" borderId="6" xfId="0" applyNumberFormat="1" applyFont="1" applyBorder="1" applyAlignment="1">
      <alignment horizontal="left" vertical="center"/>
    </xf>
    <xf numFmtId="49" fontId="30" fillId="0" borderId="6" xfId="0" applyNumberFormat="1" applyFont="1" applyBorder="1" applyAlignment="1">
      <alignment horizontal="right" vertical="center"/>
    </xf>
    <xf numFmtId="49" fontId="30" fillId="0" borderId="18" xfId="0" applyNumberFormat="1" applyFont="1" applyBorder="1" applyAlignment="1">
      <alignment horizontal="right" vertical="center"/>
    </xf>
    <xf numFmtId="49" fontId="19" fillId="0" borderId="26" xfId="0" applyNumberFormat="1" applyFont="1" applyBorder="1" applyAlignment="1">
      <alignment horizontal="left" vertical="center"/>
    </xf>
    <xf numFmtId="49" fontId="19" fillId="0" borderId="6" xfId="0" applyNumberFormat="1" applyFont="1" applyBorder="1" applyAlignment="1">
      <alignment horizontal="right" vertical="center"/>
    </xf>
    <xf numFmtId="0" fontId="37" fillId="6" borderId="18" xfId="0" applyFont="1" applyFill="1" applyBorder="1" applyAlignment="1">
      <alignment horizontal="right" vertical="center"/>
    </xf>
    <xf numFmtId="49" fontId="12" fillId="2" borderId="27" xfId="0" applyNumberFormat="1" applyFont="1" applyFill="1" applyBorder="1" applyAlignment="1">
      <alignment horizontal="center" wrapText="1"/>
    </xf>
    <xf numFmtId="49" fontId="12" fillId="2" borderId="28" xfId="0" applyNumberFormat="1" applyFont="1" applyFill="1" applyBorder="1" applyAlignment="1">
      <alignment horizontal="center" wrapText="1"/>
    </xf>
    <xf numFmtId="49" fontId="12" fillId="2" borderId="18" xfId="0" applyNumberFormat="1" applyFont="1" applyFill="1" applyBorder="1" applyAlignment="1">
      <alignment horizontal="center" wrapText="1"/>
    </xf>
    <xf numFmtId="0" fontId="12" fillId="2" borderId="20" xfId="0" applyFont="1" applyFill="1" applyBorder="1" applyAlignment="1">
      <alignment wrapText="1"/>
    </xf>
    <xf numFmtId="0" fontId="12" fillId="2" borderId="22" xfId="0" applyFont="1" applyFill="1" applyBorder="1" applyAlignment="1">
      <alignment wrapText="1"/>
    </xf>
    <xf numFmtId="49" fontId="12" fillId="5" borderId="27" xfId="0" applyNumberFormat="1" applyFont="1" applyFill="1" applyBorder="1" applyAlignment="1">
      <alignment horizontal="center" wrapText="1"/>
    </xf>
    <xf numFmtId="49" fontId="12" fillId="5" borderId="28" xfId="0" applyNumberFormat="1" applyFont="1" applyFill="1" applyBorder="1" applyAlignment="1">
      <alignment horizontal="center" wrapText="1"/>
    </xf>
    <xf numFmtId="49" fontId="12" fillId="5" borderId="29" xfId="0" applyNumberFormat="1" applyFont="1" applyFill="1" applyBorder="1" applyAlignment="1">
      <alignment horizontal="center" wrapText="1"/>
    </xf>
    <xf numFmtId="49" fontId="12" fillId="5" borderId="6" xfId="0" applyNumberFormat="1" applyFont="1" applyFill="1" applyBorder="1" applyAlignment="1">
      <alignment horizontal="center" wrapText="1"/>
    </xf>
    <xf numFmtId="49" fontId="12" fillId="2" borderId="1" xfId="0" applyNumberFormat="1" applyFont="1" applyFill="1" applyBorder="1" applyAlignment="1">
      <alignment horizontal="center" wrapText="1"/>
    </xf>
    <xf numFmtId="0" fontId="38" fillId="2" borderId="22" xfId="0" applyFont="1" applyFill="1" applyBorder="1" applyAlignment="1">
      <alignment horizontal="center" wrapText="1"/>
    </xf>
    <xf numFmtId="0" fontId="38" fillId="5" borderId="22" xfId="0" applyFont="1" applyFill="1" applyBorder="1" applyAlignment="1">
      <alignment horizontal="center" wrapText="1"/>
    </xf>
    <xf numFmtId="0" fontId="7" fillId="0" borderId="14" xfId="0" applyFont="1" applyBorder="1" applyAlignment="1">
      <alignment horizontal="center" vertical="center"/>
    </xf>
    <xf numFmtId="0" fontId="39" fillId="0" borderId="30" xfId="0" applyFont="1" applyBorder="1" applyAlignment="1">
      <alignment vertical="center"/>
    </xf>
    <xf numFmtId="0" fontId="20" fillId="0" borderId="30" xfId="0" applyFont="1" applyBorder="1" applyAlignment="1">
      <alignment vertical="center"/>
    </xf>
    <xf numFmtId="0" fontId="20" fillId="0" borderId="30" xfId="0" applyFont="1" applyBorder="1" applyAlignment="1">
      <alignment horizontal="center" vertical="center"/>
    </xf>
    <xf numFmtId="49" fontId="20" fillId="0" borderId="15" xfId="0" applyNumberFormat="1"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 fontId="39" fillId="5" borderId="14" xfId="0" applyNumberFormat="1" applyFont="1" applyFill="1" applyBorder="1" applyAlignment="1">
      <alignment horizontal="center" vertical="center"/>
    </xf>
    <xf numFmtId="0" fontId="39" fillId="5" borderId="30" xfId="0" applyFont="1" applyFill="1" applyBorder="1" applyAlignment="1">
      <alignment horizontal="center" vertical="center"/>
    </xf>
    <xf numFmtId="1" fontId="39" fillId="5" borderId="31" xfId="0" applyNumberFormat="1" applyFont="1" applyFill="1" applyBorder="1" applyAlignment="1">
      <alignment horizontal="center" vertical="center"/>
    </xf>
    <xf numFmtId="0" fontId="20" fillId="0" borderId="32" xfId="0" applyFont="1" applyBorder="1" applyAlignment="1">
      <alignment horizontal="center" vertical="center"/>
    </xf>
    <xf numFmtId="0" fontId="20" fillId="5" borderId="15" xfId="0" applyFont="1" applyFill="1" applyBorder="1" applyAlignment="1">
      <alignment horizontal="center" vertical="center"/>
    </xf>
    <xf numFmtId="0" fontId="20" fillId="0" borderId="15"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5" borderId="35" xfId="0" applyFont="1" applyFill="1" applyBorder="1" applyAlignment="1">
      <alignment horizontal="center" vertical="center"/>
    </xf>
    <xf numFmtId="0" fontId="20"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37" xfId="0" applyFont="1" applyBorder="1" applyAlignment="1">
      <alignment horizontal="center" vertical="center"/>
    </xf>
    <xf numFmtId="0" fontId="39" fillId="5" borderId="7" xfId="0" applyFont="1" applyFill="1" applyBorder="1" applyAlignment="1">
      <alignment horizontal="center" vertical="center"/>
    </xf>
    <xf numFmtId="0" fontId="40" fillId="0" borderId="30" xfId="0" applyFont="1" applyBorder="1" applyAlignment="1">
      <alignment vertical="center"/>
    </xf>
    <xf numFmtId="49" fontId="20" fillId="0" borderId="38" xfId="0" applyNumberFormat="1" applyFont="1" applyBorder="1" applyAlignment="1">
      <alignment horizontal="center" vertical="center"/>
    </xf>
    <xf numFmtId="0" fontId="20" fillId="0" borderId="7" xfId="0" applyFont="1" applyBorder="1" applyAlignment="1">
      <alignment horizontal="center" vertical="center"/>
    </xf>
    <xf numFmtId="49" fontId="0" fillId="0" borderId="15" xfId="0" applyNumberFormat="1" applyBorder="1" applyAlignment="1">
      <alignment horizontal="center" vertical="center"/>
    </xf>
    <xf numFmtId="49" fontId="20" fillId="0" borderId="15" xfId="0" applyNumberFormat="1" applyFont="1" applyBorder="1" applyAlignment="1">
      <alignment horizontal="center" vertical="center" wrapText="1"/>
    </xf>
    <xf numFmtId="0" fontId="20" fillId="5" borderId="34" xfId="0" applyFont="1" applyFill="1" applyBorder="1" applyAlignment="1">
      <alignment horizontal="center" vertical="center"/>
    </xf>
    <xf numFmtId="49" fontId="6" fillId="6" borderId="0" xfId="0" applyNumberFormat="1" applyFont="1" applyFill="1" applyAlignment="1">
      <alignment vertical="top"/>
    </xf>
    <xf numFmtId="49" fontId="32" fillId="6" borderId="0" xfId="0" applyNumberFormat="1" applyFont="1" applyFill="1" applyAlignment="1">
      <alignment horizontal="center"/>
    </xf>
    <xf numFmtId="49" fontId="31" fillId="6" borderId="0" xfId="0" applyNumberFormat="1" applyFont="1" applyFill="1" applyAlignment="1">
      <alignment vertical="top"/>
    </xf>
    <xf numFmtId="49" fontId="43" fillId="6" borderId="0" xfId="0" applyNumberFormat="1" applyFont="1" applyFill="1" applyAlignment="1">
      <alignment vertical="top"/>
    </xf>
    <xf numFmtId="49" fontId="32" fillId="6" borderId="0" xfId="0" applyNumberFormat="1" applyFont="1" applyFill="1" applyAlignment="1">
      <alignment horizontal="left"/>
    </xf>
    <xf numFmtId="49" fontId="23" fillId="6" borderId="0" xfId="0" applyNumberFormat="1" applyFont="1" applyFill="1" applyAlignment="1">
      <alignment horizontal="left"/>
    </xf>
    <xf numFmtId="49" fontId="43" fillId="0" borderId="0" xfId="0" applyNumberFormat="1" applyFont="1" applyAlignment="1">
      <alignment vertical="top"/>
    </xf>
    <xf numFmtId="49" fontId="6" fillId="0" borderId="0" xfId="0" applyNumberFormat="1" applyFont="1" applyAlignment="1">
      <alignment vertical="top"/>
    </xf>
    <xf numFmtId="0" fontId="44" fillId="7" borderId="0" xfId="0" applyFont="1" applyFill="1" applyAlignment="1">
      <alignment horizontal="center" vertical="center"/>
    </xf>
    <xf numFmtId="0" fontId="45" fillId="6" borderId="0" xfId="0" applyFont="1" applyFill="1"/>
    <xf numFmtId="49" fontId="16" fillId="6" borderId="0" xfId="0" applyNumberFormat="1" applyFont="1" applyFill="1" applyAlignment="1">
      <alignment horizontal="left"/>
    </xf>
    <xf numFmtId="49" fontId="45" fillId="6" borderId="0" xfId="0" applyNumberFormat="1" applyFont="1" applyFill="1"/>
    <xf numFmtId="49" fontId="20" fillId="6" borderId="0" xfId="0" applyNumberFormat="1" applyFont="1" applyFill="1"/>
    <xf numFmtId="49" fontId="33" fillId="6" borderId="0" xfId="0" applyNumberFormat="1" applyFont="1" applyFill="1"/>
    <xf numFmtId="49" fontId="33" fillId="0" borderId="0" xfId="0" applyNumberFormat="1" applyFont="1"/>
    <xf numFmtId="49" fontId="20" fillId="0" borderId="0" xfId="0" applyNumberFormat="1" applyFont="1"/>
    <xf numFmtId="49" fontId="0" fillId="3" borderId="0" xfId="0" applyNumberFormat="1" applyFill="1"/>
    <xf numFmtId="0" fontId="0" fillId="3" borderId="0" xfId="0" applyFill="1"/>
    <xf numFmtId="0" fontId="0" fillId="3" borderId="0" xfId="0" applyFill="1" applyAlignment="1">
      <alignment horizontal="center"/>
    </xf>
    <xf numFmtId="49" fontId="46" fillId="2" borderId="0" xfId="0" applyNumberFormat="1" applyFont="1" applyFill="1" applyAlignment="1">
      <alignment vertical="center"/>
    </xf>
    <xf numFmtId="49" fontId="46" fillId="0" borderId="0" xfId="0" applyNumberFormat="1" applyFont="1" applyAlignment="1">
      <alignment vertical="center"/>
    </xf>
    <xf numFmtId="49" fontId="25" fillId="0" borderId="0" xfId="0" applyNumberFormat="1" applyFont="1" applyAlignment="1">
      <alignment vertical="center"/>
    </xf>
    <xf numFmtId="49" fontId="20" fillId="3" borderId="0" xfId="0" applyNumberFormat="1" applyFont="1" applyFill="1"/>
    <xf numFmtId="0" fontId="40" fillId="0" borderId="0" xfId="0" applyFont="1"/>
    <xf numFmtId="164" fontId="18" fillId="6" borderId="6" xfId="0" applyNumberFormat="1" applyFont="1" applyFill="1" applyBorder="1" applyAlignment="1">
      <alignment horizontal="left" vertical="center"/>
    </xf>
    <xf numFmtId="49" fontId="18" fillId="6" borderId="6" xfId="0" applyNumberFormat="1" applyFont="1" applyFill="1" applyBorder="1" applyAlignment="1">
      <alignment vertical="center"/>
    </xf>
    <xf numFmtId="49" fontId="18" fillId="6" borderId="6" xfId="1" applyNumberFormat="1" applyFont="1" applyFill="1" applyBorder="1" applyAlignment="1" applyProtection="1">
      <alignment vertical="center"/>
      <protection locked="0"/>
    </xf>
    <xf numFmtId="49" fontId="47" fillId="6" borderId="6" xfId="0" applyNumberFormat="1" applyFont="1" applyFill="1" applyBorder="1" applyAlignment="1">
      <alignment vertical="center"/>
    </xf>
    <xf numFmtId="49" fontId="19" fillId="6" borderId="6" xfId="0" applyNumberFormat="1" applyFont="1" applyFill="1" applyBorder="1" applyAlignment="1">
      <alignment horizontal="right" vertical="center"/>
    </xf>
    <xf numFmtId="49" fontId="47" fillId="0" borderId="0" xfId="0" applyNumberFormat="1" applyFont="1" applyAlignment="1">
      <alignment vertical="center"/>
    </xf>
    <xf numFmtId="49" fontId="18" fillId="0" borderId="0" xfId="0" applyNumberFormat="1" applyFont="1" applyAlignment="1">
      <alignment vertical="center"/>
    </xf>
    <xf numFmtId="49" fontId="20" fillId="4" borderId="0" xfId="0" applyNumberFormat="1" applyFont="1" applyFill="1"/>
    <xf numFmtId="0" fontId="0" fillId="4" borderId="0" xfId="0" applyFill="1" applyAlignment="1">
      <alignment horizontal="center"/>
    </xf>
    <xf numFmtId="0" fontId="48" fillId="2" borderId="0" xfId="0" applyFont="1" applyFill="1" applyAlignment="1">
      <alignment horizontal="center" shrinkToFit="1"/>
    </xf>
    <xf numFmtId="49" fontId="20" fillId="8" borderId="0" xfId="0" applyNumberFormat="1" applyFont="1" applyFill="1"/>
    <xf numFmtId="0" fontId="0" fillId="8" borderId="0" xfId="0" applyFill="1" applyAlignment="1">
      <alignment horizontal="center"/>
    </xf>
    <xf numFmtId="0" fontId="0" fillId="6" borderId="0" xfId="0" applyFill="1"/>
    <xf numFmtId="0" fontId="0" fillId="6" borderId="0" xfId="0" applyFill="1" applyAlignment="1">
      <alignment horizontal="center"/>
    </xf>
    <xf numFmtId="0" fontId="49" fillId="9" borderId="0" xfId="0" applyFont="1" applyFill="1"/>
    <xf numFmtId="0" fontId="50" fillId="6" borderId="7" xfId="0" applyFont="1" applyFill="1" applyBorder="1" applyAlignment="1">
      <alignment horizontal="center" vertical="center" shrinkToFit="1"/>
    </xf>
    <xf numFmtId="0" fontId="50" fillId="6" borderId="7" xfId="0" applyFont="1" applyFill="1" applyBorder="1" applyAlignment="1">
      <alignment vertical="center"/>
    </xf>
    <xf numFmtId="0" fontId="40" fillId="6" borderId="7" xfId="0" applyFont="1" applyFill="1" applyBorder="1"/>
    <xf numFmtId="0" fontId="0" fillId="9" borderId="7" xfId="0" applyFill="1" applyBorder="1" applyAlignment="1">
      <alignment horizontal="center"/>
    </xf>
    <xf numFmtId="0" fontId="0" fillId="10" borderId="31" xfId="0" applyFill="1" applyBorder="1" applyAlignment="1">
      <alignment horizontal="center"/>
    </xf>
    <xf numFmtId="0" fontId="51" fillId="6" borderId="7" xfId="0" applyFont="1" applyFill="1" applyBorder="1" applyAlignment="1">
      <alignment horizontal="center"/>
    </xf>
    <xf numFmtId="0" fontId="49" fillId="6" borderId="0" xfId="0" applyFont="1" applyFill="1"/>
    <xf numFmtId="0" fontId="40" fillId="6" borderId="0" xfId="0" applyFont="1" applyFill="1"/>
    <xf numFmtId="0" fontId="51" fillId="6" borderId="0" xfId="0" applyFont="1" applyFill="1" applyAlignment="1">
      <alignment horizontal="center"/>
    </xf>
    <xf numFmtId="0" fontId="0" fillId="11" borderId="0" xfId="0" applyFill="1"/>
    <xf numFmtId="0" fontId="0" fillId="6" borderId="5" xfId="0" applyFill="1" applyBorder="1" applyAlignment="1">
      <alignment horizontal="center" vertical="center"/>
    </xf>
    <xf numFmtId="0" fontId="0" fillId="6" borderId="7" xfId="0" applyFill="1" applyBorder="1"/>
    <xf numFmtId="0" fontId="52" fillId="2" borderId="3" xfId="0" applyFont="1" applyFill="1" applyBorder="1" applyAlignment="1">
      <alignment vertical="center"/>
    </xf>
    <xf numFmtId="0" fontId="52" fillId="2" borderId="35" xfId="0" applyFont="1" applyFill="1" applyBorder="1" applyAlignment="1">
      <alignment vertical="center"/>
    </xf>
    <xf numFmtId="0" fontId="52" fillId="2" borderId="4" xfId="0" applyFont="1" applyFill="1" applyBorder="1" applyAlignment="1">
      <alignment vertical="center"/>
    </xf>
    <xf numFmtId="49" fontId="53" fillId="2" borderId="8" xfId="0" applyNumberFormat="1" applyFont="1" applyFill="1" applyBorder="1" applyAlignment="1">
      <alignment horizontal="center" vertical="center"/>
    </xf>
    <xf numFmtId="49" fontId="53" fillId="2" borderId="8" xfId="0" applyNumberFormat="1" applyFont="1" applyFill="1" applyBorder="1" applyAlignment="1">
      <alignment vertical="center"/>
    </xf>
    <xf numFmtId="0" fontId="0" fillId="2" borderId="35" xfId="0" applyFill="1" applyBorder="1"/>
    <xf numFmtId="49" fontId="54" fillId="2" borderId="8" xfId="0" applyNumberFormat="1" applyFont="1" applyFill="1" applyBorder="1" applyAlignment="1">
      <alignment vertical="center"/>
    </xf>
    <xf numFmtId="49" fontId="52" fillId="2" borderId="8" xfId="0" applyNumberFormat="1" applyFont="1" applyFill="1" applyBorder="1" applyAlignment="1">
      <alignment horizontal="left" vertical="center"/>
    </xf>
    <xf numFmtId="0" fontId="0" fillId="2" borderId="4" xfId="0" applyFill="1" applyBorder="1"/>
    <xf numFmtId="0" fontId="0" fillId="0" borderId="39" xfId="0" applyBorder="1"/>
    <xf numFmtId="49" fontId="52" fillId="0" borderId="0" xfId="0" applyNumberFormat="1" applyFont="1" applyAlignment="1">
      <alignment horizontal="left" vertical="center"/>
    </xf>
    <xf numFmtId="49" fontId="54" fillId="0" borderId="0" xfId="0" applyNumberFormat="1" applyFont="1" applyAlignment="1">
      <alignment vertical="center"/>
    </xf>
    <xf numFmtId="49" fontId="12" fillId="6" borderId="38" xfId="0" applyNumberFormat="1" applyFont="1" applyFill="1" applyBorder="1" applyAlignment="1">
      <alignment vertical="center"/>
    </xf>
    <xf numFmtId="49" fontId="12" fillId="6" borderId="8" xfId="0" applyNumberFormat="1" applyFont="1" applyFill="1" applyBorder="1" applyAlignment="1">
      <alignment vertical="center"/>
    </xf>
    <xf numFmtId="49" fontId="12" fillId="6" borderId="40" xfId="0" applyNumberFormat="1" applyFont="1" applyFill="1" applyBorder="1" applyAlignment="1">
      <alignment horizontal="right" vertical="center"/>
    </xf>
    <xf numFmtId="49" fontId="12" fillId="6" borderId="38" xfId="0" applyNumberFormat="1" applyFont="1" applyFill="1" applyBorder="1" applyAlignment="1">
      <alignment horizontal="center" vertical="center"/>
    </xf>
    <xf numFmtId="49" fontId="38" fillId="6" borderId="38" xfId="0" applyNumberFormat="1" applyFont="1" applyFill="1" applyBorder="1" applyAlignment="1">
      <alignment horizontal="center" vertical="center"/>
    </xf>
    <xf numFmtId="49" fontId="55" fillId="6" borderId="8" xfId="0" applyNumberFormat="1" applyFont="1" applyFill="1" applyBorder="1" applyAlignment="1">
      <alignment vertical="center"/>
    </xf>
    <xf numFmtId="49" fontId="12" fillId="6" borderId="40" xfId="0" applyNumberFormat="1" applyFont="1" applyFill="1" applyBorder="1" applyAlignment="1">
      <alignment vertical="center"/>
    </xf>
    <xf numFmtId="49" fontId="52" fillId="6" borderId="38" xfId="0" applyNumberFormat="1" applyFont="1" applyFill="1" applyBorder="1" applyAlignment="1">
      <alignment vertical="center"/>
    </xf>
    <xf numFmtId="0" fontId="0" fillId="6" borderId="8" xfId="0" applyFill="1" applyBorder="1"/>
    <xf numFmtId="0" fontId="0" fillId="6" borderId="41" xfId="0" applyFill="1" applyBorder="1"/>
    <xf numFmtId="49" fontId="52" fillId="0" borderId="0" xfId="0" applyNumberFormat="1" applyFont="1" applyAlignment="1">
      <alignment vertical="center"/>
    </xf>
    <xf numFmtId="49" fontId="55" fillId="0" borderId="0" xfId="0" applyNumberFormat="1" applyFont="1" applyAlignment="1">
      <alignment vertical="center"/>
    </xf>
    <xf numFmtId="49" fontId="12" fillId="6" borderId="42" xfId="0" applyNumberFormat="1" applyFont="1" applyFill="1" applyBorder="1" applyAlignment="1">
      <alignment vertical="center"/>
    </xf>
    <xf numFmtId="49" fontId="12" fillId="6" borderId="7" xfId="0" applyNumberFormat="1" applyFont="1" applyFill="1" applyBorder="1" applyAlignment="1">
      <alignment vertical="center"/>
    </xf>
    <xf numFmtId="49" fontId="12" fillId="6" borderId="30" xfId="0" applyNumberFormat="1" applyFont="1" applyFill="1" applyBorder="1" applyAlignment="1">
      <alignment horizontal="right" vertical="center"/>
    </xf>
    <xf numFmtId="49" fontId="12" fillId="6" borderId="39" xfId="0" applyNumberFormat="1" applyFont="1" applyFill="1" applyBorder="1" applyAlignment="1">
      <alignment horizontal="center" vertical="center"/>
    </xf>
    <xf numFmtId="49" fontId="38" fillId="6" borderId="39" xfId="0" applyNumberFormat="1" applyFont="1" applyFill="1" applyBorder="1" applyAlignment="1">
      <alignment horizontal="center" vertical="center"/>
    </xf>
    <xf numFmtId="49" fontId="12" fillId="6" borderId="0" xfId="0" applyNumberFormat="1" applyFont="1" applyFill="1" applyAlignment="1">
      <alignment vertical="center"/>
    </xf>
    <xf numFmtId="49" fontId="55" fillId="6" borderId="0" xfId="0" applyNumberFormat="1" applyFont="1" applyFill="1" applyAlignment="1">
      <alignment vertical="center"/>
    </xf>
    <xf numFmtId="49" fontId="12" fillId="6" borderId="41" xfId="0" applyNumberFormat="1" applyFont="1" applyFill="1" applyBorder="1" applyAlignment="1">
      <alignment vertical="center"/>
    </xf>
    <xf numFmtId="0" fontId="12" fillId="6" borderId="42" xfId="0" applyFont="1" applyFill="1" applyBorder="1" applyAlignment="1">
      <alignment vertical="center"/>
    </xf>
    <xf numFmtId="0" fontId="0" fillId="6" borderId="30" xfId="0" applyFill="1" applyBorder="1"/>
    <xf numFmtId="49" fontId="12" fillId="0" borderId="0" xfId="0" applyNumberFormat="1" applyFont="1" applyAlignment="1">
      <alignment vertical="center"/>
    </xf>
    <xf numFmtId="49" fontId="12" fillId="2" borderId="38" xfId="0" applyNumberFormat="1" applyFont="1" applyFill="1" applyBorder="1" applyAlignment="1">
      <alignment vertical="center"/>
    </xf>
    <xf numFmtId="49" fontId="12" fillId="2" borderId="8" xfId="0" applyNumberFormat="1" applyFont="1" applyFill="1" applyBorder="1" applyAlignment="1">
      <alignment vertical="center"/>
    </xf>
    <xf numFmtId="49" fontId="12" fillId="2" borderId="40" xfId="0" applyNumberFormat="1" applyFont="1" applyFill="1" applyBorder="1" applyAlignment="1">
      <alignment horizontal="right" vertical="center"/>
    </xf>
    <xf numFmtId="0" fontId="12" fillId="6" borderId="0" xfId="0" applyFont="1" applyFill="1" applyAlignment="1">
      <alignment vertical="center"/>
    </xf>
    <xf numFmtId="0" fontId="0" fillId="6" borderId="40" xfId="0" applyFill="1" applyBorder="1"/>
    <xf numFmtId="0" fontId="12" fillId="2" borderId="39" xfId="0" applyFont="1" applyFill="1" applyBorder="1" applyAlignment="1">
      <alignment vertical="center"/>
    </xf>
    <xf numFmtId="49" fontId="12" fillId="2" borderId="0" xfId="0" applyNumberFormat="1" applyFont="1" applyFill="1" applyAlignment="1">
      <alignment horizontal="right" vertical="center"/>
    </xf>
    <xf numFmtId="49" fontId="12" fillId="2" borderId="41" xfId="0" applyNumberFormat="1" applyFont="1" applyFill="1" applyBorder="1" applyAlignment="1">
      <alignment horizontal="right" vertical="center"/>
    </xf>
    <xf numFmtId="49" fontId="12" fillId="6" borderId="39" xfId="0" applyNumberFormat="1" applyFont="1" applyFill="1" applyBorder="1" applyAlignment="1">
      <alignment vertical="center"/>
    </xf>
    <xf numFmtId="0" fontId="52" fillId="2" borderId="39" xfId="0" applyFont="1" applyFill="1" applyBorder="1" applyAlignment="1">
      <alignment vertical="center"/>
    </xf>
    <xf numFmtId="0" fontId="52" fillId="2" borderId="0" xfId="0" applyFont="1" applyFill="1" applyAlignment="1">
      <alignment vertical="center"/>
    </xf>
    <xf numFmtId="0" fontId="52" fillId="2" borderId="41" xfId="0" applyFont="1" applyFill="1" applyBorder="1" applyAlignment="1">
      <alignment vertical="center"/>
    </xf>
    <xf numFmtId="49" fontId="12" fillId="2" borderId="39" xfId="0" applyNumberFormat="1" applyFont="1" applyFill="1" applyBorder="1" applyAlignment="1">
      <alignment vertical="center"/>
    </xf>
    <xf numFmtId="0" fontId="12" fillId="2" borderId="41" xfId="0" applyFont="1" applyFill="1" applyBorder="1" applyAlignment="1">
      <alignment horizontal="right" vertical="center"/>
    </xf>
    <xf numFmtId="49" fontId="12" fillId="2" borderId="42"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30" xfId="0" applyFont="1" applyFill="1" applyBorder="1" applyAlignment="1">
      <alignment horizontal="right" vertical="center"/>
    </xf>
    <xf numFmtId="49" fontId="12" fillId="6" borderId="42" xfId="0" applyNumberFormat="1" applyFont="1" applyFill="1" applyBorder="1" applyAlignment="1">
      <alignment horizontal="center" vertical="center"/>
    </xf>
    <xf numFmtId="0" fontId="12" fillId="6" borderId="7" xfId="0" applyFont="1" applyFill="1" applyBorder="1" applyAlignment="1">
      <alignment vertical="center"/>
    </xf>
    <xf numFmtId="49" fontId="38" fillId="6" borderId="42" xfId="0" applyNumberFormat="1" applyFont="1" applyFill="1" applyBorder="1" applyAlignment="1">
      <alignment horizontal="center" vertical="center"/>
    </xf>
    <xf numFmtId="49" fontId="55" fillId="6" borderId="7" xfId="0" applyNumberFormat="1" applyFont="1" applyFill="1" applyBorder="1" applyAlignment="1">
      <alignment vertical="center"/>
    </xf>
    <xf numFmtId="49" fontId="12" fillId="6" borderId="30" xfId="0" applyNumberFormat="1" applyFont="1" applyFill="1" applyBorder="1" applyAlignment="1">
      <alignment vertical="center"/>
    </xf>
    <xf numFmtId="0" fontId="56" fillId="0" borderId="0" xfId="0" applyFont="1" applyAlignment="1">
      <alignment horizontal="right" vertical="center"/>
    </xf>
    <xf numFmtId="0" fontId="16" fillId="6" borderId="0" xfId="0" applyFont="1" applyFill="1" applyAlignment="1">
      <alignment horizontal="left"/>
    </xf>
    <xf numFmtId="0" fontId="55" fillId="0" borderId="0" xfId="0" applyFont="1"/>
    <xf numFmtId="0" fontId="33" fillId="0" borderId="0" xfId="0" applyFont="1"/>
    <xf numFmtId="49" fontId="14" fillId="6" borderId="0" xfId="0" applyNumberFormat="1" applyFont="1" applyFill="1" applyAlignment="1">
      <alignment vertical="top"/>
    </xf>
    <xf numFmtId="0" fontId="6" fillId="0" borderId="0" xfId="0" applyFont="1" applyAlignment="1">
      <alignment vertical="top"/>
    </xf>
    <xf numFmtId="0" fontId="6" fillId="6" borderId="0" xfId="0" applyFont="1" applyFill="1" applyAlignment="1">
      <alignment vertical="top"/>
    </xf>
    <xf numFmtId="0" fontId="0" fillId="6" borderId="0" xfId="0" applyFill="1" applyAlignment="1">
      <alignment horizontal="center" vertical="center"/>
    </xf>
    <xf numFmtId="0" fontId="20" fillId="0" borderId="0" xfId="0" applyFont="1"/>
    <xf numFmtId="0" fontId="20" fillId="6" borderId="0" xfId="0" applyFont="1" applyFill="1"/>
    <xf numFmtId="0" fontId="10" fillId="0" borderId="0" xfId="0" applyFont="1" applyAlignment="1">
      <alignment vertical="center"/>
    </xf>
    <xf numFmtId="0" fontId="10" fillId="6" borderId="0" xfId="0" applyFont="1" applyFill="1" applyAlignment="1">
      <alignment vertical="center"/>
    </xf>
    <xf numFmtId="49" fontId="0" fillId="6" borderId="6" xfId="0" applyNumberFormat="1" applyFill="1" applyBorder="1" applyAlignment="1">
      <alignment vertical="center"/>
    </xf>
    <xf numFmtId="0" fontId="19" fillId="6" borderId="6" xfId="0" applyFont="1" applyFill="1" applyBorder="1" applyAlignment="1">
      <alignment horizontal="left" vertical="center"/>
    </xf>
    <xf numFmtId="0" fontId="18" fillId="0" borderId="0" xfId="0" applyFont="1" applyAlignment="1">
      <alignment vertical="center"/>
    </xf>
    <xf numFmtId="0" fontId="18" fillId="6" borderId="0" xfId="0" applyFont="1" applyFill="1" applyAlignment="1">
      <alignment vertical="center"/>
    </xf>
    <xf numFmtId="49" fontId="12" fillId="2" borderId="0" xfId="0" applyNumberFormat="1" applyFont="1" applyFill="1" applyAlignment="1">
      <alignment horizontal="center" vertical="center"/>
    </xf>
    <xf numFmtId="49" fontId="12" fillId="2" borderId="0" xfId="0" applyNumberFormat="1" applyFont="1" applyFill="1" applyAlignment="1">
      <alignment horizontal="center" vertical="center" shrinkToFit="1"/>
    </xf>
    <xf numFmtId="49" fontId="12" fillId="2" borderId="0" xfId="0" applyNumberFormat="1" applyFont="1" applyFill="1" applyAlignment="1">
      <alignment horizontal="left" vertical="center"/>
    </xf>
    <xf numFmtId="49" fontId="55" fillId="2" borderId="0" xfId="0" applyNumberFormat="1" applyFont="1" applyFill="1" applyAlignment="1">
      <alignment horizontal="center" vertical="center"/>
    </xf>
    <xf numFmtId="49" fontId="55" fillId="2" borderId="0" xfId="0" applyNumberFormat="1" applyFont="1" applyFill="1" applyAlignment="1">
      <alignment vertical="center"/>
    </xf>
    <xf numFmtId="0" fontId="57" fillId="2" borderId="0" xfId="0" applyFont="1" applyFill="1" applyAlignment="1">
      <alignment horizontal="right" vertical="center"/>
    </xf>
    <xf numFmtId="0" fontId="57" fillId="2" borderId="0" xfId="0" applyFont="1" applyFill="1" applyAlignment="1">
      <alignment horizontal="center" vertical="center"/>
    </xf>
    <xf numFmtId="0" fontId="57" fillId="2" borderId="0" xfId="0" applyFont="1" applyFill="1" applyAlignment="1">
      <alignment horizontal="left" vertical="center"/>
    </xf>
    <xf numFmtId="0" fontId="57" fillId="2" borderId="0" xfId="0" applyFont="1" applyFill="1" applyAlignment="1">
      <alignment vertical="center"/>
    </xf>
    <xf numFmtId="0" fontId="58" fillId="2" borderId="0" xfId="0" applyFont="1" applyFill="1" applyAlignment="1">
      <alignment horizontal="center" vertical="center"/>
    </xf>
    <xf numFmtId="0" fontId="58" fillId="2" borderId="0" xfId="0" applyFont="1" applyFill="1" applyAlignment="1">
      <alignment vertical="center"/>
    </xf>
    <xf numFmtId="0" fontId="57" fillId="0" borderId="0" xfId="0" applyFont="1" applyAlignment="1">
      <alignment vertical="center"/>
    </xf>
    <xf numFmtId="0" fontId="57" fillId="6" borderId="0" xfId="0" applyFont="1" applyFill="1" applyAlignment="1">
      <alignment vertical="center"/>
    </xf>
    <xf numFmtId="0" fontId="57" fillId="3" borderId="0" xfId="0" applyFont="1" applyFill="1"/>
    <xf numFmtId="0" fontId="57" fillId="3" borderId="0" xfId="0" applyFont="1" applyFill="1" applyAlignment="1">
      <alignment horizontal="center"/>
    </xf>
    <xf numFmtId="0" fontId="57" fillId="6" borderId="0" xfId="0" applyFont="1" applyFill="1"/>
    <xf numFmtId="49" fontId="59" fillId="2" borderId="0" xfId="0" applyNumberFormat="1" applyFont="1" applyFill="1" applyAlignment="1">
      <alignment horizontal="center" vertical="center"/>
    </xf>
    <xf numFmtId="0" fontId="50" fillId="6" borderId="7" xfId="0" applyFont="1" applyFill="1" applyBorder="1" applyAlignment="1">
      <alignment horizontal="center" vertical="center"/>
    </xf>
    <xf numFmtId="0" fontId="60" fillId="6" borderId="7" xfId="0" applyFont="1" applyFill="1" applyBorder="1" applyAlignment="1">
      <alignment horizontal="center" vertical="center"/>
    </xf>
    <xf numFmtId="0" fontId="59" fillId="6" borderId="7" xfId="0" applyFont="1" applyFill="1" applyBorder="1" applyAlignment="1">
      <alignment vertical="center"/>
    </xf>
    <xf numFmtId="0" fontId="61" fillId="6" borderId="7" xfId="0" applyFont="1" applyFill="1" applyBorder="1" applyAlignment="1">
      <alignment horizontal="center" vertical="center"/>
    </xf>
    <xf numFmtId="0" fontId="61" fillId="6" borderId="0" xfId="0" applyFont="1" applyFill="1" applyAlignment="1">
      <alignment vertical="center"/>
    </xf>
    <xf numFmtId="0" fontId="62" fillId="6" borderId="0" xfId="0" applyFont="1" applyFill="1" applyAlignment="1">
      <alignment vertical="center"/>
    </xf>
    <xf numFmtId="0" fontId="63" fillId="6" borderId="0" xfId="0" applyFont="1" applyFill="1" applyAlignment="1">
      <alignment vertical="center"/>
    </xf>
    <xf numFmtId="49" fontId="62" fillId="6" borderId="0" xfId="0" applyNumberFormat="1" applyFont="1" applyFill="1" applyAlignment="1">
      <alignment vertical="center"/>
    </xf>
    <xf numFmtId="49" fontId="63" fillId="6" borderId="0" xfId="0" applyNumberFormat="1" applyFont="1" applyFill="1" applyAlignment="1">
      <alignment vertical="center"/>
    </xf>
    <xf numFmtId="0" fontId="20" fillId="6" borderId="0" xfId="0" applyFont="1" applyFill="1" applyAlignment="1">
      <alignment vertical="center"/>
    </xf>
    <xf numFmtId="0" fontId="20" fillId="6" borderId="13" xfId="0" applyFont="1" applyFill="1" applyBorder="1" applyAlignment="1">
      <alignment vertical="center"/>
    </xf>
    <xf numFmtId="49" fontId="62" fillId="2" borderId="0" xfId="0" applyNumberFormat="1" applyFont="1" applyFill="1" applyAlignment="1">
      <alignment horizontal="center" vertical="center"/>
    </xf>
    <xf numFmtId="0" fontId="50" fillId="6" borderId="0" xfId="0" applyFont="1" applyFill="1" applyAlignment="1">
      <alignment horizontal="center" vertical="center"/>
    </xf>
    <xf numFmtId="0" fontId="50" fillId="6" borderId="0" xfId="0" applyFont="1" applyFill="1" applyAlignment="1">
      <alignment horizontal="center" vertical="center" shrinkToFit="1"/>
    </xf>
    <xf numFmtId="0" fontId="62" fillId="6" borderId="0" xfId="0" applyFont="1" applyFill="1" applyAlignment="1">
      <alignment horizontal="center" vertical="center"/>
    </xf>
    <xf numFmtId="0" fontId="64" fillId="6" borderId="0" xfId="0" applyFont="1" applyFill="1" applyAlignment="1">
      <alignment vertical="center"/>
    </xf>
    <xf numFmtId="0" fontId="65" fillId="6" borderId="0" xfId="0" applyFont="1" applyFill="1" applyAlignment="1">
      <alignment vertical="center"/>
    </xf>
    <xf numFmtId="0" fontId="66" fillId="6" borderId="0" xfId="0" applyFont="1" applyFill="1" applyAlignment="1">
      <alignment horizontal="right" vertical="center"/>
    </xf>
    <xf numFmtId="0" fontId="56" fillId="6" borderId="40" xfId="0" applyFont="1" applyFill="1" applyBorder="1" applyAlignment="1">
      <alignment horizontal="right" vertical="center"/>
    </xf>
    <xf numFmtId="0" fontId="61" fillId="6" borderId="7" xfId="0" applyFont="1" applyFill="1" applyBorder="1" applyAlignment="1">
      <alignment vertical="center"/>
    </xf>
    <xf numFmtId="0" fontId="20" fillId="6" borderId="16" xfId="0" applyFont="1" applyFill="1" applyBorder="1" applyAlignment="1">
      <alignment vertical="center"/>
    </xf>
    <xf numFmtId="0" fontId="67" fillId="6" borderId="7" xfId="0" applyFont="1" applyFill="1" applyBorder="1" applyAlignment="1">
      <alignment horizontal="center" vertical="center"/>
    </xf>
    <xf numFmtId="0" fontId="61" fillId="6" borderId="30" xfId="0" applyFont="1" applyFill="1" applyBorder="1" applyAlignment="1">
      <alignment horizontal="center" vertical="center"/>
    </xf>
    <xf numFmtId="0" fontId="61" fillId="6" borderId="41" xfId="0" applyFont="1" applyFill="1" applyBorder="1" applyAlignment="1">
      <alignment horizontal="left" vertical="center"/>
    </xf>
    <xf numFmtId="0" fontId="67" fillId="6" borderId="0" xfId="0" applyFont="1" applyFill="1" applyAlignment="1">
      <alignment horizontal="center" vertical="center"/>
    </xf>
    <xf numFmtId="0" fontId="61" fillId="6" borderId="0" xfId="0" applyFont="1" applyFill="1" applyAlignment="1">
      <alignment horizontal="center" vertical="center"/>
    </xf>
    <xf numFmtId="0" fontId="56" fillId="6" borderId="41" xfId="0" applyFont="1" applyFill="1" applyBorder="1" applyAlignment="1">
      <alignment horizontal="right" vertical="center"/>
    </xf>
    <xf numFmtId="49" fontId="61" fillId="6" borderId="7" xfId="0" applyNumberFormat="1" applyFont="1" applyFill="1" applyBorder="1" applyAlignment="1">
      <alignment vertical="center"/>
    </xf>
    <xf numFmtId="49" fontId="61" fillId="6" borderId="0" xfId="0" applyNumberFormat="1" applyFont="1" applyFill="1" applyAlignment="1">
      <alignment vertical="center"/>
    </xf>
    <xf numFmtId="0" fontId="61" fillId="6" borderId="41" xfId="0" applyFont="1" applyFill="1" applyBorder="1" applyAlignment="1">
      <alignment vertical="center"/>
    </xf>
    <xf numFmtId="49" fontId="61" fillId="6" borderId="41" xfId="0" applyNumberFormat="1" applyFont="1" applyFill="1" applyBorder="1" applyAlignment="1">
      <alignment vertical="center"/>
    </xf>
    <xf numFmtId="0" fontId="61" fillId="6" borderId="30" xfId="0" applyFont="1" applyFill="1" applyBorder="1" applyAlignment="1">
      <alignment vertical="center"/>
    </xf>
    <xf numFmtId="0" fontId="68" fillId="6" borderId="30" xfId="0" applyFont="1" applyFill="1" applyBorder="1" applyAlignment="1">
      <alignment horizontal="center" vertical="center"/>
    </xf>
    <xf numFmtId="49" fontId="50" fillId="2" borderId="0" xfId="0" applyNumberFormat="1" applyFont="1" applyFill="1" applyAlignment="1">
      <alignment horizontal="center" vertical="center"/>
    </xf>
    <xf numFmtId="0" fontId="68" fillId="6" borderId="7" xfId="0" applyFont="1" applyFill="1" applyBorder="1" applyAlignment="1">
      <alignment horizontal="center" vertical="center"/>
    </xf>
    <xf numFmtId="0" fontId="20" fillId="6" borderId="19" xfId="0" applyFont="1" applyFill="1" applyBorder="1" applyAlignment="1">
      <alignment vertical="center"/>
    </xf>
    <xf numFmtId="49" fontId="61" fillId="6" borderId="30" xfId="0" applyNumberFormat="1" applyFont="1" applyFill="1" applyBorder="1" applyAlignment="1">
      <alignment vertical="center"/>
    </xf>
    <xf numFmtId="49" fontId="69" fillId="2" borderId="0" xfId="0" applyNumberFormat="1" applyFont="1" applyFill="1" applyAlignment="1">
      <alignment horizontal="center" vertical="center"/>
    </xf>
    <xf numFmtId="0" fontId="69" fillId="6" borderId="7" xfId="0" applyFont="1" applyFill="1" applyBorder="1" applyAlignment="1">
      <alignment vertical="center"/>
    </xf>
    <xf numFmtId="49" fontId="59" fillId="6" borderId="0" xfId="0" applyNumberFormat="1" applyFont="1" applyFill="1" applyAlignment="1">
      <alignment horizontal="center" vertical="center"/>
    </xf>
    <xf numFmtId="49" fontId="62" fillId="6" borderId="0" xfId="0" applyNumberFormat="1" applyFont="1" applyFill="1" applyAlignment="1">
      <alignment horizontal="center" vertical="center"/>
    </xf>
    <xf numFmtId="0" fontId="12" fillId="6" borderId="0" xfId="0" applyFont="1" applyFill="1" applyAlignment="1">
      <alignment horizontal="right" vertical="center"/>
    </xf>
    <xf numFmtId="0" fontId="62" fillId="6" borderId="0" xfId="0" applyFont="1" applyFill="1" applyAlignment="1">
      <alignment horizontal="left" vertical="center"/>
    </xf>
    <xf numFmtId="49" fontId="20" fillId="6" borderId="0" xfId="0" applyNumberFormat="1" applyFont="1" applyFill="1" applyAlignment="1">
      <alignment vertical="center"/>
    </xf>
    <xf numFmtId="0" fontId="0" fillId="6" borderId="0" xfId="0" applyFill="1" applyAlignment="1">
      <alignment vertical="center"/>
    </xf>
    <xf numFmtId="0" fontId="70" fillId="6" borderId="0" xfId="0" applyFont="1" applyFill="1" applyAlignment="1">
      <alignment vertical="center"/>
    </xf>
    <xf numFmtId="0" fontId="71" fillId="6" borderId="0" xfId="0" applyFont="1" applyFill="1" applyAlignment="1">
      <alignment vertical="center"/>
    </xf>
    <xf numFmtId="49" fontId="72" fillId="6" borderId="0" xfId="0" applyNumberFormat="1" applyFont="1" applyFill="1" applyAlignment="1">
      <alignment horizontal="center" vertical="center"/>
    </xf>
    <xf numFmtId="49" fontId="73" fillId="6" borderId="0" xfId="0" applyNumberFormat="1" applyFont="1" applyFill="1" applyAlignment="1">
      <alignment vertical="center"/>
    </xf>
    <xf numFmtId="49" fontId="74" fillId="0" borderId="0" xfId="0" applyNumberFormat="1" applyFont="1" applyAlignment="1">
      <alignment horizontal="center" vertical="center"/>
    </xf>
    <xf numFmtId="49" fontId="74" fillId="6" borderId="0" xfId="0" applyNumberFormat="1" applyFont="1" applyFill="1" applyAlignment="1">
      <alignment vertical="center"/>
    </xf>
    <xf numFmtId="49" fontId="53" fillId="2" borderId="35" xfId="0" applyNumberFormat="1" applyFont="1" applyFill="1" applyBorder="1" applyAlignment="1">
      <alignment horizontal="center" vertical="center"/>
    </xf>
    <xf numFmtId="49" fontId="53" fillId="2" borderId="35" xfId="0" applyNumberFormat="1" applyFont="1" applyFill="1" applyBorder="1" applyAlignment="1">
      <alignment vertical="center"/>
    </xf>
    <xf numFmtId="49" fontId="53" fillId="2" borderId="4" xfId="0" applyNumberFormat="1" applyFont="1" applyFill="1" applyBorder="1" applyAlignment="1">
      <alignment horizontal="center" vertical="center"/>
    </xf>
    <xf numFmtId="49" fontId="54" fillId="2" borderId="35" xfId="0" applyNumberFormat="1" applyFont="1" applyFill="1" applyBorder="1" applyAlignment="1">
      <alignment vertical="center"/>
    </xf>
    <xf numFmtId="49" fontId="54" fillId="2" borderId="4" xfId="0" applyNumberFormat="1" applyFont="1" applyFill="1" applyBorder="1" applyAlignment="1">
      <alignment vertical="center"/>
    </xf>
    <xf numFmtId="49" fontId="52" fillId="2" borderId="35" xfId="0" applyNumberFormat="1" applyFont="1" applyFill="1" applyBorder="1" applyAlignment="1">
      <alignment horizontal="left" vertical="center"/>
    </xf>
    <xf numFmtId="49" fontId="52" fillId="0" borderId="35" xfId="0" applyNumberFormat="1" applyFont="1" applyBorder="1" applyAlignment="1">
      <alignment horizontal="left" vertical="center"/>
    </xf>
    <xf numFmtId="49" fontId="54" fillId="6" borderId="4" xfId="0" applyNumberFormat="1" applyFont="1" applyFill="1" applyBorder="1" applyAlignment="1">
      <alignment vertical="center"/>
    </xf>
    <xf numFmtId="0" fontId="75" fillId="6" borderId="0" xfId="0" applyFont="1" applyFill="1" applyAlignment="1">
      <alignment vertical="center"/>
    </xf>
    <xf numFmtId="49" fontId="12" fillId="6" borderId="8" xfId="0" applyNumberFormat="1" applyFont="1" applyFill="1" applyBorder="1" applyAlignment="1">
      <alignment horizontal="right" vertical="center"/>
    </xf>
    <xf numFmtId="49" fontId="12" fillId="6" borderId="0" xfId="0" applyNumberFormat="1" applyFont="1" applyFill="1" applyAlignment="1">
      <alignment horizontal="center" vertical="center"/>
    </xf>
    <xf numFmtId="49" fontId="38" fillId="6" borderId="0" xfId="0" applyNumberFormat="1" applyFont="1" applyFill="1" applyAlignment="1">
      <alignment horizontal="center" vertical="center"/>
    </xf>
    <xf numFmtId="49" fontId="55" fillId="6" borderId="41" xfId="0" applyNumberFormat="1" applyFont="1" applyFill="1" applyBorder="1" applyAlignment="1">
      <alignment vertical="center"/>
    </xf>
    <xf numFmtId="49" fontId="52" fillId="6" borderId="8" xfId="0" applyNumberFormat="1" applyFont="1" applyFill="1" applyBorder="1" applyAlignment="1">
      <alignment vertical="center"/>
    </xf>
    <xf numFmtId="49" fontId="12" fillId="6" borderId="7" xfId="0" applyNumberFormat="1" applyFont="1" applyFill="1" applyBorder="1" applyAlignment="1">
      <alignment horizontal="right" vertical="center"/>
    </xf>
    <xf numFmtId="49" fontId="55" fillId="6" borderId="30" xfId="0" applyNumberFormat="1" applyFont="1" applyFill="1" applyBorder="1" applyAlignment="1">
      <alignment vertical="center"/>
    </xf>
    <xf numFmtId="49" fontId="12" fillId="2" borderId="8" xfId="0" applyNumberFormat="1" applyFont="1" applyFill="1" applyBorder="1" applyAlignment="1">
      <alignment horizontal="right" vertical="center"/>
    </xf>
    <xf numFmtId="0" fontId="12" fillId="2" borderId="0" xfId="0" applyFont="1" applyFill="1" applyAlignment="1">
      <alignment horizontal="right" vertical="center"/>
    </xf>
    <xf numFmtId="0" fontId="12" fillId="2" borderId="7" xfId="0" applyFont="1" applyFill="1" applyBorder="1" applyAlignment="1">
      <alignment horizontal="right" vertical="center"/>
    </xf>
    <xf numFmtId="49" fontId="12" fillId="6" borderId="7" xfId="0" applyNumberFormat="1" applyFont="1" applyFill="1" applyBorder="1" applyAlignment="1">
      <alignment horizontal="center" vertical="center"/>
    </xf>
    <xf numFmtId="49" fontId="38" fillId="6" borderId="7" xfId="0" applyNumberFormat="1" applyFont="1" applyFill="1" applyBorder="1" applyAlignment="1">
      <alignment horizontal="center" vertical="center"/>
    </xf>
    <xf numFmtId="0" fontId="56" fillId="6" borderId="30" xfId="0" applyFont="1" applyFill="1" applyBorder="1" applyAlignment="1">
      <alignment horizontal="right" vertical="center"/>
    </xf>
    <xf numFmtId="49" fontId="26" fillId="0" borderId="0" xfId="0" applyNumberFormat="1" applyFont="1" applyAlignment="1">
      <alignment horizontal="right" vertical="center"/>
    </xf>
    <xf numFmtId="0" fontId="40" fillId="0" borderId="0" xfId="0" applyFont="1" applyAlignment="1">
      <alignment horizontal="center"/>
    </xf>
    <xf numFmtId="0" fontId="40" fillId="6" borderId="7" xfId="0" applyFont="1" applyFill="1" applyBorder="1" applyAlignment="1">
      <alignment horizontal="center" vertical="center" shrinkToFit="1"/>
    </xf>
    <xf numFmtId="0" fontId="40" fillId="6" borderId="7" xfId="0" applyFont="1" applyFill="1" applyBorder="1" applyAlignment="1">
      <alignment vertical="center" shrinkToFit="1"/>
    </xf>
    <xf numFmtId="0" fontId="40" fillId="6" borderId="0" xfId="0" applyFont="1" applyFill="1" applyAlignment="1">
      <alignment shrinkToFit="1"/>
    </xf>
    <xf numFmtId="49" fontId="31" fillId="0" borderId="0" xfId="0" applyNumberFormat="1" applyFont="1" applyAlignment="1">
      <alignment vertical="top"/>
    </xf>
    <xf numFmtId="0" fontId="45" fillId="0" borderId="0" xfId="0" applyFont="1"/>
    <xf numFmtId="0" fontId="16" fillId="0" borderId="0" xfId="0" applyFont="1" applyAlignment="1">
      <alignment horizontal="left"/>
    </xf>
    <xf numFmtId="49" fontId="45" fillId="0" borderId="0" xfId="0" applyNumberFormat="1" applyFont="1"/>
    <xf numFmtId="49" fontId="18" fillId="0" borderId="6" xfId="0" applyNumberFormat="1" applyFont="1" applyBorder="1" applyAlignment="1">
      <alignment vertical="center"/>
    </xf>
    <xf numFmtId="49" fontId="0" fillId="0" borderId="6" xfId="0" applyNumberFormat="1" applyBorder="1" applyAlignment="1">
      <alignment vertical="center"/>
    </xf>
    <xf numFmtId="49" fontId="47" fillId="0" borderId="6" xfId="0" applyNumberFormat="1" applyFont="1" applyBorder="1" applyAlignment="1">
      <alignment vertical="center"/>
    </xf>
    <xf numFmtId="49" fontId="18" fillId="0" borderId="6" xfId="1" applyNumberFormat="1" applyFont="1" applyFill="1" applyBorder="1" applyAlignment="1" applyProtection="1">
      <alignment vertical="center"/>
      <protection locked="0"/>
    </xf>
    <xf numFmtId="0" fontId="19" fillId="0" borderId="6" xfId="0" applyFont="1" applyBorder="1" applyAlignment="1">
      <alignment horizontal="left" vertical="center"/>
    </xf>
    <xf numFmtId="49" fontId="57" fillId="2" borderId="0" xfId="0" applyNumberFormat="1" applyFont="1" applyFill="1" applyAlignment="1">
      <alignment horizontal="right" vertical="center"/>
    </xf>
    <xf numFmtId="0" fontId="57" fillId="0" borderId="0" xfId="0" applyFont="1"/>
    <xf numFmtId="0" fontId="50" fillId="0" borderId="7" xfId="0" applyFont="1" applyBorder="1" applyAlignment="1">
      <alignment horizontal="center" vertical="center"/>
    </xf>
    <xf numFmtId="0" fontId="50" fillId="0" borderId="7" xfId="0" applyFont="1" applyBorder="1" applyAlignment="1">
      <alignment horizontal="center" vertical="center" shrinkToFit="1"/>
    </xf>
    <xf numFmtId="0" fontId="60" fillId="13" borderId="7" xfId="0" applyFont="1" applyFill="1" applyBorder="1" applyAlignment="1">
      <alignment horizontal="center" vertical="center"/>
    </xf>
    <xf numFmtId="0" fontId="59" fillId="0" borderId="7" xfId="0" applyFont="1" applyBorder="1" applyAlignment="1">
      <alignment vertical="center"/>
    </xf>
    <xf numFmtId="0" fontId="61" fillId="0" borderId="7" xfId="0" applyFont="1" applyBorder="1" applyAlignment="1">
      <alignment horizontal="center" vertical="center"/>
    </xf>
    <xf numFmtId="0" fontId="61" fillId="0" borderId="0" xfId="0" applyFont="1" applyAlignment="1">
      <alignment vertical="center"/>
    </xf>
    <xf numFmtId="0" fontId="20" fillId="0" borderId="13" xfId="0" applyFont="1" applyBorder="1" applyAlignment="1">
      <alignment vertical="center"/>
    </xf>
    <xf numFmtId="0" fontId="50" fillId="0" borderId="0" xfId="0" applyFont="1" applyAlignment="1">
      <alignment horizontal="center" vertical="center"/>
    </xf>
    <xf numFmtId="0" fontId="50" fillId="0" borderId="0" xfId="0" applyFont="1" applyAlignment="1">
      <alignment horizontal="center" vertical="center" shrinkToFit="1"/>
    </xf>
    <xf numFmtId="0" fontId="62" fillId="0" borderId="0" xfId="0" applyFont="1" applyAlignment="1">
      <alignment horizontal="center"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horizontal="right" vertical="center"/>
    </xf>
    <xf numFmtId="0" fontId="61" fillId="0" borderId="7" xfId="0" applyFont="1" applyBorder="1" applyAlignment="1">
      <alignment vertical="center"/>
    </xf>
    <xf numFmtId="0" fontId="20" fillId="0" borderId="16" xfId="0" applyFont="1" applyBorder="1" applyAlignment="1">
      <alignment vertical="center"/>
    </xf>
    <xf numFmtId="0" fontId="62" fillId="0" borderId="7" xfId="0" applyFont="1" applyBorder="1" applyAlignment="1">
      <alignment vertical="center"/>
    </xf>
    <xf numFmtId="0" fontId="61" fillId="0" borderId="30" xfId="0" applyFont="1" applyBorder="1" applyAlignment="1">
      <alignment horizontal="center" vertical="center"/>
    </xf>
    <xf numFmtId="0" fontId="61" fillId="0" borderId="41" xfId="0" applyFont="1" applyBorder="1" applyAlignment="1">
      <alignment horizontal="left" vertical="center"/>
    </xf>
    <xf numFmtId="0" fontId="60" fillId="0" borderId="0" xfId="0" applyFont="1" applyAlignment="1">
      <alignment horizontal="center" vertical="center"/>
    </xf>
    <xf numFmtId="0" fontId="61" fillId="0" borderId="0" xfId="0" applyFont="1" applyAlignment="1">
      <alignment horizontal="center" vertical="center"/>
    </xf>
    <xf numFmtId="0" fontId="55" fillId="0" borderId="0" xfId="0" applyFont="1" applyAlignment="1">
      <alignment horizontal="right" vertical="center"/>
    </xf>
    <xf numFmtId="49" fontId="61" fillId="0" borderId="7" xfId="0" applyNumberFormat="1" applyFont="1" applyBorder="1" applyAlignment="1">
      <alignment vertical="center"/>
    </xf>
    <xf numFmtId="49" fontId="61" fillId="0" borderId="0" xfId="0" applyNumberFormat="1" applyFont="1" applyAlignment="1">
      <alignment vertical="center"/>
    </xf>
    <xf numFmtId="0" fontId="61" fillId="0" borderId="41" xfId="0" applyFont="1" applyBorder="1" applyAlignment="1">
      <alignment vertical="center"/>
    </xf>
    <xf numFmtId="49" fontId="61" fillId="0" borderId="41" xfId="0" applyNumberFormat="1" applyFont="1" applyBorder="1" applyAlignment="1">
      <alignment vertical="center"/>
    </xf>
    <xf numFmtId="0" fontId="61" fillId="0" borderId="30" xfId="0" applyFont="1" applyBorder="1" applyAlignment="1">
      <alignment vertical="center"/>
    </xf>
    <xf numFmtId="0" fontId="68" fillId="0" borderId="30" xfId="0" applyFont="1" applyBorder="1" applyAlignment="1">
      <alignment horizontal="center" vertical="center"/>
    </xf>
    <xf numFmtId="0" fontId="29" fillId="0" borderId="0" xfId="0" applyFont="1" applyAlignment="1">
      <alignment vertical="center"/>
    </xf>
    <xf numFmtId="0" fontId="70" fillId="0" borderId="0" xfId="0" applyFont="1" applyAlignment="1">
      <alignment vertical="center"/>
    </xf>
    <xf numFmtId="0" fontId="68" fillId="0" borderId="7" xfId="0" applyFont="1" applyBorder="1" applyAlignment="1">
      <alignment horizontal="center" vertical="center"/>
    </xf>
    <xf numFmtId="0" fontId="20" fillId="0" borderId="19" xfId="0" applyFont="1" applyBorder="1" applyAlignment="1">
      <alignment vertical="center"/>
    </xf>
    <xf numFmtId="49" fontId="61" fillId="0" borderId="30" xfId="0" applyNumberFormat="1" applyFont="1" applyBorder="1" applyAlignment="1">
      <alignment vertical="center"/>
    </xf>
    <xf numFmtId="0" fontId="71" fillId="0" borderId="0" xfId="0" applyFont="1" applyAlignment="1">
      <alignment vertical="center"/>
    </xf>
    <xf numFmtId="49" fontId="62" fillId="0" borderId="0" xfId="0" applyNumberFormat="1" applyFont="1" applyAlignment="1">
      <alignment horizontal="center" vertical="center"/>
    </xf>
    <xf numFmtId="49" fontId="59" fillId="0" borderId="0" xfId="0" applyNumberFormat="1" applyFont="1" applyAlignment="1">
      <alignment horizontal="center" vertical="center"/>
    </xf>
    <xf numFmtId="0" fontId="62" fillId="0" borderId="0" xfId="0" applyFont="1" applyAlignment="1">
      <alignment vertical="center"/>
    </xf>
    <xf numFmtId="49" fontId="62" fillId="0" borderId="0" xfId="0" applyNumberFormat="1" applyFont="1" applyAlignment="1">
      <alignment vertical="center"/>
    </xf>
    <xf numFmtId="0" fontId="12" fillId="0" borderId="0" xfId="0" applyFont="1" applyAlignment="1">
      <alignment horizontal="right" vertical="center"/>
    </xf>
    <xf numFmtId="0" fontId="62" fillId="0" borderId="0" xfId="0" applyFont="1" applyAlignment="1">
      <alignment horizontal="left" vertical="center"/>
    </xf>
    <xf numFmtId="49" fontId="73" fillId="0" borderId="0" xfId="0" applyNumberFormat="1" applyFont="1" applyAlignment="1">
      <alignment vertical="center"/>
    </xf>
    <xf numFmtId="49" fontId="12" fillId="0" borderId="38" xfId="0" applyNumberFormat="1" applyFont="1" applyBorder="1" applyAlignment="1">
      <alignment vertical="center"/>
    </xf>
    <xf numFmtId="49" fontId="12" fillId="0" borderId="8" xfId="0" applyNumberFormat="1" applyFont="1" applyBorder="1" applyAlignment="1">
      <alignment vertical="center"/>
    </xf>
    <xf numFmtId="49" fontId="12" fillId="0" borderId="8" xfId="0" applyNumberFormat="1" applyFont="1" applyBorder="1" applyAlignment="1">
      <alignment horizontal="right" vertical="center"/>
    </xf>
    <xf numFmtId="49" fontId="12" fillId="0" borderId="40" xfId="0" applyNumberFormat="1" applyFont="1" applyBorder="1" applyAlignment="1">
      <alignment horizontal="right" vertical="center"/>
    </xf>
    <xf numFmtId="49" fontId="12" fillId="0" borderId="0" xfId="0" applyNumberFormat="1" applyFont="1" applyAlignment="1">
      <alignment horizontal="center" vertical="center"/>
    </xf>
    <xf numFmtId="49" fontId="38" fillId="0" borderId="0" xfId="0" applyNumberFormat="1" applyFont="1" applyAlignment="1">
      <alignment horizontal="center" vertical="center"/>
    </xf>
    <xf numFmtId="49" fontId="55" fillId="0" borderId="41" xfId="0" applyNumberFormat="1" applyFont="1" applyBorder="1" applyAlignment="1">
      <alignment vertical="center"/>
    </xf>
    <xf numFmtId="49" fontId="52" fillId="2" borderId="38" xfId="0" applyNumberFormat="1" applyFont="1" applyFill="1" applyBorder="1" applyAlignment="1">
      <alignment vertical="center"/>
    </xf>
    <xf numFmtId="49" fontId="52" fillId="2" borderId="8" xfId="0" applyNumberFormat="1" applyFont="1" applyFill="1" applyBorder="1" applyAlignment="1">
      <alignment vertical="center"/>
    </xf>
    <xf numFmtId="49" fontId="55" fillId="2" borderId="41" xfId="0" applyNumberFormat="1" applyFont="1" applyFill="1" applyBorder="1" applyAlignment="1">
      <alignment vertical="center"/>
    </xf>
    <xf numFmtId="49" fontId="12" fillId="0" borderId="42" xfId="0" applyNumberFormat="1" applyFont="1" applyBorder="1" applyAlignment="1">
      <alignment vertical="center"/>
    </xf>
    <xf numFmtId="49" fontId="12" fillId="0" borderId="7" xfId="0" applyNumberFormat="1" applyFont="1" applyBorder="1" applyAlignment="1">
      <alignment vertical="center"/>
    </xf>
    <xf numFmtId="49" fontId="12" fillId="0" borderId="7" xfId="0" applyNumberFormat="1" applyFont="1" applyBorder="1" applyAlignment="1">
      <alignment horizontal="right" vertical="center"/>
    </xf>
    <xf numFmtId="49" fontId="12" fillId="0" borderId="30" xfId="0" applyNumberFormat="1" applyFont="1" applyBorder="1" applyAlignment="1">
      <alignment horizontal="right" vertical="center"/>
    </xf>
    <xf numFmtId="0" fontId="12" fillId="0" borderId="7" xfId="0" applyFont="1" applyBorder="1" applyAlignment="1">
      <alignment vertical="center"/>
    </xf>
    <xf numFmtId="49" fontId="55" fillId="0" borderId="7" xfId="0" applyNumberFormat="1" applyFont="1" applyBorder="1" applyAlignment="1">
      <alignment vertical="center"/>
    </xf>
    <xf numFmtId="49" fontId="55" fillId="0" borderId="30" xfId="0" applyNumberFormat="1" applyFont="1" applyBorder="1" applyAlignment="1">
      <alignment vertical="center"/>
    </xf>
    <xf numFmtId="49" fontId="12" fillId="0" borderId="7" xfId="0" applyNumberFormat="1" applyFont="1" applyBorder="1" applyAlignment="1">
      <alignment horizontal="center" vertical="center"/>
    </xf>
    <xf numFmtId="49" fontId="38" fillId="0" borderId="7" xfId="0" applyNumberFormat="1" applyFont="1" applyBorder="1" applyAlignment="1">
      <alignment horizontal="center" vertical="center"/>
    </xf>
    <xf numFmtId="0" fontId="11" fillId="6" borderId="0" xfId="0" applyFont="1" applyFill="1" applyAlignment="1">
      <alignment horizontal="center"/>
    </xf>
    <xf numFmtId="0" fontId="11" fillId="9" borderId="0" xfId="0" applyFont="1" applyFill="1" applyAlignment="1">
      <alignment horizontal="center"/>
    </xf>
    <xf numFmtId="0" fontId="11" fillId="6" borderId="7" xfId="0" applyFont="1" applyFill="1" applyBorder="1"/>
    <xf numFmtId="0" fontId="40" fillId="3" borderId="0" xfId="0" applyFont="1" applyFill="1" applyAlignment="1">
      <alignment horizontal="center"/>
    </xf>
    <xf numFmtId="0" fontId="76" fillId="6" borderId="0" xfId="0" applyFont="1" applyFill="1" applyAlignment="1">
      <alignment horizontal="center"/>
    </xf>
    <xf numFmtId="0" fontId="40" fillId="4" borderId="0" xfId="0" applyFont="1" applyFill="1" applyAlignment="1">
      <alignment horizontal="center"/>
    </xf>
    <xf numFmtId="0" fontId="76" fillId="9" borderId="0" xfId="0" applyFont="1" applyFill="1" applyAlignment="1">
      <alignment horizontal="center"/>
    </xf>
    <xf numFmtId="0" fontId="40" fillId="8" borderId="0" xfId="0" applyFont="1" applyFill="1" applyAlignment="1">
      <alignment horizontal="center"/>
    </xf>
    <xf numFmtId="0" fontId="0" fillId="6" borderId="5" xfId="0" applyFill="1" applyBorder="1"/>
    <xf numFmtId="0" fontId="11" fillId="9" borderId="5" xfId="0" applyFont="1" applyFill="1" applyBorder="1" applyAlignment="1">
      <alignment horizontal="center" vertical="center"/>
    </xf>
    <xf numFmtId="0" fontId="40" fillId="6" borderId="0" xfId="0" applyFont="1" applyFill="1" applyAlignment="1">
      <alignment horizontal="center" vertical="center"/>
    </xf>
    <xf numFmtId="0" fontId="0" fillId="6" borderId="0" xfId="0" applyFill="1" applyAlignment="1">
      <alignment horizontal="right" vertical="center" shrinkToFit="1"/>
    </xf>
    <xf numFmtId="0" fontId="11" fillId="6" borderId="0" xfId="0" applyFont="1" applyFill="1" applyAlignment="1">
      <alignment horizontal="center" vertical="center"/>
    </xf>
    <xf numFmtId="49" fontId="58" fillId="2" borderId="0" xfId="0" applyNumberFormat="1" applyFont="1" applyFill="1" applyAlignment="1">
      <alignment vertical="center"/>
    </xf>
    <xf numFmtId="0" fontId="50" fillId="0" borderId="7" xfId="0" applyFont="1" applyBorder="1" applyAlignment="1">
      <alignment vertical="center"/>
    </xf>
    <xf numFmtId="0" fontId="77" fillId="0" borderId="0" xfId="0" applyFont="1" applyAlignment="1">
      <alignment horizontal="right" vertical="center"/>
    </xf>
    <xf numFmtId="0" fontId="63" fillId="6" borderId="41" xfId="0" applyFont="1" applyFill="1" applyBorder="1" applyAlignment="1">
      <alignment vertical="center"/>
    </xf>
    <xf numFmtId="0" fontId="63" fillId="6" borderId="7" xfId="0" applyFont="1" applyFill="1" applyBorder="1" applyAlignment="1">
      <alignment vertical="center"/>
    </xf>
    <xf numFmtId="0" fontId="63" fillId="6" borderId="30" xfId="0" applyFont="1" applyFill="1" applyBorder="1" applyAlignment="1">
      <alignment vertical="center"/>
    </xf>
    <xf numFmtId="0" fontId="78" fillId="6" borderId="0" xfId="0" applyFont="1" applyFill="1" applyAlignment="1">
      <alignment horizontal="right" vertical="center"/>
    </xf>
    <xf numFmtId="0" fontId="79" fillId="0" borderId="0" xfId="0" applyFont="1" applyAlignment="1">
      <alignment vertical="center"/>
    </xf>
    <xf numFmtId="0" fontId="61" fillId="0" borderId="30" xfId="0" applyFont="1" applyBorder="1" applyAlignment="1">
      <alignment horizontal="right" vertical="center"/>
    </xf>
    <xf numFmtId="0" fontId="56" fillId="6" borderId="0" xfId="0" applyFont="1" applyFill="1" applyAlignment="1">
      <alignment horizontal="right" vertical="center"/>
    </xf>
    <xf numFmtId="49" fontId="32" fillId="0" borderId="0" xfId="0" applyNumberFormat="1" applyFont="1"/>
    <xf numFmtId="0" fontId="19" fillId="0" borderId="6" xfId="0" applyFont="1" applyBorder="1" applyAlignment="1">
      <alignment horizontal="right" vertical="center"/>
    </xf>
    <xf numFmtId="49" fontId="57" fillId="2" borderId="0" xfId="0" applyNumberFormat="1" applyFont="1" applyFill="1" applyAlignment="1">
      <alignment horizontal="center" vertical="center"/>
    </xf>
    <xf numFmtId="49" fontId="61" fillId="0" borderId="7" xfId="0" applyNumberFormat="1" applyFont="1" applyBorder="1" applyAlignment="1">
      <alignment horizontal="left" vertical="center"/>
    </xf>
    <xf numFmtId="0" fontId="56" fillId="6" borderId="4" xfId="0" applyFont="1" applyFill="1" applyBorder="1" applyAlignment="1">
      <alignment horizontal="right" vertical="center"/>
    </xf>
    <xf numFmtId="49" fontId="61" fillId="0" borderId="30" xfId="0" applyNumberFormat="1" applyFont="1" applyBorder="1" applyAlignment="1">
      <alignment horizontal="left" vertical="center"/>
    </xf>
    <xf numFmtId="49" fontId="61" fillId="0" borderId="0" xfId="0" applyNumberFormat="1" applyFont="1" applyAlignment="1">
      <alignment horizontal="left" vertical="center"/>
    </xf>
    <xf numFmtId="49" fontId="61" fillId="0" borderId="41" xfId="0" applyNumberFormat="1" applyFont="1" applyBorder="1" applyAlignment="1">
      <alignment horizontal="left" vertical="center"/>
    </xf>
    <xf numFmtId="49" fontId="80" fillId="0" borderId="30" xfId="0" applyNumberFormat="1" applyFont="1" applyBorder="1" applyAlignment="1">
      <alignment horizontal="right" vertical="center"/>
    </xf>
    <xf numFmtId="49" fontId="80" fillId="0" borderId="0" xfId="0" applyNumberFormat="1" applyFont="1" applyAlignment="1">
      <alignment horizontal="right" vertical="center"/>
    </xf>
    <xf numFmtId="0" fontId="81" fillId="6" borderId="0" xfId="0" applyFont="1" applyFill="1" applyAlignment="1">
      <alignment horizontal="right" vertical="center"/>
    </xf>
    <xf numFmtId="49" fontId="12" fillId="14" borderId="0" xfId="0" applyNumberFormat="1" applyFont="1" applyFill="1" applyAlignment="1">
      <alignment horizontal="center" vertical="center"/>
    </xf>
    <xf numFmtId="49" fontId="61" fillId="14" borderId="0" xfId="0" applyNumberFormat="1" applyFont="1" applyFill="1" applyAlignment="1">
      <alignment vertical="center"/>
    </xf>
    <xf numFmtId="0" fontId="61" fillId="14" borderId="7" xfId="0" applyFont="1" applyFill="1" applyBorder="1" applyAlignment="1">
      <alignment vertical="center"/>
    </xf>
    <xf numFmtId="49" fontId="61" fillId="14" borderId="7" xfId="0" applyNumberFormat="1" applyFont="1" applyFill="1" applyBorder="1" applyAlignment="1">
      <alignment vertical="center"/>
    </xf>
    <xf numFmtId="0" fontId="62" fillId="6" borderId="0" xfId="0" applyFont="1" applyFill="1" applyAlignment="1">
      <alignment horizontal="right" vertical="center"/>
    </xf>
    <xf numFmtId="0" fontId="55" fillId="14" borderId="0" xfId="0" applyFont="1" applyFill="1" applyAlignment="1">
      <alignment horizontal="right" vertical="center"/>
    </xf>
    <xf numFmtId="0" fontId="56" fillId="14" borderId="40" xfId="0" applyFont="1" applyFill="1" applyBorder="1" applyAlignment="1">
      <alignment horizontal="right" vertical="center"/>
    </xf>
    <xf numFmtId="0" fontId="82" fillId="6" borderId="0" xfId="0" applyFont="1" applyFill="1" applyAlignment="1">
      <alignment horizontal="right" vertical="center"/>
    </xf>
    <xf numFmtId="49" fontId="61" fillId="14" borderId="30" xfId="0" applyNumberFormat="1" applyFont="1" applyFill="1" applyBorder="1" applyAlignment="1">
      <alignment vertical="center"/>
    </xf>
    <xf numFmtId="49" fontId="69" fillId="0" borderId="0" xfId="0" applyNumberFormat="1" applyFont="1" applyAlignment="1">
      <alignment horizontal="center" vertical="center"/>
    </xf>
    <xf numFmtId="49" fontId="62" fillId="0" borderId="7" xfId="0" applyNumberFormat="1" applyFont="1" applyBorder="1" applyAlignment="1">
      <alignment horizontal="center" vertical="center"/>
    </xf>
    <xf numFmtId="1" fontId="62" fillId="0" borderId="7" xfId="0" applyNumberFormat="1" applyFont="1" applyBorder="1" applyAlignment="1">
      <alignment horizontal="center" vertical="center"/>
    </xf>
    <xf numFmtId="49" fontId="70" fillId="0" borderId="7" xfId="0" applyNumberFormat="1" applyFont="1" applyBorder="1" applyAlignment="1">
      <alignment vertical="center"/>
    </xf>
    <xf numFmtId="49" fontId="71" fillId="0" borderId="7" xfId="0" applyNumberFormat="1" applyFont="1" applyBorder="1" applyAlignment="1">
      <alignment vertical="center"/>
    </xf>
    <xf numFmtId="49" fontId="80" fillId="0" borderId="7" xfId="0" applyNumberFormat="1" applyFont="1" applyBorder="1" applyAlignment="1">
      <alignment horizontal="right" vertical="center"/>
    </xf>
    <xf numFmtId="49" fontId="53" fillId="2" borderId="7" xfId="0" applyNumberFormat="1" applyFont="1" applyFill="1" applyBorder="1" applyAlignment="1">
      <alignment horizontal="center" vertical="center"/>
    </xf>
    <xf numFmtId="49" fontId="53" fillId="2" borderId="35" xfId="0" applyNumberFormat="1" applyFont="1" applyFill="1" applyBorder="1" applyAlignment="1">
      <alignment horizontal="right" vertical="center"/>
    </xf>
    <xf numFmtId="0" fontId="12" fillId="6" borderId="41" xfId="0" applyFont="1" applyFill="1" applyBorder="1" applyAlignment="1">
      <alignment vertical="center"/>
    </xf>
    <xf numFmtId="0" fontId="12" fillId="6" borderId="30" xfId="0" applyFont="1" applyFill="1" applyBorder="1" applyAlignment="1">
      <alignment vertical="center"/>
    </xf>
    <xf numFmtId="49" fontId="4" fillId="0" borderId="0" xfId="0" applyNumberFormat="1" applyFont="1" applyAlignment="1">
      <alignment horizontal="center"/>
    </xf>
    <xf numFmtId="0" fontId="24" fillId="6" borderId="0" xfId="0" applyFont="1" applyFill="1" applyAlignment="1">
      <alignment horizontal="left"/>
    </xf>
    <xf numFmtId="0" fontId="8" fillId="6" borderId="0" xfId="0" applyFont="1" applyFill="1" applyAlignment="1">
      <alignment horizontal="left"/>
    </xf>
    <xf numFmtId="49" fontId="8" fillId="6" borderId="0" xfId="0" applyNumberFormat="1" applyFont="1" applyFill="1" applyAlignment="1">
      <alignment horizontal="left"/>
    </xf>
    <xf numFmtId="49" fontId="16" fillId="0" borderId="0" xfId="0" applyNumberFormat="1" applyFont="1" applyAlignment="1">
      <alignment horizontal="right" vertical="center"/>
    </xf>
    <xf numFmtId="0" fontId="33" fillId="0" borderId="0" xfId="0" applyFont="1" applyAlignment="1">
      <alignment horizontal="left"/>
    </xf>
    <xf numFmtId="49" fontId="34" fillId="3" borderId="3" xfId="0" applyNumberFormat="1" applyFont="1" applyFill="1" applyBorder="1" applyAlignment="1">
      <alignment vertical="center"/>
    </xf>
    <xf numFmtId="49" fontId="83" fillId="3" borderId="35" xfId="0" applyNumberFormat="1" applyFont="1" applyFill="1" applyBorder="1" applyAlignment="1">
      <alignment vertical="center"/>
    </xf>
    <xf numFmtId="49" fontId="83" fillId="3" borderId="34" xfId="0" applyNumberFormat="1" applyFont="1" applyFill="1" applyBorder="1" applyAlignment="1">
      <alignment vertical="center"/>
    </xf>
    <xf numFmtId="49" fontId="10" fillId="3" borderId="35" xfId="0" applyNumberFormat="1" applyFont="1" applyFill="1" applyBorder="1" applyAlignment="1">
      <alignment horizontal="left" vertical="center"/>
    </xf>
    <xf numFmtId="49" fontId="10" fillId="3" borderId="4" xfId="0" applyNumberFormat="1" applyFont="1" applyFill="1" applyBorder="1" applyAlignment="1">
      <alignment horizontal="left" vertical="center"/>
    </xf>
    <xf numFmtId="49" fontId="10" fillId="2" borderId="0" xfId="0" applyNumberFormat="1" applyFont="1" applyFill="1" applyAlignment="1">
      <alignment horizontal="left" vertical="center"/>
    </xf>
    <xf numFmtId="49" fontId="35" fillId="2" borderId="0" xfId="0" applyNumberFormat="1" applyFont="1" applyFill="1" applyAlignment="1">
      <alignment horizontal="left" vertical="center"/>
    </xf>
    <xf numFmtId="49" fontId="10" fillId="2" borderId="23" xfId="0" applyNumberFormat="1" applyFont="1" applyFill="1" applyBorder="1" applyAlignment="1">
      <alignment horizontal="left" vertical="center"/>
    </xf>
    <xf numFmtId="0" fontId="0" fillId="2" borderId="25" xfId="0" applyFill="1" applyBorder="1" applyAlignment="1">
      <alignment vertical="center"/>
    </xf>
    <xf numFmtId="49" fontId="10" fillId="6" borderId="2" xfId="0" applyNumberFormat="1" applyFont="1" applyFill="1" applyBorder="1" applyAlignment="1">
      <alignment horizontal="left" vertical="center"/>
    </xf>
    <xf numFmtId="0" fontId="37" fillId="15" borderId="18" xfId="0" applyFont="1" applyFill="1" applyBorder="1" applyAlignment="1">
      <alignment horizontal="right" vertical="center"/>
    </xf>
    <xf numFmtId="49" fontId="11" fillId="2" borderId="11" xfId="0" applyNumberFormat="1" applyFont="1" applyFill="1" applyBorder="1" applyAlignment="1">
      <alignment horizontal="center" wrapText="1"/>
    </xf>
    <xf numFmtId="49" fontId="11" fillId="2" borderId="24" xfId="0" applyNumberFormat="1" applyFont="1" applyFill="1" applyBorder="1" applyAlignment="1">
      <alignment horizontal="center" wrapText="1"/>
    </xf>
    <xf numFmtId="0" fontId="11" fillId="0" borderId="0" xfId="0" applyFont="1"/>
    <xf numFmtId="49" fontId="12" fillId="2" borderId="17" xfId="0" applyNumberFormat="1" applyFont="1" applyFill="1" applyBorder="1" applyAlignment="1">
      <alignment horizontal="center" wrapText="1"/>
    </xf>
    <xf numFmtId="49" fontId="12" fillId="2" borderId="44" xfId="0" applyNumberFormat="1" applyFont="1" applyFill="1" applyBorder="1" applyAlignment="1">
      <alignment horizontal="center" wrapText="1"/>
    </xf>
    <xf numFmtId="49" fontId="12" fillId="2" borderId="6" xfId="0" applyNumberFormat="1" applyFont="1" applyFill="1" applyBorder="1" applyAlignment="1">
      <alignment horizontal="center" wrapText="1"/>
    </xf>
    <xf numFmtId="0" fontId="12" fillId="2" borderId="18" xfId="0" applyFont="1" applyFill="1" applyBorder="1" applyAlignment="1">
      <alignment horizontal="center" wrapText="1"/>
    </xf>
    <xf numFmtId="0" fontId="32" fillId="0" borderId="45" xfId="0" applyFont="1" applyBorder="1" applyAlignment="1">
      <alignment horizontal="center" vertical="center"/>
    </xf>
    <xf numFmtId="0" fontId="20" fillId="0" borderId="14" xfId="0" applyFont="1" applyBorder="1" applyAlignment="1">
      <alignment vertical="center"/>
    </xf>
    <xf numFmtId="1" fontId="20" fillId="0" borderId="15" xfId="0" applyNumberFormat="1" applyFont="1" applyBorder="1" applyAlignment="1">
      <alignment horizontal="center" vertical="center"/>
    </xf>
    <xf numFmtId="1" fontId="20" fillId="0" borderId="7" xfId="0" applyNumberFormat="1" applyFont="1" applyBorder="1" applyAlignment="1">
      <alignment horizontal="center" vertical="center"/>
    </xf>
    <xf numFmtId="166" fontId="20" fillId="0" borderId="14" xfId="0" applyNumberFormat="1" applyFont="1" applyBorder="1" applyAlignment="1">
      <alignment horizontal="left" vertical="center"/>
    </xf>
    <xf numFmtId="0" fontId="20" fillId="0" borderId="30" xfId="0" applyFont="1" applyBorder="1" applyAlignment="1">
      <alignment horizontal="left" vertical="center"/>
    </xf>
    <xf numFmtId="1" fontId="20" fillId="2" borderId="30" xfId="0" applyNumberFormat="1" applyFont="1" applyFill="1" applyBorder="1" applyAlignment="1">
      <alignment horizontal="center" vertical="center"/>
    </xf>
    <xf numFmtId="0" fontId="32" fillId="0" borderId="37" xfId="0" applyFont="1" applyBorder="1" applyAlignment="1">
      <alignment horizontal="center" vertical="center"/>
    </xf>
    <xf numFmtId="49" fontId="20" fillId="0" borderId="30" xfId="0" applyNumberFormat="1" applyFont="1" applyBorder="1" applyAlignment="1">
      <alignment horizontal="center" vertical="center"/>
    </xf>
    <xf numFmtId="0" fontId="20" fillId="0" borderId="15" xfId="0" applyFont="1" applyBorder="1" applyAlignment="1">
      <alignment horizontal="center" vertical="center" wrapText="1"/>
    </xf>
    <xf numFmtId="49" fontId="0" fillId="0" borderId="30" xfId="0" applyNumberFormat="1" applyBorder="1" applyAlignment="1">
      <alignment horizontal="center" vertical="center"/>
    </xf>
    <xf numFmtId="49" fontId="20" fillId="0" borderId="30" xfId="0" applyNumberFormat="1" applyFont="1" applyBorder="1" applyAlignment="1">
      <alignment horizontal="center" vertical="center" wrapText="1"/>
    </xf>
    <xf numFmtId="0" fontId="32" fillId="0" borderId="46" xfId="0" applyFont="1" applyBorder="1" applyAlignment="1">
      <alignment horizontal="center" vertical="center"/>
    </xf>
    <xf numFmtId="0" fontId="7" fillId="0" borderId="0" xfId="0" applyFont="1"/>
    <xf numFmtId="0" fontId="20" fillId="0" borderId="17" xfId="0" applyFont="1" applyBorder="1" applyAlignment="1">
      <alignment vertical="center"/>
    </xf>
    <xf numFmtId="0" fontId="20" fillId="0" borderId="28" xfId="0" applyFont="1" applyBorder="1" applyAlignment="1">
      <alignment vertical="center"/>
    </xf>
    <xf numFmtId="0" fontId="20" fillId="0" borderId="28" xfId="0" applyFont="1" applyBorder="1" applyAlignment="1">
      <alignment horizontal="center" vertical="center"/>
    </xf>
    <xf numFmtId="49" fontId="20" fillId="0" borderId="28" xfId="0" applyNumberFormat="1" applyFont="1" applyBorder="1" applyAlignment="1">
      <alignment horizontal="center" vertical="center"/>
    </xf>
    <xf numFmtId="0" fontId="20" fillId="0" borderId="18" xfId="0" applyFont="1" applyBorder="1" applyAlignment="1">
      <alignment horizontal="center" vertical="center"/>
    </xf>
    <xf numFmtId="1" fontId="20" fillId="0" borderId="6" xfId="0" applyNumberFormat="1" applyFont="1" applyBorder="1" applyAlignment="1">
      <alignment horizontal="center" vertical="center"/>
    </xf>
    <xf numFmtId="0" fontId="14" fillId="0" borderId="0" xfId="0" applyFont="1" applyAlignment="1">
      <alignment vertical="top"/>
    </xf>
    <xf numFmtId="0" fontId="43" fillId="0" borderId="0" xfId="0" applyFont="1" applyAlignment="1">
      <alignment vertical="top"/>
    </xf>
    <xf numFmtId="0" fontId="32" fillId="0" borderId="0" xfId="0" applyFont="1" applyAlignment="1">
      <alignment horizontal="left"/>
    </xf>
    <xf numFmtId="0" fontId="23" fillId="0" borderId="0" xfId="0" applyFont="1" applyAlignment="1">
      <alignment horizontal="left"/>
    </xf>
    <xf numFmtId="0" fontId="46" fillId="2" borderId="0" xfId="0" applyFont="1" applyFill="1" applyAlignment="1">
      <alignment vertical="center"/>
    </xf>
    <xf numFmtId="0" fontId="26" fillId="2" borderId="0" xfId="0" applyFont="1" applyFill="1" applyAlignment="1">
      <alignment horizontal="right" vertical="center"/>
    </xf>
    <xf numFmtId="0" fontId="18" fillId="0" borderId="6" xfId="0" applyFont="1" applyBorder="1" applyAlignment="1">
      <alignment vertical="center"/>
    </xf>
    <xf numFmtId="0" fontId="0" fillId="0" borderId="6" xfId="0" applyBorder="1" applyAlignment="1">
      <alignment vertical="center"/>
    </xf>
    <xf numFmtId="0" fontId="47" fillId="0" borderId="6" xfId="0" applyFont="1" applyBorder="1" applyAlignment="1">
      <alignment vertical="center"/>
    </xf>
    <xf numFmtId="0" fontId="12" fillId="2" borderId="0" xfId="0" applyFont="1" applyFill="1" applyAlignment="1">
      <alignment horizontal="center" vertical="center" shrinkToFit="1"/>
    </xf>
    <xf numFmtId="0" fontId="55" fillId="2" borderId="0" xfId="0" applyFont="1" applyFill="1" applyAlignment="1">
      <alignment horizontal="center" vertical="center"/>
    </xf>
    <xf numFmtId="0" fontId="55" fillId="2" borderId="0" xfId="0" applyFont="1" applyFill="1" applyAlignment="1">
      <alignment vertical="center"/>
    </xf>
    <xf numFmtId="0" fontId="57" fillId="0" borderId="0" xfId="0" applyFont="1" applyAlignment="1">
      <alignment horizontal="center" vertical="center"/>
    </xf>
    <xf numFmtId="0" fontId="57" fillId="0" borderId="0" xfId="0" applyFont="1" applyAlignment="1">
      <alignment horizontal="left" vertical="center"/>
    </xf>
    <xf numFmtId="0" fontId="58" fillId="0" borderId="0" xfId="0" applyFont="1" applyAlignment="1">
      <alignment horizontal="center" vertical="center"/>
    </xf>
    <xf numFmtId="0" fontId="58" fillId="0" borderId="0" xfId="0" applyFont="1" applyAlignment="1">
      <alignment vertical="center"/>
    </xf>
    <xf numFmtId="0" fontId="59" fillId="2" borderId="0" xfId="0" applyFont="1" applyFill="1" applyAlignment="1">
      <alignment horizontal="center" vertical="center"/>
    </xf>
    <xf numFmtId="0" fontId="69" fillId="0" borderId="7" xfId="0" applyFont="1" applyBorder="1" applyAlignment="1">
      <alignment vertical="center" shrinkToFit="1"/>
    </xf>
    <xf numFmtId="0" fontId="69" fillId="0" borderId="7" xfId="0" applyFont="1" applyBorder="1" applyAlignment="1">
      <alignment vertical="center"/>
    </xf>
    <xf numFmtId="0" fontId="11" fillId="0" borderId="7" xfId="0" applyFont="1" applyBorder="1" applyAlignment="1">
      <alignment vertical="center"/>
    </xf>
    <xf numFmtId="0" fontId="63" fillId="0" borderId="7" xfId="0" applyFont="1" applyBorder="1" applyAlignment="1">
      <alignment horizontal="center" vertical="center"/>
    </xf>
    <xf numFmtId="0" fontId="63" fillId="0" borderId="0" xfId="0" applyFont="1" applyAlignment="1">
      <alignment vertical="center"/>
    </xf>
    <xf numFmtId="0" fontId="62" fillId="2" borderId="0" xfId="0" applyFont="1" applyFill="1" applyAlignment="1">
      <alignment horizontal="center" vertical="center"/>
    </xf>
    <xf numFmtId="0" fontId="79" fillId="0" borderId="30" xfId="0" applyFont="1" applyBorder="1" applyAlignment="1">
      <alignment horizontal="right" vertical="center"/>
    </xf>
    <xf numFmtId="0" fontId="59" fillId="0" borderId="0" xfId="0" applyFont="1" applyAlignment="1">
      <alignment vertical="center"/>
    </xf>
    <xf numFmtId="0" fontId="50" fillId="0" borderId="0" xfId="0" applyFont="1" applyAlignment="1">
      <alignment vertical="center"/>
    </xf>
    <xf numFmtId="0" fontId="84" fillId="0" borderId="41" xfId="0" applyFont="1" applyBorder="1" applyAlignment="1">
      <alignment horizontal="center" vertical="center"/>
    </xf>
    <xf numFmtId="0" fontId="61" fillId="0" borderId="0" xfId="0" applyFont="1" applyAlignment="1">
      <alignment horizontal="left" vertical="center"/>
    </xf>
    <xf numFmtId="0" fontId="63" fillId="0" borderId="0" xfId="0" applyFont="1" applyAlignment="1">
      <alignment horizontal="left" vertical="center"/>
    </xf>
    <xf numFmtId="0" fontId="40" fillId="0" borderId="0" xfId="0" applyFont="1" applyAlignment="1">
      <alignment vertical="center"/>
    </xf>
    <xf numFmtId="0" fontId="61" fillId="0" borderId="7" xfId="0" applyFont="1" applyBorder="1" applyAlignment="1">
      <alignment horizontal="left" vertical="center"/>
    </xf>
    <xf numFmtId="0" fontId="79" fillId="0" borderId="7" xfId="0" applyFont="1" applyBorder="1" applyAlignment="1">
      <alignment horizontal="right" vertical="center"/>
    </xf>
    <xf numFmtId="0" fontId="50" fillId="0" borderId="7" xfId="0" applyFont="1" applyBorder="1" applyAlignment="1">
      <alignment vertical="center" shrinkToFit="1"/>
    </xf>
    <xf numFmtId="0" fontId="40" fillId="0" borderId="7" xfId="0" applyFont="1" applyBorder="1" applyAlignment="1">
      <alignment vertical="center"/>
    </xf>
    <xf numFmtId="0" fontId="63" fillId="0" borderId="30" xfId="0" applyFont="1" applyBorder="1" applyAlignment="1">
      <alignment horizontal="center" vertical="center"/>
    </xf>
    <xf numFmtId="0" fontId="63" fillId="0" borderId="41" xfId="0" applyFont="1" applyBorder="1" applyAlignment="1">
      <alignment vertical="center"/>
    </xf>
    <xf numFmtId="0" fontId="85" fillId="0" borderId="0" xfId="0" applyFont="1" applyAlignment="1">
      <alignment vertical="center"/>
    </xf>
    <xf numFmtId="0" fontId="79" fillId="0" borderId="0" xfId="0" applyFont="1" applyAlignment="1">
      <alignment horizontal="right" vertical="center"/>
    </xf>
    <xf numFmtId="0" fontId="63" fillId="0" borderId="0" xfId="0" applyFont="1" applyAlignment="1">
      <alignment horizontal="center" vertical="center"/>
    </xf>
    <xf numFmtId="0" fontId="50" fillId="2" borderId="0" xfId="0" applyFont="1" applyFill="1" applyAlignment="1">
      <alignment horizontal="center" vertical="center"/>
    </xf>
    <xf numFmtId="0" fontId="63" fillId="0" borderId="41" xfId="0" applyFont="1" applyBorder="1" applyAlignment="1">
      <alignment horizontal="left" vertical="center"/>
    </xf>
    <xf numFmtId="0" fontId="79" fillId="0" borderId="41" xfId="0" applyFont="1" applyBorder="1" applyAlignment="1">
      <alignment horizontal="right" vertical="center"/>
    </xf>
    <xf numFmtId="0" fontId="63" fillId="0" borderId="8" xfId="0" applyFont="1" applyBorder="1" applyAlignment="1">
      <alignment vertical="center"/>
    </xf>
    <xf numFmtId="0" fontId="23" fillId="0" borderId="7" xfId="0" applyFont="1" applyBorder="1" applyAlignment="1">
      <alignment vertical="center"/>
    </xf>
    <xf numFmtId="0" fontId="84" fillId="0" borderId="0" xfId="0" applyFont="1" applyAlignment="1">
      <alignment horizontal="center" vertical="center"/>
    </xf>
    <xf numFmtId="0" fontId="63" fillId="6" borderId="0" xfId="0" applyFont="1" applyFill="1" applyAlignment="1">
      <alignment horizontal="right" vertical="center"/>
    </xf>
    <xf numFmtId="1" fontId="62" fillId="6" borderId="0" xfId="0" applyNumberFormat="1" applyFont="1" applyFill="1" applyAlignment="1">
      <alignment horizontal="center" vertical="center"/>
    </xf>
    <xf numFmtId="49" fontId="0" fillId="0" borderId="0" xfId="0" applyNumberFormat="1" applyAlignment="1">
      <alignment vertical="center"/>
    </xf>
    <xf numFmtId="49" fontId="63" fillId="0" borderId="0" xfId="0" applyNumberFormat="1" applyFont="1" applyAlignment="1">
      <alignment horizontal="center" vertical="center"/>
    </xf>
    <xf numFmtId="49" fontId="53" fillId="2" borderId="4" xfId="0" applyNumberFormat="1" applyFont="1" applyFill="1" applyBorder="1" applyAlignment="1">
      <alignment vertical="center"/>
    </xf>
    <xf numFmtId="49" fontId="12" fillId="0" borderId="39" xfId="0" applyNumberFormat="1" applyFont="1" applyBorder="1" applyAlignment="1">
      <alignment vertical="center"/>
    </xf>
    <xf numFmtId="49" fontId="12" fillId="0" borderId="41" xfId="0" applyNumberFormat="1" applyFont="1" applyBorder="1" applyAlignment="1">
      <alignment horizontal="right" vertical="center"/>
    </xf>
    <xf numFmtId="49" fontId="12" fillId="0" borderId="0" xfId="0" applyNumberFormat="1" applyFont="1" applyAlignment="1">
      <alignment horizontal="right" vertical="center"/>
    </xf>
    <xf numFmtId="49" fontId="38" fillId="6" borderId="41" xfId="0" applyNumberFormat="1" applyFont="1" applyFill="1" applyBorder="1" applyAlignment="1">
      <alignment vertical="center"/>
    </xf>
    <xf numFmtId="49" fontId="38" fillId="0" borderId="0" xfId="0" applyNumberFormat="1" applyFont="1" applyAlignment="1">
      <alignment vertical="center"/>
    </xf>
    <xf numFmtId="49" fontId="12" fillId="0" borderId="42" xfId="0" applyNumberFormat="1" applyFont="1" applyBorder="1" applyAlignment="1">
      <alignment horizontal="center" vertical="center"/>
    </xf>
    <xf numFmtId="49" fontId="38" fillId="6" borderId="30" xfId="0" applyNumberFormat="1" applyFont="1" applyFill="1" applyBorder="1" applyAlignment="1">
      <alignment vertical="center"/>
    </xf>
    <xf numFmtId="49" fontId="38" fillId="2" borderId="41" xfId="0" applyNumberFormat="1" applyFont="1" applyFill="1" applyBorder="1" applyAlignment="1">
      <alignment vertical="center"/>
    </xf>
    <xf numFmtId="49" fontId="12" fillId="2" borderId="7" xfId="0" applyNumberFormat="1" applyFont="1" applyFill="1" applyBorder="1" applyAlignment="1">
      <alignment horizontal="center" vertical="center"/>
    </xf>
    <xf numFmtId="0" fontId="12" fillId="2" borderId="7" xfId="0" applyFont="1" applyFill="1" applyBorder="1" applyAlignment="1">
      <alignment vertical="center"/>
    </xf>
    <xf numFmtId="49" fontId="38" fillId="2" borderId="30" xfId="0" applyNumberFormat="1" applyFont="1" applyFill="1" applyBorder="1" applyAlignment="1">
      <alignment vertical="center"/>
    </xf>
    <xf numFmtId="49" fontId="38" fillId="0" borderId="7" xfId="0" applyNumberFormat="1" applyFont="1" applyBorder="1" applyAlignment="1">
      <alignment vertical="center"/>
    </xf>
    <xf numFmtId="0" fontId="86" fillId="15" borderId="30" xfId="0" applyFont="1" applyFill="1" applyBorder="1" applyAlignment="1">
      <alignment vertical="center"/>
    </xf>
    <xf numFmtId="0" fontId="48" fillId="2" borderId="0" xfId="0" applyFont="1" applyFill="1" applyAlignment="1">
      <alignment horizontal="right" vertical="center"/>
    </xf>
    <xf numFmtId="0" fontId="48"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vertical="center"/>
    </xf>
    <xf numFmtId="0" fontId="87" fillId="0" borderId="0" xfId="0" applyFont="1" applyAlignment="1">
      <alignment horizontal="center" vertical="center"/>
    </xf>
    <xf numFmtId="0" fontId="87" fillId="0" borderId="0" xfId="0" applyFont="1" applyAlignment="1">
      <alignment vertical="center"/>
    </xf>
    <xf numFmtId="0" fontId="59" fillId="0" borderId="7" xfId="0" applyFont="1" applyBorder="1" applyAlignment="1">
      <alignment vertical="center" shrinkToFit="1"/>
    </xf>
    <xf numFmtId="0" fontId="62" fillId="0" borderId="0" xfId="0" applyFont="1" applyAlignment="1">
      <alignment horizontal="center" vertical="center" shrinkToFit="1"/>
    </xf>
    <xf numFmtId="0" fontId="67" fillId="0" borderId="0" xfId="0" applyFont="1" applyAlignment="1">
      <alignment horizontal="center" vertical="center" shrinkToFit="1"/>
    </xf>
    <xf numFmtId="0" fontId="63" fillId="6" borderId="7" xfId="0" applyFont="1" applyFill="1" applyBorder="1" applyAlignment="1">
      <alignment horizontal="right" vertical="center"/>
    </xf>
    <xf numFmtId="0" fontId="79" fillId="6" borderId="0" xfId="0" applyFont="1" applyFill="1" applyAlignment="1">
      <alignment horizontal="right" vertical="center"/>
    </xf>
    <xf numFmtId="0" fontId="69" fillId="2" borderId="0" xfId="0" applyFont="1" applyFill="1" applyAlignment="1">
      <alignment horizontal="center" vertical="center"/>
    </xf>
    <xf numFmtId="49" fontId="16" fillId="0" borderId="0" xfId="0" applyNumberFormat="1" applyFont="1" applyAlignment="1">
      <alignment horizontal="left" vertical="center"/>
    </xf>
    <xf numFmtId="49" fontId="88" fillId="0" borderId="0" xfId="0" applyNumberFormat="1" applyFont="1" applyAlignment="1">
      <alignment horizontal="right" vertical="center"/>
    </xf>
    <xf numFmtId="0" fontId="62" fillId="14" borderId="0" xfId="0" applyFont="1" applyFill="1" applyAlignment="1">
      <alignment horizontal="center" vertical="center"/>
    </xf>
    <xf numFmtId="0" fontId="63" fillId="14" borderId="0" xfId="0" applyFont="1" applyFill="1" applyAlignment="1">
      <alignment vertical="center"/>
    </xf>
    <xf numFmtId="0" fontId="61" fillId="14" borderId="0" xfId="0" applyFont="1" applyFill="1" applyAlignment="1">
      <alignment horizontal="left" vertical="center"/>
    </xf>
    <xf numFmtId="0" fontId="63" fillId="14" borderId="0" xfId="0" applyFont="1" applyFill="1" applyAlignment="1">
      <alignment horizontal="left" vertical="center"/>
    </xf>
    <xf numFmtId="0" fontId="62" fillId="14" borderId="0" xfId="0" applyFont="1" applyFill="1" applyAlignment="1">
      <alignment vertical="center"/>
    </xf>
    <xf numFmtId="0" fontId="61" fillId="14" borderId="7" xfId="0" applyFont="1" applyFill="1" applyBorder="1" applyAlignment="1">
      <alignment horizontal="left" vertical="center"/>
    </xf>
    <xf numFmtId="0" fontId="79" fillId="14" borderId="7" xfId="0" applyFont="1" applyFill="1" applyBorder="1" applyAlignment="1">
      <alignment horizontal="right" vertical="center"/>
    </xf>
    <xf numFmtId="0" fontId="84" fillId="14" borderId="41" xfId="0" applyFont="1" applyFill="1" applyBorder="1" applyAlignment="1">
      <alignment horizontal="center" vertical="center"/>
    </xf>
    <xf numFmtId="0" fontId="63" fillId="14" borderId="0" xfId="0" applyFont="1" applyFill="1" applyAlignment="1">
      <alignment horizontal="right" vertical="center"/>
    </xf>
    <xf numFmtId="0" fontId="56" fillId="14" borderId="41" xfId="0" applyFont="1" applyFill="1" applyBorder="1" applyAlignment="1">
      <alignment horizontal="right" vertical="center"/>
    </xf>
    <xf numFmtId="0" fontId="63" fillId="14" borderId="7" xfId="0" applyFont="1" applyFill="1" applyBorder="1" applyAlignment="1">
      <alignment horizontal="right" vertical="center"/>
    </xf>
    <xf numFmtId="0" fontId="63" fillId="14" borderId="41" xfId="0" applyFont="1" applyFill="1" applyBorder="1" applyAlignment="1">
      <alignment horizontal="left" vertical="center"/>
    </xf>
    <xf numFmtId="0" fontId="79" fillId="14" borderId="30" xfId="0" applyFont="1" applyFill="1" applyBorder="1" applyAlignment="1">
      <alignment horizontal="right" vertical="center"/>
    </xf>
    <xf numFmtId="49" fontId="73" fillId="14" borderId="0" xfId="0" applyNumberFormat="1" applyFont="1" applyFill="1" applyAlignment="1">
      <alignment vertical="center"/>
    </xf>
    <xf numFmtId="49" fontId="74" fillId="14" borderId="0" xfId="0" applyNumberFormat="1" applyFont="1" applyFill="1" applyAlignment="1">
      <alignment vertical="center"/>
    </xf>
    <xf numFmtId="1" fontId="12" fillId="6" borderId="0" xfId="0" applyNumberFormat="1" applyFont="1" applyFill="1" applyAlignment="1">
      <alignment horizontal="center" vertical="center"/>
    </xf>
    <xf numFmtId="1" fontId="12" fillId="6" borderId="7" xfId="0" applyNumberFormat="1" applyFont="1" applyFill="1" applyBorder="1" applyAlignment="1">
      <alignment horizontal="center" vertical="center"/>
    </xf>
    <xf numFmtId="0" fontId="37" fillId="15" borderId="30" xfId="0" applyFont="1" applyFill="1" applyBorder="1" applyAlignment="1">
      <alignment horizontal="right" vertical="center"/>
    </xf>
    <xf numFmtId="0" fontId="10" fillId="2" borderId="0" xfId="0" applyFont="1" applyFill="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0" fontId="89" fillId="0" borderId="0" xfId="0" applyFont="1" applyAlignment="1">
      <alignment horizontal="center" vertical="center"/>
    </xf>
    <xf numFmtId="0" fontId="89" fillId="0" borderId="0" xfId="0" applyFont="1" applyAlignment="1">
      <alignment vertical="center"/>
    </xf>
    <xf numFmtId="0" fontId="63" fillId="14" borderId="7" xfId="0" applyFont="1" applyFill="1" applyBorder="1" applyAlignment="1">
      <alignment vertical="center"/>
    </xf>
    <xf numFmtId="0" fontId="63" fillId="14" borderId="41" xfId="0" applyFont="1" applyFill="1" applyBorder="1" applyAlignment="1">
      <alignment vertical="center"/>
    </xf>
    <xf numFmtId="49" fontId="63" fillId="14" borderId="30" xfId="0" applyNumberFormat="1" applyFont="1" applyFill="1" applyBorder="1" applyAlignment="1">
      <alignment vertical="center"/>
    </xf>
    <xf numFmtId="49" fontId="62" fillId="14" borderId="0" xfId="0" applyNumberFormat="1" applyFont="1" applyFill="1" applyAlignment="1">
      <alignment vertical="center"/>
    </xf>
    <xf numFmtId="49" fontId="63" fillId="14" borderId="0" xfId="0" applyNumberFormat="1" applyFont="1" applyFill="1" applyAlignment="1">
      <alignment vertical="center"/>
    </xf>
    <xf numFmtId="1" fontId="0" fillId="0" borderId="0" xfId="0" applyNumberFormat="1" applyAlignment="1">
      <alignment horizontal="center"/>
    </xf>
    <xf numFmtId="1" fontId="23" fillId="0" borderId="0" xfId="0" applyNumberFormat="1" applyFont="1" applyAlignment="1">
      <alignment horizontal="left"/>
    </xf>
    <xf numFmtId="1" fontId="20" fillId="0" borderId="6" xfId="0" applyNumberFormat="1" applyFont="1" applyBorder="1" applyAlignment="1">
      <alignment horizontal="left"/>
    </xf>
    <xf numFmtId="49" fontId="34" fillId="6" borderId="20" xfId="0" applyNumberFormat="1" applyFont="1" applyFill="1" applyBorder="1" applyAlignment="1">
      <alignment vertical="center" shrinkToFit="1"/>
    </xf>
    <xf numFmtId="0" fontId="9" fillId="0" borderId="21" xfId="0" applyFont="1" applyBorder="1" applyAlignment="1">
      <alignment vertical="center" shrinkToFit="1"/>
    </xf>
    <xf numFmtId="49" fontId="9" fillId="0" borderId="21" xfId="0" applyNumberFormat="1" applyFont="1" applyBorder="1" applyAlignment="1">
      <alignment vertical="center" shrinkToFit="1"/>
    </xf>
    <xf numFmtId="1" fontId="9" fillId="0" borderId="21" xfId="0" applyNumberFormat="1" applyFont="1" applyBorder="1" applyAlignment="1">
      <alignment vertical="center" shrinkToFit="1"/>
    </xf>
    <xf numFmtId="49" fontId="25" fillId="14" borderId="0" xfId="0" applyNumberFormat="1" applyFont="1" applyFill="1" applyAlignment="1">
      <alignment horizontal="right" vertical="center"/>
    </xf>
    <xf numFmtId="0" fontId="0" fillId="14" borderId="24" xfId="0" applyFill="1" applyBorder="1" applyAlignment="1">
      <alignment vertical="center"/>
    </xf>
    <xf numFmtId="1" fontId="26" fillId="2" borderId="24" xfId="0" applyNumberFormat="1" applyFont="1" applyFill="1" applyBorder="1" applyAlignment="1">
      <alignment horizontal="right" vertical="center"/>
    </xf>
    <xf numFmtId="1" fontId="19" fillId="0" borderId="6" xfId="0" applyNumberFormat="1" applyFont="1" applyBorder="1" applyAlignment="1">
      <alignment horizontal="right" vertical="center"/>
    </xf>
    <xf numFmtId="49" fontId="12" fillId="2" borderId="20" xfId="0" applyNumberFormat="1" applyFont="1" applyFill="1" applyBorder="1" applyAlignment="1">
      <alignment horizontal="center" wrapText="1"/>
    </xf>
    <xf numFmtId="1" fontId="12" fillId="2" borderId="20" xfId="0" applyNumberFormat="1" applyFont="1" applyFill="1" applyBorder="1" applyAlignment="1">
      <alignment horizontal="center" wrapText="1"/>
    </xf>
    <xf numFmtId="49" fontId="12" fillId="2" borderId="47" xfId="0" applyNumberFormat="1" applyFont="1" applyFill="1" applyBorder="1" applyAlignment="1">
      <alignment horizontal="center" wrapText="1"/>
    </xf>
    <xf numFmtId="0" fontId="38" fillId="2" borderId="18" xfId="0" applyFont="1" applyFill="1" applyBorder="1" applyAlignment="1">
      <alignment horizontal="center" wrapText="1"/>
    </xf>
    <xf numFmtId="0" fontId="38" fillId="5" borderId="18" xfId="0" applyFont="1" applyFill="1" applyBorder="1" applyAlignment="1">
      <alignment horizontal="center" wrapText="1"/>
    </xf>
    <xf numFmtId="0" fontId="20" fillId="0" borderId="45" xfId="0" applyFont="1" applyBorder="1" applyAlignment="1">
      <alignment horizontal="center" vertical="center"/>
    </xf>
    <xf numFmtId="1" fontId="20" fillId="0" borderId="30" xfId="0" applyNumberFormat="1" applyFont="1" applyBorder="1" applyAlignment="1">
      <alignment horizontal="center" vertical="center"/>
    </xf>
    <xf numFmtId="1" fontId="20" fillId="0" borderId="33" xfId="0" applyNumberFormat="1" applyFont="1" applyBorder="1" applyAlignment="1">
      <alignment horizontal="center" vertical="center"/>
    </xf>
    <xf numFmtId="0" fontId="25" fillId="2" borderId="0" xfId="0" applyFont="1" applyFill="1" applyAlignment="1">
      <alignment horizontal="right" vertical="center"/>
    </xf>
    <xf numFmtId="49" fontId="57" fillId="0" borderId="0" xfId="0" applyNumberFormat="1" applyFont="1" applyAlignment="1">
      <alignment horizontal="center" vertical="center"/>
    </xf>
    <xf numFmtId="49" fontId="57" fillId="0" borderId="0" xfId="0" applyNumberFormat="1" applyFont="1" applyAlignment="1">
      <alignment horizontal="left" vertical="center"/>
    </xf>
    <xf numFmtId="49" fontId="57" fillId="0" borderId="0" xfId="0" applyNumberFormat="1" applyFont="1" applyAlignment="1">
      <alignment vertical="center"/>
    </xf>
    <xf numFmtId="49" fontId="58" fillId="0" borderId="0" xfId="0" applyNumberFormat="1" applyFont="1" applyAlignment="1">
      <alignment horizontal="center" vertical="center"/>
    </xf>
    <xf numFmtId="49" fontId="58" fillId="0" borderId="0" xfId="0" applyNumberFormat="1" applyFont="1" applyAlignment="1">
      <alignment vertical="center"/>
    </xf>
    <xf numFmtId="0" fontId="20" fillId="0" borderId="12" xfId="0" applyFont="1" applyBorder="1" applyAlignment="1">
      <alignment vertical="center"/>
    </xf>
    <xf numFmtId="0" fontId="20" fillId="0" borderId="18" xfId="0" applyFont="1" applyBorder="1" applyAlignment="1">
      <alignment vertical="center"/>
    </xf>
    <xf numFmtId="0" fontId="62" fillId="6" borderId="7" xfId="0" applyFont="1" applyFill="1" applyBorder="1" applyAlignment="1">
      <alignment vertical="center"/>
    </xf>
    <xf numFmtId="0" fontId="67" fillId="13" borderId="7" xfId="0" applyFont="1" applyFill="1" applyBorder="1" applyAlignment="1">
      <alignment horizontal="center" vertical="center"/>
    </xf>
    <xf numFmtId="0" fontId="70" fillId="0" borderId="7" xfId="0" applyFont="1" applyBorder="1" applyAlignment="1">
      <alignment horizontal="center" vertical="center"/>
    </xf>
    <xf numFmtId="0" fontId="12" fillId="0" borderId="0" xfId="0" applyFont="1" applyAlignment="1">
      <alignment horizontal="center" vertical="center"/>
    </xf>
    <xf numFmtId="0" fontId="50" fillId="0" borderId="8" xfId="0" applyFont="1" applyBorder="1" applyAlignment="1">
      <alignment horizontal="center" vertical="center"/>
    </xf>
    <xf numFmtId="0" fontId="90" fillId="0" borderId="0" xfId="0" applyFont="1" applyAlignment="1">
      <alignment horizontal="right" vertical="center"/>
    </xf>
    <xf numFmtId="0" fontId="62" fillId="13" borderId="7" xfId="0" applyFont="1" applyFill="1" applyBorder="1" applyAlignment="1">
      <alignment horizontal="center" vertical="center"/>
    </xf>
    <xf numFmtId="0" fontId="0" fillId="0" borderId="6" xfId="0" applyBorder="1"/>
    <xf numFmtId="0" fontId="40" fillId="6" borderId="0" xfId="0" applyFont="1" applyFill="1" applyAlignment="1">
      <alignment horizontal="center"/>
    </xf>
    <xf numFmtId="0" fontId="44" fillId="9" borderId="0" xfId="0" applyFont="1" applyFill="1" applyAlignment="1">
      <alignment horizontal="center"/>
    </xf>
    <xf numFmtId="0" fontId="71" fillId="9" borderId="0" xfId="0" applyFont="1" applyFill="1" applyAlignment="1">
      <alignment horizontal="center"/>
    </xf>
    <xf numFmtId="0" fontId="69" fillId="6" borderId="7" xfId="0" applyFont="1" applyFill="1" applyBorder="1" applyAlignment="1">
      <alignment horizontal="center" vertical="center" shrinkToFit="1"/>
    </xf>
    <xf numFmtId="0" fontId="40" fillId="6" borderId="5" xfId="0" applyFont="1" applyFill="1" applyBorder="1" applyAlignment="1">
      <alignment horizontal="center" vertical="center"/>
    </xf>
    <xf numFmtId="0" fontId="5" fillId="3" borderId="1" xfId="0" applyFont="1" applyFill="1" applyBorder="1" applyAlignment="1">
      <alignment horizontal="center" vertical="center"/>
    </xf>
    <xf numFmtId="0" fontId="8" fillId="4" borderId="1" xfId="0" applyFont="1" applyFill="1" applyBorder="1" applyAlignment="1">
      <alignment horizontal="center" vertical="center"/>
    </xf>
    <xf numFmtId="164" fontId="27" fillId="2" borderId="8" xfId="0" applyNumberFormat="1" applyFont="1" applyFill="1" applyBorder="1" applyAlignment="1">
      <alignment horizontal="left" vertical="center" wrapText="1"/>
    </xf>
    <xf numFmtId="0" fontId="0" fillId="0" borderId="5" xfId="0" applyBorder="1" applyAlignment="1">
      <alignment horizontal="right" vertical="center" shrinkToFit="1"/>
    </xf>
    <xf numFmtId="0" fontId="0" fillId="0" borderId="5" xfId="0" applyBorder="1" applyAlignment="1">
      <alignment horizontal="center" vertical="center"/>
    </xf>
    <xf numFmtId="0" fontId="0" fillId="12" borderId="5" xfId="0" applyFill="1" applyBorder="1" applyAlignment="1">
      <alignment horizontal="center" vertical="center"/>
    </xf>
    <xf numFmtId="0" fontId="12" fillId="6" borderId="8" xfId="0" applyFont="1" applyFill="1" applyBorder="1" applyAlignment="1">
      <alignment horizontal="left" vertical="center"/>
    </xf>
    <xf numFmtId="0" fontId="12" fillId="6" borderId="0" xfId="0" applyFont="1" applyFill="1" applyAlignment="1">
      <alignment horizontal="left" vertical="center"/>
    </xf>
    <xf numFmtId="49" fontId="14" fillId="6" borderId="0" xfId="0" applyNumberFormat="1" applyFont="1" applyFill="1" applyAlignment="1">
      <alignment vertical="top" shrinkToFit="1"/>
    </xf>
    <xf numFmtId="164" fontId="18" fillId="6" borderId="6" xfId="0" applyNumberFormat="1" applyFont="1" applyFill="1" applyBorder="1" applyAlignment="1">
      <alignment horizontal="left" vertical="center"/>
    </xf>
    <xf numFmtId="0" fontId="0" fillId="2" borderId="5" xfId="0" applyFill="1" applyBorder="1" applyAlignment="1">
      <alignment vertical="center"/>
    </xf>
    <xf numFmtId="0" fontId="0" fillId="0" borderId="5" xfId="0" applyBorder="1" applyAlignment="1">
      <alignment horizontal="center" vertical="center" shrinkToFit="1"/>
    </xf>
    <xf numFmtId="0" fontId="40" fillId="6" borderId="7" xfId="0" applyFont="1" applyFill="1" applyBorder="1" applyAlignment="1">
      <alignment vertical="center" shrinkToFit="1"/>
    </xf>
    <xf numFmtId="164" fontId="18" fillId="0" borderId="6" xfId="0" applyNumberFormat="1" applyFont="1" applyBorder="1" applyAlignment="1">
      <alignment horizontal="left" vertical="center"/>
    </xf>
    <xf numFmtId="0" fontId="0" fillId="6" borderId="7" xfId="0" applyFill="1" applyBorder="1" applyAlignment="1">
      <alignment horizontal="center"/>
    </xf>
    <xf numFmtId="0" fontId="62" fillId="2" borderId="41" xfId="0" applyFont="1" applyFill="1" applyBorder="1" applyAlignment="1">
      <alignment horizontal="center" vertical="center"/>
    </xf>
    <xf numFmtId="0" fontId="61" fillId="2" borderId="41" xfId="0" applyFont="1" applyFill="1" applyBorder="1" applyAlignment="1">
      <alignment horizontal="center" vertical="center"/>
    </xf>
    <xf numFmtId="0" fontId="61" fillId="2" borderId="0" xfId="0" applyFont="1" applyFill="1" applyAlignment="1">
      <alignment horizontal="center" vertical="center"/>
    </xf>
    <xf numFmtId="49" fontId="11" fillId="2" borderId="43" xfId="0" applyNumberFormat="1" applyFont="1" applyFill="1" applyBorder="1" applyAlignment="1">
      <alignment horizontal="center" wrapText="1"/>
    </xf>
    <xf numFmtId="49" fontId="11" fillId="2" borderId="13" xfId="0" applyNumberFormat="1" applyFont="1" applyFill="1" applyBorder="1" applyAlignment="1">
      <alignment horizontal="center" wrapText="1"/>
    </xf>
    <xf numFmtId="0" fontId="94" fillId="0" borderId="0" xfId="3" applyFont="1" applyAlignment="1">
      <alignment horizontal="center" vertical="center"/>
    </xf>
    <xf numFmtId="0" fontId="93" fillId="0" borderId="0" xfId="3"/>
    <xf numFmtId="0" fontId="95" fillId="3" borderId="0" xfId="3" applyFont="1" applyFill="1" applyAlignment="1">
      <alignment horizontal="center" vertical="center" wrapText="1"/>
    </xf>
    <xf numFmtId="0" fontId="95" fillId="0" borderId="0" xfId="3" applyFont="1" applyAlignment="1">
      <alignment horizontal="center" vertical="center" wrapText="1"/>
    </xf>
    <xf numFmtId="49" fontId="96" fillId="0" borderId="0" xfId="3" applyNumberFormat="1" applyFont="1" applyAlignment="1">
      <alignment textRotation="90" wrapText="1"/>
    </xf>
    <xf numFmtId="49" fontId="96" fillId="0" borderId="0" xfId="3" applyNumberFormat="1" applyFont="1" applyAlignment="1">
      <alignment horizontal="right" textRotation="90" wrapText="1"/>
    </xf>
    <xf numFmtId="49" fontId="93" fillId="0" borderId="0" xfId="3" applyNumberFormat="1" applyAlignment="1">
      <alignment horizontal="center" vertical="center"/>
    </xf>
    <xf numFmtId="49" fontId="93" fillId="0" borderId="0" xfId="3" applyNumberFormat="1" applyAlignment="1">
      <alignment horizontal="center"/>
    </xf>
    <xf numFmtId="49" fontId="93" fillId="0" borderId="5" xfId="3" applyNumberFormat="1" applyBorder="1"/>
    <xf numFmtId="49" fontId="97" fillId="0" borderId="5" xfId="3" applyNumberFormat="1" applyFont="1" applyBorder="1"/>
    <xf numFmtId="49" fontId="93" fillId="0" borderId="5" xfId="3" applyNumberFormat="1" applyBorder="1" applyAlignment="1">
      <alignment horizontal="center"/>
    </xf>
    <xf numFmtId="0" fontId="98" fillId="0" borderId="5" xfId="3" applyFont="1" applyBorder="1" applyAlignment="1">
      <alignment horizontal="center" vertical="center"/>
    </xf>
    <xf numFmtId="0" fontId="93" fillId="0" borderId="5" xfId="3" applyBorder="1" applyAlignment="1">
      <alignment horizontal="center" vertical="center"/>
    </xf>
    <xf numFmtId="49" fontId="93" fillId="0" borderId="5" xfId="3" applyNumberFormat="1" applyBorder="1" applyAlignment="1">
      <alignment horizontal="center" vertical="center"/>
    </xf>
    <xf numFmtId="0" fontId="99" fillId="0" borderId="5" xfId="3" applyFont="1" applyBorder="1" applyAlignment="1">
      <alignment horizontal="center" vertical="center"/>
    </xf>
    <xf numFmtId="0" fontId="100" fillId="0" borderId="5" xfId="3" applyFont="1" applyBorder="1" applyAlignment="1">
      <alignment horizontal="center" vertical="center"/>
    </xf>
    <xf numFmtId="49" fontId="93" fillId="0" borderId="0" xfId="3" applyNumberFormat="1"/>
    <xf numFmtId="49" fontId="97" fillId="0" borderId="0" xfId="3" applyNumberFormat="1" applyFont="1"/>
    <xf numFmtId="0" fontId="93" fillId="0" borderId="0" xfId="3" applyAlignment="1">
      <alignment horizontal="center" vertical="center"/>
    </xf>
    <xf numFmtId="0" fontId="100" fillId="0" borderId="0" xfId="3" applyFont="1" applyAlignment="1">
      <alignment horizontal="center" vertical="center"/>
    </xf>
    <xf numFmtId="49" fontId="98" fillId="0" borderId="5" xfId="3" applyNumberFormat="1" applyFont="1" applyBorder="1" applyAlignment="1">
      <alignment horizontal="center" vertical="center"/>
    </xf>
    <xf numFmtId="0" fontId="99" fillId="0" borderId="0" xfId="4" applyFont="1" applyAlignment="1">
      <alignment wrapText="1"/>
    </xf>
    <xf numFmtId="0" fontId="1" fillId="0" borderId="0" xfId="4"/>
  </cellXfs>
  <cellStyles count="5">
    <cellStyle name="Hivatkozás" xfId="2" builtinId="8"/>
    <cellStyle name="Normál" xfId="0" builtinId="0"/>
    <cellStyle name="Normál 2" xfId="3" xr:uid="{FFE25D94-B5D6-4584-BAF9-F901A41C0806}"/>
    <cellStyle name="Normál 3" xfId="4" xr:uid="{6309809E-30D9-4918-AB75-50DD61BC7B94}"/>
    <cellStyle name="Pénznem" xfId="1" builtinId="4"/>
  </cellStyles>
  <dxfs count="389">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val="0"/>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val="0"/>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val="0"/>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i val="0"/>
        <condense val="0"/>
        <extend val="0"/>
      </font>
    </dxf>
    <dxf>
      <font>
        <b/>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9"/>
      </font>
      <fill>
        <patternFill patternType="solid">
          <fgColor indexed="41"/>
          <bgColor indexed="27"/>
        </patternFill>
      </fill>
    </dxf>
    <dxf>
      <font>
        <b val="0"/>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31"/>
      </font>
      <fill>
        <patternFill patternType="solid">
          <fgColor indexed="42"/>
          <bgColor indexed="31"/>
        </patternFill>
      </fill>
    </dxf>
    <dxf>
      <fill>
        <patternFill patternType="solid">
          <fgColor indexed="9"/>
          <bgColor indexed="26"/>
        </patternFill>
      </fill>
    </dxf>
    <dxf>
      <fill>
        <patternFill patternType="solid">
          <fgColor indexed="34"/>
          <bgColor indexed="13"/>
        </patternFill>
      </fill>
    </dxf>
    <dxf>
      <fill>
        <patternFill patternType="solid">
          <fgColor indexed="60"/>
          <bgColor indexed="10"/>
        </patternFill>
      </fill>
    </dxf>
    <dxf>
      <fill>
        <patternFill patternType="solid">
          <fgColor indexed="9"/>
          <bgColor indexed="26"/>
        </patternFill>
      </fill>
    </dxf>
    <dxf>
      <fill>
        <patternFill patternType="solid">
          <fgColor indexed="34"/>
          <bgColor indexed="13"/>
        </patternFill>
      </fill>
    </dxf>
    <dxf>
      <fill>
        <patternFill patternType="solid">
          <fgColor indexed="60"/>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val="0"/>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val="0"/>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val="0"/>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i val="0"/>
        <condense val="0"/>
        <extend val="0"/>
      </font>
    </dxf>
    <dxf>
      <font>
        <b/>
        <i val="0"/>
        <condense val="0"/>
        <extend val="0"/>
      </font>
    </dxf>
    <dxf>
      <font>
        <b/>
        <i val="0"/>
        <condense val="0"/>
        <extend val="0"/>
        <color indexed="8"/>
      </font>
      <fill>
        <patternFill patternType="solid">
          <fgColor indexed="41"/>
          <bgColor indexed="27"/>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9"/>
      </font>
      <fill>
        <patternFill patternType="solid">
          <fgColor indexed="41"/>
          <bgColor indexed="27"/>
        </patternFill>
      </fill>
    </dxf>
    <dxf>
      <font>
        <b val="0"/>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9"/>
      </font>
      <fill>
        <patternFill patternType="solid">
          <fgColor indexed="41"/>
          <bgColor indexed="27"/>
        </patternFill>
      </fill>
    </dxf>
    <dxf>
      <font>
        <b val="0"/>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9"/>
      </font>
      <fill>
        <patternFill patternType="solid">
          <fgColor indexed="41"/>
          <bgColor indexed="27"/>
        </patternFill>
      </fill>
    </dxf>
    <dxf>
      <font>
        <b val="0"/>
        <i val="0"/>
        <condense val="0"/>
        <extend val="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color indexed="9"/>
      </font>
      <fill>
        <patternFill patternType="solid">
          <fgColor indexed="41"/>
          <bgColor indexed="27"/>
        </patternFill>
      </fill>
    </dxf>
    <dxf>
      <font>
        <b val="0"/>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fgColor indexed="41"/>
          <bgColor indexed="27"/>
        </patternFill>
      </fill>
    </dxf>
    <dxf>
      <font>
        <b/>
        <i val="0"/>
        <condense val="0"/>
        <extend val="0"/>
        <color indexed="8"/>
      </font>
      <fill>
        <patternFill patternType="solid">
          <fgColor indexed="41"/>
          <bgColor indexed="27"/>
        </patternFill>
      </fill>
    </dxf>
    <dxf>
      <font>
        <b val="0"/>
        <i val="0"/>
        <condense val="0"/>
        <extend val="0"/>
        <color indexed="9"/>
      </font>
    </dxf>
    <dxf>
      <font>
        <b val="0"/>
        <i val="0"/>
        <condense val="0"/>
        <extend val="0"/>
        <color indexed="9"/>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9"/>
      </font>
      <fill>
        <patternFill patternType="solid">
          <fgColor indexed="41"/>
          <bgColor indexed="27"/>
        </patternFill>
      </fill>
    </dxf>
    <dxf>
      <font>
        <b val="0"/>
        <i val="0"/>
        <condense val="0"/>
        <extend val="0"/>
      </font>
    </dxf>
    <dxf>
      <font>
        <b val="0"/>
        <i val="0"/>
        <condense val="0"/>
        <extend val="0"/>
        <color indexed="31"/>
      </font>
      <fill>
        <patternFill patternType="solid">
          <fgColor indexed="42"/>
          <bgColor indexed="31"/>
        </patternFill>
      </fill>
    </dxf>
    <dxf>
      <fill>
        <patternFill patternType="solid">
          <fgColor indexed="9"/>
          <bgColor indexed="26"/>
        </patternFill>
      </fill>
    </dxf>
    <dxf>
      <fill>
        <patternFill patternType="solid">
          <fgColor indexed="34"/>
          <bgColor indexed="13"/>
        </patternFill>
      </fill>
    </dxf>
    <dxf>
      <fill>
        <patternFill patternType="solid">
          <fgColor indexed="60"/>
          <bgColor indexed="10"/>
        </patternFill>
      </fill>
    </dxf>
    <dxf>
      <fill>
        <patternFill patternType="solid">
          <fgColor indexed="9"/>
          <bgColor indexed="26"/>
        </patternFill>
      </fill>
    </dxf>
    <dxf>
      <fill>
        <patternFill patternType="solid">
          <fgColor indexed="34"/>
          <bgColor indexed="13"/>
        </patternFill>
      </fill>
    </dxf>
    <dxf>
      <fill>
        <patternFill patternType="solid">
          <fgColor indexed="60"/>
          <bgColor indexed="10"/>
        </patternFill>
      </fill>
    </dxf>
    <dxf>
      <fill>
        <patternFill patternType="solid">
          <fgColor indexed="9"/>
          <bgColor indexed="26"/>
        </patternFill>
      </fill>
    </dxf>
    <dxf>
      <fill>
        <patternFill patternType="solid">
          <fgColor indexed="34"/>
          <bgColor indexed="13"/>
        </patternFill>
      </fill>
    </dxf>
    <dxf>
      <fill>
        <patternFill patternType="solid">
          <fgColor indexed="60"/>
          <bgColor indexed="10"/>
        </patternFill>
      </fill>
    </dxf>
    <dxf>
      <fill>
        <patternFill patternType="solid">
          <fgColor indexed="9"/>
          <bgColor indexed="26"/>
        </patternFill>
      </fill>
    </dxf>
    <dxf>
      <fill>
        <patternFill patternType="solid">
          <fgColor indexed="34"/>
          <bgColor indexed="13"/>
        </patternFill>
      </fill>
    </dxf>
    <dxf>
      <fill>
        <patternFill patternType="solid">
          <fgColor indexed="60"/>
          <bgColor indexed="10"/>
        </patternFill>
      </fill>
    </dxf>
    <dxf>
      <font>
        <b/>
        <i val="0"/>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DFFBF"/>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DBFFF0"/>
      <rgbColor rgb="00EAEAEA"/>
      <rgbColor rgb="00FFFF66"/>
      <rgbColor rgb="0099CCFF"/>
      <rgbColor rgb="00FF99CC"/>
      <rgbColor rgb="00CC99FF"/>
      <rgbColor rgb="00FFCC99"/>
      <rgbColor rgb="003366FF"/>
      <rgbColor rgb="0033CCCC"/>
      <rgbColor rgb="0099FF66"/>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trlProps/ctrlProp1.xml><?xml version="1.0" encoding="utf-8"?>
<formControlPr xmlns="http://schemas.microsoft.com/office/spreadsheetml/2009/9/main" objectType="Button"/>
</file>

<file path=xl/ctrlProps/ctrlProp10.xml><?xml version="1.0" encoding="utf-8"?>
<formControlPr xmlns="http://schemas.microsoft.com/office/spreadsheetml/2009/9/main" objectType="Button"/>
</file>

<file path=xl/ctrlProps/ctrlProp11.xml><?xml version="1.0" encoding="utf-8"?>
<formControlPr xmlns="http://schemas.microsoft.com/office/spreadsheetml/2009/9/main" objectType="Button"/>
</file>

<file path=xl/ctrlProps/ctrlProp12.xml><?xml version="1.0" encoding="utf-8"?>
<formControlPr xmlns="http://schemas.microsoft.com/office/spreadsheetml/2009/9/main" objectType="Button"/>
</file>

<file path=xl/ctrlProps/ctrlProp13.xml><?xml version="1.0" encoding="utf-8"?>
<formControlPr xmlns="http://schemas.microsoft.com/office/spreadsheetml/2009/9/main" objectType="Button"/>
</file>

<file path=xl/ctrlProps/ctrlProp14.xml><?xml version="1.0" encoding="utf-8"?>
<formControlPr xmlns="http://schemas.microsoft.com/office/spreadsheetml/2009/9/main" objectType="Button"/>
</file>

<file path=xl/ctrlProps/ctrlProp15.xml><?xml version="1.0" encoding="utf-8"?>
<formControlPr xmlns="http://schemas.microsoft.com/office/spreadsheetml/2009/9/main" objectType="Button"/>
</file>

<file path=xl/ctrlProps/ctrlProp16.xml><?xml version="1.0" encoding="utf-8"?>
<formControlPr xmlns="http://schemas.microsoft.com/office/spreadsheetml/2009/9/main" objectType="Button"/>
</file>

<file path=xl/ctrlProps/ctrlProp17.xml><?xml version="1.0" encoding="utf-8"?>
<formControlPr xmlns="http://schemas.microsoft.com/office/spreadsheetml/2009/9/main" objectType="Button"/>
</file>

<file path=xl/ctrlProps/ctrlProp18.xml><?xml version="1.0" encoding="utf-8"?>
<formControlPr xmlns="http://schemas.microsoft.com/office/spreadsheetml/2009/9/main" objectType="Button"/>
</file>

<file path=xl/ctrlProps/ctrlProp19.xml><?xml version="1.0" encoding="utf-8"?>
<formControlPr xmlns="http://schemas.microsoft.com/office/spreadsheetml/2009/9/main" objectType="Button"/>
</file>

<file path=xl/ctrlProps/ctrlProp2.xml><?xml version="1.0" encoding="utf-8"?>
<formControlPr xmlns="http://schemas.microsoft.com/office/spreadsheetml/2009/9/main" objectType="Button"/>
</file>

<file path=xl/ctrlProps/ctrlProp20.xml><?xml version="1.0" encoding="utf-8"?>
<formControlPr xmlns="http://schemas.microsoft.com/office/spreadsheetml/2009/9/main" objectType="Button"/>
</file>

<file path=xl/ctrlProps/ctrlProp21.xml><?xml version="1.0" encoding="utf-8"?>
<formControlPr xmlns="http://schemas.microsoft.com/office/spreadsheetml/2009/9/main" objectType="Button"/>
</file>

<file path=xl/ctrlProps/ctrlProp22.xml><?xml version="1.0" encoding="utf-8"?>
<formControlPr xmlns="http://schemas.microsoft.com/office/spreadsheetml/2009/9/main" objectType="Button"/>
</file>

<file path=xl/ctrlProps/ctrlProp23.xml><?xml version="1.0" encoding="utf-8"?>
<formControlPr xmlns="http://schemas.microsoft.com/office/spreadsheetml/2009/9/main" objectType="Button"/>
</file>

<file path=xl/ctrlProps/ctrlProp24.xml><?xml version="1.0" encoding="utf-8"?>
<formControlPr xmlns="http://schemas.microsoft.com/office/spreadsheetml/2009/9/main" objectType="Button"/>
</file>

<file path=xl/ctrlProps/ctrlProp25.xml><?xml version="1.0" encoding="utf-8"?>
<formControlPr xmlns="http://schemas.microsoft.com/office/spreadsheetml/2009/9/main" objectType="Button"/>
</file>

<file path=xl/ctrlProps/ctrlProp26.xml><?xml version="1.0" encoding="utf-8"?>
<formControlPr xmlns="http://schemas.microsoft.com/office/spreadsheetml/2009/9/main" objectType="Button"/>
</file>

<file path=xl/ctrlProps/ctrlProp27.xml><?xml version="1.0" encoding="utf-8"?>
<formControlPr xmlns="http://schemas.microsoft.com/office/spreadsheetml/2009/9/main" objectType="Button"/>
</file>

<file path=xl/ctrlProps/ctrlProp28.xml><?xml version="1.0" encoding="utf-8"?>
<formControlPr xmlns="http://schemas.microsoft.com/office/spreadsheetml/2009/9/main" objectType="Button"/>
</file>

<file path=xl/ctrlProps/ctrlProp29.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30.xml><?xml version="1.0" encoding="utf-8"?>
<formControlPr xmlns="http://schemas.microsoft.com/office/spreadsheetml/2009/9/main" objectType="Button"/>
</file>

<file path=xl/ctrlProps/ctrlProp31.xml><?xml version="1.0" encoding="utf-8"?>
<formControlPr xmlns="http://schemas.microsoft.com/office/spreadsheetml/2009/9/main" objectType="Button"/>
</file>

<file path=xl/ctrlProps/ctrlProp32.xml><?xml version="1.0" encoding="utf-8"?>
<formControlPr xmlns="http://schemas.microsoft.com/office/spreadsheetml/2009/9/main" objectType="Button"/>
</file>

<file path=xl/ctrlProps/ctrlProp33.xml><?xml version="1.0" encoding="utf-8"?>
<formControlPr xmlns="http://schemas.microsoft.com/office/spreadsheetml/2009/9/main" objectType="Button"/>
</file>

<file path=xl/ctrlProps/ctrlProp34.xml><?xml version="1.0" encoding="utf-8"?>
<formControlPr xmlns="http://schemas.microsoft.com/office/spreadsheetml/2009/9/main" objectType="Button"/>
</file>

<file path=xl/ctrlProps/ctrlProp35.xml><?xml version="1.0" encoding="utf-8"?>
<formControlPr xmlns="http://schemas.microsoft.com/office/spreadsheetml/2009/9/main" objectType="Button"/>
</file>

<file path=xl/ctrlProps/ctrlProp36.xml><?xml version="1.0" encoding="utf-8"?>
<formControlPr xmlns="http://schemas.microsoft.com/office/spreadsheetml/2009/9/main" objectType="Button"/>
</file>

<file path=xl/ctrlProps/ctrlProp37.xml><?xml version="1.0" encoding="utf-8"?>
<formControlPr xmlns="http://schemas.microsoft.com/office/spreadsheetml/2009/9/main" objectType="Button"/>
</file>

<file path=xl/ctrlProps/ctrlProp38.xml><?xml version="1.0" encoding="utf-8"?>
<formControlPr xmlns="http://schemas.microsoft.com/office/spreadsheetml/2009/9/main" objectType="Button"/>
</file>

<file path=xl/ctrlProps/ctrlProp39.xml><?xml version="1.0" encoding="utf-8"?>
<formControlPr xmlns="http://schemas.microsoft.com/office/spreadsheetml/2009/9/main" objectType="Button"/>
</file>

<file path=xl/ctrlProps/ctrlProp4.xml><?xml version="1.0" encoding="utf-8"?>
<formControlPr xmlns="http://schemas.microsoft.com/office/spreadsheetml/2009/9/main" objectType="Button"/>
</file>

<file path=xl/ctrlProps/ctrlProp40.xml><?xml version="1.0" encoding="utf-8"?>
<formControlPr xmlns="http://schemas.microsoft.com/office/spreadsheetml/2009/9/main" objectType="Button"/>
</file>

<file path=xl/ctrlProps/ctrlProp41.xml><?xml version="1.0" encoding="utf-8"?>
<formControlPr xmlns="http://schemas.microsoft.com/office/spreadsheetml/2009/9/main" objectType="Button"/>
</file>

<file path=xl/ctrlProps/ctrlProp42.xml><?xml version="1.0" encoding="utf-8"?>
<formControlPr xmlns="http://schemas.microsoft.com/office/spreadsheetml/2009/9/main" objectType="Button"/>
</file>

<file path=xl/ctrlProps/ctrlProp43.xml><?xml version="1.0" encoding="utf-8"?>
<formControlPr xmlns="http://schemas.microsoft.com/office/spreadsheetml/2009/9/main" objectType="Button"/>
</file>

<file path=xl/ctrlProps/ctrlProp44.xml><?xml version="1.0" encoding="utf-8"?>
<formControlPr xmlns="http://schemas.microsoft.com/office/spreadsheetml/2009/9/main" objectType="Button"/>
</file>

<file path=xl/ctrlProps/ctrlProp45.xml><?xml version="1.0" encoding="utf-8"?>
<formControlPr xmlns="http://schemas.microsoft.com/office/spreadsheetml/2009/9/main" objectType="Button"/>
</file>

<file path=xl/ctrlProps/ctrlProp46.xml><?xml version="1.0" encoding="utf-8"?>
<formControlPr xmlns="http://schemas.microsoft.com/office/spreadsheetml/2009/9/main" objectType="Button"/>
</file>

<file path=xl/ctrlProps/ctrlProp47.xml><?xml version="1.0" encoding="utf-8"?>
<formControlPr xmlns="http://schemas.microsoft.com/office/spreadsheetml/2009/9/main" objectType="Button"/>
</file>

<file path=xl/ctrlProps/ctrlProp48.xml><?xml version="1.0" encoding="utf-8"?>
<formControlPr xmlns="http://schemas.microsoft.com/office/spreadsheetml/2009/9/main" objectType="Button"/>
</file>

<file path=xl/ctrlProps/ctrlProp49.xml><?xml version="1.0" encoding="utf-8"?>
<formControlPr xmlns="http://schemas.microsoft.com/office/spreadsheetml/2009/9/main" objectType="Button"/>
</file>

<file path=xl/ctrlProps/ctrlProp5.xml><?xml version="1.0" encoding="utf-8"?>
<formControlPr xmlns="http://schemas.microsoft.com/office/spreadsheetml/2009/9/main" objectType="Button"/>
</file>

<file path=xl/ctrlProps/ctrlProp50.xml><?xml version="1.0" encoding="utf-8"?>
<formControlPr xmlns="http://schemas.microsoft.com/office/spreadsheetml/2009/9/main" objectType="Button"/>
</file>

<file path=xl/ctrlProps/ctrlProp6.xml><?xml version="1.0" encoding="utf-8"?>
<formControlPr xmlns="http://schemas.microsoft.com/office/spreadsheetml/2009/9/main" objectType="Button"/>
</file>

<file path=xl/ctrlProps/ctrlProp7.xml><?xml version="1.0" encoding="utf-8"?>
<formControlPr xmlns="http://schemas.microsoft.com/office/spreadsheetml/2009/9/main" objectType="Button"/>
</file>

<file path=xl/ctrlProps/ctrlProp8.xml><?xml version="1.0" encoding="utf-8"?>
<formControlPr xmlns="http://schemas.microsoft.com/office/spreadsheetml/2009/9/main" objectType="Button"/>
</file>

<file path=xl/ctrlProps/ctrlProp9.xml><?xml version="1.0" encoding="utf-8"?>
<formControlPr xmlns="http://schemas.microsoft.com/office/spreadsheetml/2009/9/main" objectType="Button"/>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9.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0.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3.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4.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5.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7.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9.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8.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3.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9.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3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4</xdr:col>
      <xdr:colOff>624840</xdr:colOff>
      <xdr:row>0</xdr:row>
      <xdr:rowOff>53340</xdr:rowOff>
    </xdr:from>
    <xdr:to>
      <xdr:col>4</xdr:col>
      <xdr:colOff>1249680</xdr:colOff>
      <xdr:row>0</xdr:row>
      <xdr:rowOff>548640</xdr:rowOff>
    </xdr:to>
    <xdr:pic>
      <xdr:nvPicPr>
        <xdr:cNvPr id="1025" name="Kép 2">
          <a:extLst>
            <a:ext uri="{FF2B5EF4-FFF2-40B4-BE49-F238E27FC236}">
              <a16:creationId xmlns:a16="http://schemas.microsoft.com/office/drawing/2014/main" id="{7E582C9A-BB08-6BA9-9BF5-B8E90BDD9D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0" y="53340"/>
          <a:ext cx="624840" cy="495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242" name="Gomb 1" descr="Legyen bíró"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243" name="Gomb 2" descr="Nincs bíró"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304800</xdr:colOff>
      <xdr:row>0</xdr:row>
      <xdr:rowOff>0</xdr:rowOff>
    </xdr:from>
    <xdr:to>
      <xdr:col>19</xdr:col>
      <xdr:colOff>7620</xdr:colOff>
      <xdr:row>1</xdr:row>
      <xdr:rowOff>167640</xdr:rowOff>
    </xdr:to>
    <xdr:pic>
      <xdr:nvPicPr>
        <xdr:cNvPr id="10244" name="Kép 2">
          <a:extLst>
            <a:ext uri="{FF2B5EF4-FFF2-40B4-BE49-F238E27FC236}">
              <a16:creationId xmlns:a16="http://schemas.microsoft.com/office/drawing/2014/main" id="{E63FF57D-26B9-8F4E-6E27-4982777A4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2240" y="0"/>
          <a:ext cx="548640" cy="4419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1266" name="Gomb 1" descr="Legyen bíró"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1267" name="Gomb 2" descr="Nincs bíró"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281940</xdr:colOff>
      <xdr:row>0</xdr:row>
      <xdr:rowOff>38100</xdr:rowOff>
    </xdr:from>
    <xdr:to>
      <xdr:col>17</xdr:col>
      <xdr:colOff>60960</xdr:colOff>
      <xdr:row>1</xdr:row>
      <xdr:rowOff>167640</xdr:rowOff>
    </xdr:to>
    <xdr:pic>
      <xdr:nvPicPr>
        <xdr:cNvPr id="11268" name="Kép 2">
          <a:extLst>
            <a:ext uri="{FF2B5EF4-FFF2-40B4-BE49-F238E27FC236}">
              <a16:creationId xmlns:a16="http://schemas.microsoft.com/office/drawing/2014/main" id="{3C8A4CE0-17F5-DE08-1091-B22D46C5CA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38100"/>
          <a:ext cx="510540" cy="4038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487680</xdr:colOff>
      <xdr:row>0</xdr:row>
      <xdr:rowOff>30480</xdr:rowOff>
    </xdr:from>
    <xdr:to>
      <xdr:col>12</xdr:col>
      <xdr:colOff>472440</xdr:colOff>
      <xdr:row>1</xdr:row>
      <xdr:rowOff>144780</xdr:rowOff>
    </xdr:to>
    <xdr:pic>
      <xdr:nvPicPr>
        <xdr:cNvPr id="12289" name="Kép 2">
          <a:extLst>
            <a:ext uri="{FF2B5EF4-FFF2-40B4-BE49-F238E27FC236}">
              <a16:creationId xmlns:a16="http://schemas.microsoft.com/office/drawing/2014/main" id="{FAB2C5F3-318E-9DF2-E551-C0A3122FFF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2220" y="30480"/>
          <a:ext cx="571500" cy="4267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3314" name="Gomb 1" descr="Legyen bíró"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3315" name="Gomb 2" descr="Nincs bíró"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304800</xdr:colOff>
      <xdr:row>0</xdr:row>
      <xdr:rowOff>0</xdr:rowOff>
    </xdr:from>
    <xdr:to>
      <xdr:col>17</xdr:col>
      <xdr:colOff>91440</xdr:colOff>
      <xdr:row>1</xdr:row>
      <xdr:rowOff>144780</xdr:rowOff>
    </xdr:to>
    <xdr:pic>
      <xdr:nvPicPr>
        <xdr:cNvPr id="13316" name="Kép 2">
          <a:extLst>
            <a:ext uri="{FF2B5EF4-FFF2-40B4-BE49-F238E27FC236}">
              <a16:creationId xmlns:a16="http://schemas.microsoft.com/office/drawing/2014/main" id="{BC15B842-D7AC-88C0-2AAA-2342310605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1760" y="0"/>
          <a:ext cx="51816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487680</xdr:colOff>
      <xdr:row>0</xdr:row>
      <xdr:rowOff>0</xdr:rowOff>
    </xdr:from>
    <xdr:to>
      <xdr:col>12</xdr:col>
      <xdr:colOff>518160</xdr:colOff>
      <xdr:row>1</xdr:row>
      <xdr:rowOff>160020</xdr:rowOff>
    </xdr:to>
    <xdr:pic>
      <xdr:nvPicPr>
        <xdr:cNvPr id="14337" name="Kép 2">
          <a:extLst>
            <a:ext uri="{FF2B5EF4-FFF2-40B4-BE49-F238E27FC236}">
              <a16:creationId xmlns:a16="http://schemas.microsoft.com/office/drawing/2014/main" id="{B6912EFA-99CA-E22E-9790-1EFF3A162D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0"/>
          <a:ext cx="617220" cy="4724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487680</xdr:colOff>
      <xdr:row>0</xdr:row>
      <xdr:rowOff>0</xdr:rowOff>
    </xdr:from>
    <xdr:to>
      <xdr:col>12</xdr:col>
      <xdr:colOff>510540</xdr:colOff>
      <xdr:row>1</xdr:row>
      <xdr:rowOff>144780</xdr:rowOff>
    </xdr:to>
    <xdr:pic>
      <xdr:nvPicPr>
        <xdr:cNvPr id="15361" name="Kép 2">
          <a:extLst>
            <a:ext uri="{FF2B5EF4-FFF2-40B4-BE49-F238E27FC236}">
              <a16:creationId xmlns:a16="http://schemas.microsoft.com/office/drawing/2014/main" id="{CB66C540-21AF-84DA-3DAE-9CCD543BCE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2220" y="0"/>
          <a:ext cx="609600" cy="457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6386" name="Gomb 1" descr="Legyen bíró"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6387" name="Gomb 2" descr="Nincs bíró"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289560</xdr:colOff>
      <xdr:row>0</xdr:row>
      <xdr:rowOff>30480</xdr:rowOff>
    </xdr:from>
    <xdr:to>
      <xdr:col>17</xdr:col>
      <xdr:colOff>60960</xdr:colOff>
      <xdr:row>1</xdr:row>
      <xdr:rowOff>144780</xdr:rowOff>
    </xdr:to>
    <xdr:pic>
      <xdr:nvPicPr>
        <xdr:cNvPr id="16388" name="Kép 2">
          <a:extLst>
            <a:ext uri="{FF2B5EF4-FFF2-40B4-BE49-F238E27FC236}">
              <a16:creationId xmlns:a16="http://schemas.microsoft.com/office/drawing/2014/main" id="{E8E2BEB9-FC4E-9F5D-964F-064C6A40E1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9860" y="30480"/>
          <a:ext cx="502920" cy="3886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7410" name="Gomb 1" descr="Legyen bíró"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7411" name="Gomb 2" descr="Nincs bíró" hidden="1">
              <a:extLst>
                <a:ext uri="{63B3BB69-23CF-44E3-9099-C40C66FF867C}">
                  <a14:compatExt spid="_x0000_s17411"/>
                </a:ext>
                <a:ext uri="{FF2B5EF4-FFF2-40B4-BE49-F238E27FC236}">
                  <a16:creationId xmlns:a16="http://schemas.microsoft.com/office/drawing/2014/main" id="{00000000-0008-0000-1000-000003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251460</xdr:colOff>
      <xdr:row>0</xdr:row>
      <xdr:rowOff>0</xdr:rowOff>
    </xdr:from>
    <xdr:to>
      <xdr:col>17</xdr:col>
      <xdr:colOff>68580</xdr:colOff>
      <xdr:row>1</xdr:row>
      <xdr:rowOff>160020</xdr:rowOff>
    </xdr:to>
    <xdr:pic>
      <xdr:nvPicPr>
        <xdr:cNvPr id="17412" name="Kép 2">
          <a:extLst>
            <a:ext uri="{FF2B5EF4-FFF2-40B4-BE49-F238E27FC236}">
              <a16:creationId xmlns:a16="http://schemas.microsoft.com/office/drawing/2014/main" id="{78DE8F88-B552-08E2-C97E-32A40E632D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9380" y="0"/>
          <a:ext cx="548640" cy="4343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579120</xdr:colOff>
      <xdr:row>0</xdr:row>
      <xdr:rowOff>60960</xdr:rowOff>
    </xdr:from>
    <xdr:to>
      <xdr:col>12</xdr:col>
      <xdr:colOff>510540</xdr:colOff>
      <xdr:row>1</xdr:row>
      <xdr:rowOff>144780</xdr:rowOff>
    </xdr:to>
    <xdr:pic>
      <xdr:nvPicPr>
        <xdr:cNvPr id="18433" name="Kép 2">
          <a:extLst>
            <a:ext uri="{FF2B5EF4-FFF2-40B4-BE49-F238E27FC236}">
              <a16:creationId xmlns:a16="http://schemas.microsoft.com/office/drawing/2014/main" id="{391F3174-2F2A-3762-CF4C-819DBCD3B2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5560" y="60960"/>
          <a:ext cx="518160" cy="3962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9458" name="Gomb 1" descr="Legyen bíró" hidden="1">
              <a:extLst>
                <a:ext uri="{63B3BB69-23CF-44E3-9099-C40C66FF867C}">
                  <a14:compatExt spid="_x0000_s19458"/>
                </a:ext>
                <a:ext uri="{FF2B5EF4-FFF2-40B4-BE49-F238E27FC236}">
                  <a16:creationId xmlns:a16="http://schemas.microsoft.com/office/drawing/2014/main" id="{00000000-0008-0000-1200-0000024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9459" name="Gomb 2" descr="Nincs bíró" hidden="1">
              <a:extLst>
                <a:ext uri="{63B3BB69-23CF-44E3-9099-C40C66FF867C}">
                  <a14:compatExt spid="_x0000_s19459"/>
                </a:ext>
                <a:ext uri="{FF2B5EF4-FFF2-40B4-BE49-F238E27FC236}">
                  <a16:creationId xmlns:a16="http://schemas.microsoft.com/office/drawing/2014/main" id="{00000000-0008-0000-1200-0000034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274320</xdr:colOff>
      <xdr:row>0</xdr:row>
      <xdr:rowOff>0</xdr:rowOff>
    </xdr:from>
    <xdr:to>
      <xdr:col>17</xdr:col>
      <xdr:colOff>83820</xdr:colOff>
      <xdr:row>1</xdr:row>
      <xdr:rowOff>160020</xdr:rowOff>
    </xdr:to>
    <xdr:pic>
      <xdr:nvPicPr>
        <xdr:cNvPr id="19460" name="Kép 2">
          <a:extLst>
            <a:ext uri="{FF2B5EF4-FFF2-40B4-BE49-F238E27FC236}">
              <a16:creationId xmlns:a16="http://schemas.microsoft.com/office/drawing/2014/main" id="{CC455716-891F-33DA-5A9B-25A529A73E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4140" y="0"/>
          <a:ext cx="541020" cy="4343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2049" name="Picture 23">
          <a:extLst>
            <a:ext uri="{FF2B5EF4-FFF2-40B4-BE49-F238E27FC236}">
              <a16:creationId xmlns:a16="http://schemas.microsoft.com/office/drawing/2014/main" id="{A37A2E3A-0901-AEF3-F8FC-EA638893DF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0482" name="Gomb 1" descr="Legyen bíró" hidden="1">
              <a:extLst>
                <a:ext uri="{63B3BB69-23CF-44E3-9099-C40C66FF867C}">
                  <a14:compatExt spid="_x0000_s20482"/>
                </a:ext>
                <a:ext uri="{FF2B5EF4-FFF2-40B4-BE49-F238E27FC236}">
                  <a16:creationId xmlns:a16="http://schemas.microsoft.com/office/drawing/2014/main" id="{00000000-0008-0000-1300-0000025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0483" name="Gomb 2" descr="Nincs bíró" hidden="1">
              <a:extLst>
                <a:ext uri="{63B3BB69-23CF-44E3-9099-C40C66FF867C}">
                  <a14:compatExt spid="_x0000_s20483"/>
                </a:ext>
                <a:ext uri="{FF2B5EF4-FFF2-40B4-BE49-F238E27FC236}">
                  <a16:creationId xmlns:a16="http://schemas.microsoft.com/office/drawing/2014/main" id="{00000000-0008-0000-1300-0000035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281940</xdr:colOff>
      <xdr:row>0</xdr:row>
      <xdr:rowOff>0</xdr:rowOff>
    </xdr:from>
    <xdr:to>
      <xdr:col>17</xdr:col>
      <xdr:colOff>106680</xdr:colOff>
      <xdr:row>1</xdr:row>
      <xdr:rowOff>167640</xdr:rowOff>
    </xdr:to>
    <xdr:pic>
      <xdr:nvPicPr>
        <xdr:cNvPr id="20484" name="Kép 2">
          <a:extLst>
            <a:ext uri="{FF2B5EF4-FFF2-40B4-BE49-F238E27FC236}">
              <a16:creationId xmlns:a16="http://schemas.microsoft.com/office/drawing/2014/main" id="{D9F956EE-7A01-DB90-62E2-83469A06F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9380" y="0"/>
          <a:ext cx="556260" cy="4419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1506" name="Gomb 1" descr="Legyen bíró" hidden="1">
              <a:extLst>
                <a:ext uri="{63B3BB69-23CF-44E3-9099-C40C66FF867C}">
                  <a14:compatExt spid="_x0000_s21506"/>
                </a:ext>
                <a:ext uri="{FF2B5EF4-FFF2-40B4-BE49-F238E27FC236}">
                  <a16:creationId xmlns:a16="http://schemas.microsoft.com/office/drawing/2014/main" id="{00000000-0008-0000-1400-000002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1507" name="Gomb 2" descr="Nincs bíró" hidden="1">
              <a:extLst>
                <a:ext uri="{63B3BB69-23CF-44E3-9099-C40C66FF867C}">
                  <a14:compatExt spid="_x0000_s21507"/>
                </a:ext>
                <a:ext uri="{FF2B5EF4-FFF2-40B4-BE49-F238E27FC236}">
                  <a16:creationId xmlns:a16="http://schemas.microsoft.com/office/drawing/2014/main" id="{00000000-0008-0000-1400-000003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320040</xdr:colOff>
      <xdr:row>0</xdr:row>
      <xdr:rowOff>0</xdr:rowOff>
    </xdr:from>
    <xdr:to>
      <xdr:col>17</xdr:col>
      <xdr:colOff>106680</xdr:colOff>
      <xdr:row>1</xdr:row>
      <xdr:rowOff>137160</xdr:rowOff>
    </xdr:to>
    <xdr:pic>
      <xdr:nvPicPr>
        <xdr:cNvPr id="21508" name="Kép 2">
          <a:extLst>
            <a:ext uri="{FF2B5EF4-FFF2-40B4-BE49-F238E27FC236}">
              <a16:creationId xmlns:a16="http://schemas.microsoft.com/office/drawing/2014/main" id="{680038BC-F719-3129-8CAC-D7A3B0861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7480" y="0"/>
          <a:ext cx="518160" cy="4114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548640</xdr:colOff>
          <xdr:row>0</xdr:row>
          <xdr:rowOff>7620</xdr:rowOff>
        </xdr:from>
        <xdr:to>
          <xdr:col>14</xdr:col>
          <xdr:colOff>388620</xdr:colOff>
          <xdr:row>0</xdr:row>
          <xdr:rowOff>175260</xdr:rowOff>
        </xdr:to>
        <xdr:sp macro="" textlink="">
          <xdr:nvSpPr>
            <xdr:cNvPr id="22530" name="Gomb 1" descr="Legyen bíró" hidden="1">
              <a:extLst>
                <a:ext uri="{63B3BB69-23CF-44E3-9099-C40C66FF867C}">
                  <a14:compatExt spid="_x0000_s22530"/>
                </a:ext>
                <a:ext uri="{FF2B5EF4-FFF2-40B4-BE49-F238E27FC236}">
                  <a16:creationId xmlns:a16="http://schemas.microsoft.com/office/drawing/2014/main" id="{00000000-0008-0000-1500-000002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533400</xdr:colOff>
          <xdr:row>0</xdr:row>
          <xdr:rowOff>182880</xdr:rowOff>
        </xdr:from>
        <xdr:to>
          <xdr:col>14</xdr:col>
          <xdr:colOff>388620</xdr:colOff>
          <xdr:row>1</xdr:row>
          <xdr:rowOff>60960</xdr:rowOff>
        </xdr:to>
        <xdr:sp macro="" textlink="">
          <xdr:nvSpPr>
            <xdr:cNvPr id="22531" name="Gomb 2" descr="Nincs bíró" hidden="1">
              <a:extLst>
                <a:ext uri="{63B3BB69-23CF-44E3-9099-C40C66FF867C}">
                  <a14:compatExt spid="_x0000_s22531"/>
                </a:ext>
                <a:ext uri="{FF2B5EF4-FFF2-40B4-BE49-F238E27FC236}">
                  <a16:creationId xmlns:a16="http://schemas.microsoft.com/office/drawing/2014/main" id="{00000000-0008-0000-1500-000003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266700</xdr:colOff>
      <xdr:row>0</xdr:row>
      <xdr:rowOff>30480</xdr:rowOff>
    </xdr:from>
    <xdr:to>
      <xdr:col>17</xdr:col>
      <xdr:colOff>45720</xdr:colOff>
      <xdr:row>1</xdr:row>
      <xdr:rowOff>167640</xdr:rowOff>
    </xdr:to>
    <xdr:pic>
      <xdr:nvPicPr>
        <xdr:cNvPr id="22532" name="Kép 2">
          <a:extLst>
            <a:ext uri="{FF2B5EF4-FFF2-40B4-BE49-F238E27FC236}">
              <a16:creationId xmlns:a16="http://schemas.microsoft.com/office/drawing/2014/main" id="{3DF85FD0-21B3-DF5A-64AF-B7137E467D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4140" y="30480"/>
          <a:ext cx="510540" cy="4114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281940</xdr:colOff>
          <xdr:row>0</xdr:row>
          <xdr:rowOff>91440</xdr:rowOff>
        </xdr:from>
        <xdr:to>
          <xdr:col>12</xdr:col>
          <xdr:colOff>45720</xdr:colOff>
          <xdr:row>1</xdr:row>
          <xdr:rowOff>129540</xdr:rowOff>
        </xdr:to>
        <xdr:sp macro="" textlink="">
          <xdr:nvSpPr>
            <xdr:cNvPr id="23553" name="Gomb 1" descr="Sorsolási rangsor &#10;szerinti sorbarakás"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Sorsolási rangsor </a:t>
              </a:r>
            </a:p>
            <a:p>
              <a:pPr algn="ctr" rtl="0">
                <a:defRPr sz="1000"/>
              </a:pPr>
              <a:r>
                <a:rPr lang="hu-HU" sz="1000" b="0" i="0" u="none" strike="noStrike" baseline="0">
                  <a:solidFill>
                    <a:srgbClr val="000000"/>
                  </a:solidFill>
                  <a:latin typeface="Arial"/>
                  <a:cs typeface="Arial"/>
                </a:rPr>
                <a:t>szerinti sorbarakás</a:t>
              </a:r>
            </a:p>
          </xdr:txBody>
        </xdr:sp>
        <xdr:clientData fPrintsWithSheet="0"/>
      </xdr:twoCellAnchor>
    </mc:Choice>
    <mc:Fallback/>
  </mc:AlternateContent>
  <xdr:twoCellAnchor>
    <xdr:from>
      <xdr:col>14</xdr:col>
      <xdr:colOff>236220</xdr:colOff>
      <xdr:row>0</xdr:row>
      <xdr:rowOff>91440</xdr:rowOff>
    </xdr:from>
    <xdr:to>
      <xdr:col>15</xdr:col>
      <xdr:colOff>312420</xdr:colOff>
      <xdr:row>1</xdr:row>
      <xdr:rowOff>137160</xdr:rowOff>
    </xdr:to>
    <xdr:pic>
      <xdr:nvPicPr>
        <xdr:cNvPr id="23554" name="Kép 2">
          <a:extLst>
            <a:ext uri="{FF2B5EF4-FFF2-40B4-BE49-F238E27FC236}">
              <a16:creationId xmlns:a16="http://schemas.microsoft.com/office/drawing/2014/main" id="{32D320CF-3DFA-7BD2-0EBB-1FBFC70AB9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4060" y="91440"/>
          <a:ext cx="480060" cy="3581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510540</xdr:colOff>
          <xdr:row>0</xdr:row>
          <xdr:rowOff>7620</xdr:rowOff>
        </xdr:from>
        <xdr:to>
          <xdr:col>14</xdr:col>
          <xdr:colOff>350520</xdr:colOff>
          <xdr:row>0</xdr:row>
          <xdr:rowOff>175260</xdr:rowOff>
        </xdr:to>
        <xdr:sp macro="" textlink="">
          <xdr:nvSpPr>
            <xdr:cNvPr id="24578" name="Gomb 1" descr="Legyen bíró" hidden="1">
              <a:extLst>
                <a:ext uri="{63B3BB69-23CF-44E3-9099-C40C66FF867C}">
                  <a14:compatExt spid="_x0000_s24578"/>
                </a:ext>
                <a:ext uri="{FF2B5EF4-FFF2-40B4-BE49-F238E27FC236}">
                  <a16:creationId xmlns:a16="http://schemas.microsoft.com/office/drawing/2014/main" id="{00000000-0008-0000-1700-00000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495300</xdr:colOff>
          <xdr:row>0</xdr:row>
          <xdr:rowOff>175260</xdr:rowOff>
        </xdr:from>
        <xdr:to>
          <xdr:col>14</xdr:col>
          <xdr:colOff>350520</xdr:colOff>
          <xdr:row>1</xdr:row>
          <xdr:rowOff>45720</xdr:rowOff>
        </xdr:to>
        <xdr:sp macro="" textlink="">
          <xdr:nvSpPr>
            <xdr:cNvPr id="24579" name="Gomb 2" descr="Nincs bíró" hidden="1">
              <a:extLst>
                <a:ext uri="{63B3BB69-23CF-44E3-9099-C40C66FF867C}">
                  <a14:compatExt spid="_x0000_s24579"/>
                </a:ext>
                <a:ext uri="{FF2B5EF4-FFF2-40B4-BE49-F238E27FC236}">
                  <a16:creationId xmlns:a16="http://schemas.microsoft.com/office/drawing/2014/main" id="{00000000-0008-0000-1700-00000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342900</xdr:colOff>
      <xdr:row>0</xdr:row>
      <xdr:rowOff>30480</xdr:rowOff>
    </xdr:from>
    <xdr:to>
      <xdr:col>17</xdr:col>
      <xdr:colOff>83820</xdr:colOff>
      <xdr:row>1</xdr:row>
      <xdr:rowOff>137160</xdr:rowOff>
    </xdr:to>
    <xdr:pic>
      <xdr:nvPicPr>
        <xdr:cNvPr id="24580" name="Kép 2">
          <a:extLst>
            <a:ext uri="{FF2B5EF4-FFF2-40B4-BE49-F238E27FC236}">
              <a16:creationId xmlns:a16="http://schemas.microsoft.com/office/drawing/2014/main" id="{408D3634-CDDD-18E9-B6D3-36439529C7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2700" y="30480"/>
          <a:ext cx="472440" cy="381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510540</xdr:colOff>
          <xdr:row>0</xdr:row>
          <xdr:rowOff>7620</xdr:rowOff>
        </xdr:from>
        <xdr:to>
          <xdr:col>14</xdr:col>
          <xdr:colOff>350520</xdr:colOff>
          <xdr:row>0</xdr:row>
          <xdr:rowOff>175260</xdr:rowOff>
        </xdr:to>
        <xdr:sp macro="" textlink="">
          <xdr:nvSpPr>
            <xdr:cNvPr id="25602" name="Gomb 1" descr="Legyen bíró"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495300</xdr:colOff>
          <xdr:row>0</xdr:row>
          <xdr:rowOff>175260</xdr:rowOff>
        </xdr:from>
        <xdr:to>
          <xdr:col>14</xdr:col>
          <xdr:colOff>350520</xdr:colOff>
          <xdr:row>1</xdr:row>
          <xdr:rowOff>45720</xdr:rowOff>
        </xdr:to>
        <xdr:sp macro="" textlink="">
          <xdr:nvSpPr>
            <xdr:cNvPr id="25603" name="Gomb 2" descr="Nincs bíró" hidden="1">
              <a:extLst>
                <a:ext uri="{63B3BB69-23CF-44E3-9099-C40C66FF867C}">
                  <a14:compatExt spid="_x0000_s25603"/>
                </a:ext>
                <a:ext uri="{FF2B5EF4-FFF2-40B4-BE49-F238E27FC236}">
                  <a16:creationId xmlns:a16="http://schemas.microsoft.com/office/drawing/2014/main" id="{00000000-0008-0000-1800-0000036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335280</xdr:colOff>
      <xdr:row>0</xdr:row>
      <xdr:rowOff>22860</xdr:rowOff>
    </xdr:from>
    <xdr:to>
      <xdr:col>17</xdr:col>
      <xdr:colOff>106680</xdr:colOff>
      <xdr:row>1</xdr:row>
      <xdr:rowOff>144780</xdr:rowOff>
    </xdr:to>
    <xdr:pic>
      <xdr:nvPicPr>
        <xdr:cNvPr id="25604" name="Kép 2">
          <a:extLst>
            <a:ext uri="{FF2B5EF4-FFF2-40B4-BE49-F238E27FC236}">
              <a16:creationId xmlns:a16="http://schemas.microsoft.com/office/drawing/2014/main" id="{AB108712-41BD-9BAF-5E00-24466C2268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9840" y="22860"/>
          <a:ext cx="502920" cy="3962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510540</xdr:colOff>
          <xdr:row>0</xdr:row>
          <xdr:rowOff>7620</xdr:rowOff>
        </xdr:from>
        <xdr:to>
          <xdr:col>14</xdr:col>
          <xdr:colOff>350520</xdr:colOff>
          <xdr:row>0</xdr:row>
          <xdr:rowOff>175260</xdr:rowOff>
        </xdr:to>
        <xdr:sp macro="" textlink="">
          <xdr:nvSpPr>
            <xdr:cNvPr id="26626" name="Gomb 1" descr="Legyen bíró" hidden="1">
              <a:extLst>
                <a:ext uri="{63B3BB69-23CF-44E3-9099-C40C66FF867C}">
                  <a14:compatExt spid="_x0000_s26626"/>
                </a:ext>
                <a:ext uri="{FF2B5EF4-FFF2-40B4-BE49-F238E27FC236}">
                  <a16:creationId xmlns:a16="http://schemas.microsoft.com/office/drawing/2014/main" id="{00000000-0008-0000-1900-000002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495300</xdr:colOff>
          <xdr:row>0</xdr:row>
          <xdr:rowOff>175260</xdr:rowOff>
        </xdr:from>
        <xdr:to>
          <xdr:col>14</xdr:col>
          <xdr:colOff>350520</xdr:colOff>
          <xdr:row>1</xdr:row>
          <xdr:rowOff>45720</xdr:rowOff>
        </xdr:to>
        <xdr:sp macro="" textlink="">
          <xdr:nvSpPr>
            <xdr:cNvPr id="26627" name="Gomb 2" descr="Nincs bíró" hidden="1">
              <a:extLst>
                <a:ext uri="{63B3BB69-23CF-44E3-9099-C40C66FF867C}">
                  <a14:compatExt spid="_x0000_s26627"/>
                </a:ext>
                <a:ext uri="{FF2B5EF4-FFF2-40B4-BE49-F238E27FC236}">
                  <a16:creationId xmlns:a16="http://schemas.microsoft.com/office/drawing/2014/main" id="{00000000-0008-0000-1900-000003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335280</xdr:colOff>
      <xdr:row>0</xdr:row>
      <xdr:rowOff>0</xdr:rowOff>
    </xdr:from>
    <xdr:to>
      <xdr:col>17</xdr:col>
      <xdr:colOff>106680</xdr:colOff>
      <xdr:row>1</xdr:row>
      <xdr:rowOff>129540</xdr:rowOff>
    </xdr:to>
    <xdr:pic>
      <xdr:nvPicPr>
        <xdr:cNvPr id="26628" name="Kép 2">
          <a:extLst>
            <a:ext uri="{FF2B5EF4-FFF2-40B4-BE49-F238E27FC236}">
              <a16:creationId xmlns:a16="http://schemas.microsoft.com/office/drawing/2014/main" id="{602934C9-2C62-35DB-0653-2B6C8CC79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0"/>
          <a:ext cx="502920" cy="4038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914400</xdr:colOff>
          <xdr:row>0</xdr:row>
          <xdr:rowOff>152400</xdr:rowOff>
        </xdr:from>
        <xdr:to>
          <xdr:col>11</xdr:col>
          <xdr:colOff>22860</xdr:colOff>
          <xdr:row>1</xdr:row>
          <xdr:rowOff>106680</xdr:rowOff>
        </xdr:to>
        <xdr:sp macro="" textlink="">
          <xdr:nvSpPr>
            <xdr:cNvPr id="27651" name="Gomb 1" descr="Sorsolási rangsor &#10;szerinti sorbarakás" hidden="1">
              <a:extLst>
                <a:ext uri="{63B3BB69-23CF-44E3-9099-C40C66FF867C}">
                  <a14:compatExt spid="_x0000_s27651"/>
                </a:ext>
                <a:ext uri="{FF2B5EF4-FFF2-40B4-BE49-F238E27FC236}">
                  <a16:creationId xmlns:a16="http://schemas.microsoft.com/office/drawing/2014/main" id="{00000000-0008-0000-1A00-0000036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Sorsolási rangsor </a:t>
              </a:r>
            </a:p>
            <a:p>
              <a:pPr algn="ctr" rtl="0">
                <a:defRPr sz="1000"/>
              </a:pPr>
              <a:r>
                <a:rPr lang="hu-HU" sz="1000" b="0" i="0" u="none" strike="noStrike" baseline="0">
                  <a:solidFill>
                    <a:srgbClr val="000000"/>
                  </a:solidFill>
                  <a:latin typeface="Arial"/>
                  <a:cs typeface="Arial"/>
                </a:rPr>
                <a:t>szerinti sorbarakás</a:t>
              </a:r>
            </a:p>
          </xdr:txBody>
        </xdr:sp>
        <xdr:clientData fPrintsWithSheet="0"/>
      </xdr:twoCellAnchor>
    </mc:Choice>
    <mc:Fallback/>
  </mc:AlternateContent>
  <xdr:twoCellAnchor>
    <xdr:from>
      <xdr:col>12</xdr:col>
      <xdr:colOff>472440</xdr:colOff>
      <xdr:row>0</xdr:row>
      <xdr:rowOff>68580</xdr:rowOff>
    </xdr:from>
    <xdr:to>
      <xdr:col>14</xdr:col>
      <xdr:colOff>441960</xdr:colOff>
      <xdr:row>1</xdr:row>
      <xdr:rowOff>121920</xdr:rowOff>
    </xdr:to>
    <xdr:pic>
      <xdr:nvPicPr>
        <xdr:cNvPr id="27652" name="Kép 2">
          <a:extLst>
            <a:ext uri="{FF2B5EF4-FFF2-40B4-BE49-F238E27FC236}">
              <a16:creationId xmlns:a16="http://schemas.microsoft.com/office/drawing/2014/main" id="{C28BDAC3-9FAB-E189-2955-67FEE3D3C5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0940" y="68580"/>
          <a:ext cx="480060" cy="3657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533400</xdr:colOff>
          <xdr:row>0</xdr:row>
          <xdr:rowOff>7620</xdr:rowOff>
        </xdr:from>
        <xdr:to>
          <xdr:col>14</xdr:col>
          <xdr:colOff>373380</xdr:colOff>
          <xdr:row>0</xdr:row>
          <xdr:rowOff>175260</xdr:rowOff>
        </xdr:to>
        <xdr:sp macro="" textlink="">
          <xdr:nvSpPr>
            <xdr:cNvPr id="28674" name="Gomb 1" descr="Legyen bíró" hidden="1">
              <a:extLst>
                <a:ext uri="{63B3BB69-23CF-44E3-9099-C40C66FF867C}">
                  <a14:compatExt spid="_x0000_s28674"/>
                </a:ext>
                <a:ext uri="{FF2B5EF4-FFF2-40B4-BE49-F238E27FC236}">
                  <a16:creationId xmlns:a16="http://schemas.microsoft.com/office/drawing/2014/main" id="{00000000-0008-0000-1B00-0000027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8675" name="Gomb 2" descr="Nincs bíró" hidden="1">
              <a:extLst>
                <a:ext uri="{63B3BB69-23CF-44E3-9099-C40C66FF867C}">
                  <a14:compatExt spid="_x0000_s28675"/>
                </a:ext>
                <a:ext uri="{FF2B5EF4-FFF2-40B4-BE49-F238E27FC236}">
                  <a16:creationId xmlns:a16="http://schemas.microsoft.com/office/drawing/2014/main" id="{00000000-0008-0000-1B00-0000037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243840</xdr:colOff>
      <xdr:row>0</xdr:row>
      <xdr:rowOff>0</xdr:rowOff>
    </xdr:from>
    <xdr:to>
      <xdr:col>19</xdr:col>
      <xdr:colOff>7620</xdr:colOff>
      <xdr:row>1</xdr:row>
      <xdr:rowOff>167640</xdr:rowOff>
    </xdr:to>
    <xdr:pic>
      <xdr:nvPicPr>
        <xdr:cNvPr id="28676" name="Kép 2">
          <a:extLst>
            <a:ext uri="{FF2B5EF4-FFF2-40B4-BE49-F238E27FC236}">
              <a16:creationId xmlns:a16="http://schemas.microsoft.com/office/drawing/2014/main" id="{CDDA4E59-C6B8-B889-5771-54A095F8DC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9360" y="0"/>
          <a:ext cx="556260" cy="4419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9698" name="Gomb 1" descr="Legyen bíró" hidden="1">
              <a:extLst>
                <a:ext uri="{63B3BB69-23CF-44E3-9099-C40C66FF867C}">
                  <a14:compatExt spid="_x0000_s29698"/>
                </a:ext>
                <a:ext uri="{FF2B5EF4-FFF2-40B4-BE49-F238E27FC236}">
                  <a16:creationId xmlns:a16="http://schemas.microsoft.com/office/drawing/2014/main" id="{00000000-0008-0000-1C00-0000027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9699" name="Gomb 2" descr="Nincs bíró" hidden="1">
              <a:extLst>
                <a:ext uri="{63B3BB69-23CF-44E3-9099-C40C66FF867C}">
                  <a14:compatExt spid="_x0000_s29699"/>
                </a:ext>
                <a:ext uri="{FF2B5EF4-FFF2-40B4-BE49-F238E27FC236}">
                  <a16:creationId xmlns:a16="http://schemas.microsoft.com/office/drawing/2014/main" id="{00000000-0008-0000-1C00-0000037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312420</xdr:colOff>
      <xdr:row>0</xdr:row>
      <xdr:rowOff>7620</xdr:rowOff>
    </xdr:from>
    <xdr:to>
      <xdr:col>17</xdr:col>
      <xdr:colOff>83820</xdr:colOff>
      <xdr:row>1</xdr:row>
      <xdr:rowOff>137160</xdr:rowOff>
    </xdr:to>
    <xdr:pic>
      <xdr:nvPicPr>
        <xdr:cNvPr id="29700" name="Kép 2">
          <a:extLst>
            <a:ext uri="{FF2B5EF4-FFF2-40B4-BE49-F238E27FC236}">
              <a16:creationId xmlns:a16="http://schemas.microsoft.com/office/drawing/2014/main" id="{85E65476-03AE-6C8F-BB06-CA6F61FE38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98920" y="7620"/>
          <a:ext cx="502920" cy="4038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129540</xdr:rowOff>
        </xdr:to>
        <xdr:sp macro="" textlink="">
          <xdr:nvSpPr>
            <xdr:cNvPr id="3075" name="Gomb 1" descr="Sorsolási rangsor &#10;szerinti sorbarakás"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Sorsolási rangsor </a:t>
              </a:r>
            </a:p>
            <a:p>
              <a:pPr algn="ctr" rtl="0">
                <a:defRPr sz="1000"/>
              </a:pPr>
              <a:r>
                <a:rPr lang="hu-HU" sz="1000" b="0" i="0" u="none" strike="noStrike" baseline="0">
                  <a:solidFill>
                    <a:srgbClr val="000000"/>
                  </a:solidFill>
                  <a:latin typeface="Arial"/>
                  <a:cs typeface="Arial"/>
                </a:rPr>
                <a:t>szerinti sorbarakás</a:t>
              </a:r>
            </a:p>
          </xdr:txBody>
        </xdr:sp>
        <xdr:clientData fPrintsWithSheet="0"/>
      </xdr:twoCellAnchor>
    </mc:Choice>
    <mc:Fallback/>
  </mc:AlternateContent>
  <xdr:twoCellAnchor>
    <xdr:from>
      <xdr:col>14</xdr:col>
      <xdr:colOff>441960</xdr:colOff>
      <xdr:row>0</xdr:row>
      <xdr:rowOff>60960</xdr:rowOff>
    </xdr:from>
    <xdr:to>
      <xdr:col>16</xdr:col>
      <xdr:colOff>449580</xdr:colOff>
      <xdr:row>1</xdr:row>
      <xdr:rowOff>137160</xdr:rowOff>
    </xdr:to>
    <xdr:pic>
      <xdr:nvPicPr>
        <xdr:cNvPr id="3076" name="Kép 2">
          <a:extLst>
            <a:ext uri="{FF2B5EF4-FFF2-40B4-BE49-F238E27FC236}">
              <a16:creationId xmlns:a16="http://schemas.microsoft.com/office/drawing/2014/main" id="{741C3EA7-5F6B-B375-C39B-C65788E6E9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7100" y="60960"/>
          <a:ext cx="518160" cy="3886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30722" name="Gomb 1" descr="Legyen bíró" hidden="1">
              <a:extLst>
                <a:ext uri="{63B3BB69-23CF-44E3-9099-C40C66FF867C}">
                  <a14:compatExt spid="_x0000_s30722"/>
                </a:ext>
                <a:ext uri="{FF2B5EF4-FFF2-40B4-BE49-F238E27FC236}">
                  <a16:creationId xmlns:a16="http://schemas.microsoft.com/office/drawing/2014/main" id="{00000000-0008-0000-1D00-0000027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30723" name="Gomb 2" descr="Nincs bíró" hidden="1">
              <a:extLst>
                <a:ext uri="{63B3BB69-23CF-44E3-9099-C40C66FF867C}">
                  <a14:compatExt spid="_x0000_s30723"/>
                </a:ext>
                <a:ext uri="{FF2B5EF4-FFF2-40B4-BE49-F238E27FC236}">
                  <a16:creationId xmlns:a16="http://schemas.microsoft.com/office/drawing/2014/main" id="{00000000-0008-0000-1D00-0000037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15</xdr:col>
      <xdr:colOff>76200</xdr:colOff>
      <xdr:row>0</xdr:row>
      <xdr:rowOff>38100</xdr:rowOff>
    </xdr:from>
    <xdr:to>
      <xdr:col>17</xdr:col>
      <xdr:colOff>106680</xdr:colOff>
      <xdr:row>1</xdr:row>
      <xdr:rowOff>160020</xdr:rowOff>
    </xdr:to>
    <xdr:pic>
      <xdr:nvPicPr>
        <xdr:cNvPr id="30724" name="Kép 2">
          <a:extLst>
            <a:ext uri="{FF2B5EF4-FFF2-40B4-BE49-F238E27FC236}">
              <a16:creationId xmlns:a16="http://schemas.microsoft.com/office/drawing/2014/main" id="{E5E8527E-1A29-20F2-A82B-BCCE387146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38100"/>
          <a:ext cx="495300" cy="3962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7620</xdr:colOff>
      <xdr:row>0</xdr:row>
      <xdr:rowOff>60960</xdr:rowOff>
    </xdr:from>
    <xdr:to>
      <xdr:col>12</xdr:col>
      <xdr:colOff>525780</xdr:colOff>
      <xdr:row>1</xdr:row>
      <xdr:rowOff>144780</xdr:rowOff>
    </xdr:to>
    <xdr:pic>
      <xdr:nvPicPr>
        <xdr:cNvPr id="31745" name="Kép 2">
          <a:extLst>
            <a:ext uri="{FF2B5EF4-FFF2-40B4-BE49-F238E27FC236}">
              <a16:creationId xmlns:a16="http://schemas.microsoft.com/office/drawing/2014/main" id="{2A932340-4597-0866-C87C-FF005D148D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3180" y="60960"/>
          <a:ext cx="518160" cy="3962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563880</xdr:colOff>
      <xdr:row>0</xdr:row>
      <xdr:rowOff>60960</xdr:rowOff>
    </xdr:from>
    <xdr:to>
      <xdr:col>12</xdr:col>
      <xdr:colOff>495300</xdr:colOff>
      <xdr:row>1</xdr:row>
      <xdr:rowOff>137160</xdr:rowOff>
    </xdr:to>
    <xdr:pic>
      <xdr:nvPicPr>
        <xdr:cNvPr id="32769" name="Kép 2">
          <a:extLst>
            <a:ext uri="{FF2B5EF4-FFF2-40B4-BE49-F238E27FC236}">
              <a16:creationId xmlns:a16="http://schemas.microsoft.com/office/drawing/2014/main" id="{DC1ADC2D-1DA8-55A0-4EC2-F19D631E52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4600" y="60960"/>
          <a:ext cx="518160" cy="3886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11</xdr:col>
      <xdr:colOff>510540</xdr:colOff>
      <xdr:row>0</xdr:row>
      <xdr:rowOff>45720</xdr:rowOff>
    </xdr:from>
    <xdr:to>
      <xdr:col>12</xdr:col>
      <xdr:colOff>472440</xdr:colOff>
      <xdr:row>1</xdr:row>
      <xdr:rowOff>144780</xdr:rowOff>
    </xdr:to>
    <xdr:pic>
      <xdr:nvPicPr>
        <xdr:cNvPr id="33793" name="Kép 2">
          <a:extLst>
            <a:ext uri="{FF2B5EF4-FFF2-40B4-BE49-F238E27FC236}">
              <a16:creationId xmlns:a16="http://schemas.microsoft.com/office/drawing/2014/main" id="{66D35EE4-5CB4-F8A4-F452-826A56A3A2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5080" y="45720"/>
          <a:ext cx="548640" cy="4114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563880</xdr:colOff>
      <xdr:row>0</xdr:row>
      <xdr:rowOff>30480</xdr:rowOff>
    </xdr:from>
    <xdr:to>
      <xdr:col>12</xdr:col>
      <xdr:colOff>541020</xdr:colOff>
      <xdr:row>1</xdr:row>
      <xdr:rowOff>137160</xdr:rowOff>
    </xdr:to>
    <xdr:pic>
      <xdr:nvPicPr>
        <xdr:cNvPr id="34817" name="Kép 2">
          <a:extLst>
            <a:ext uri="{FF2B5EF4-FFF2-40B4-BE49-F238E27FC236}">
              <a16:creationId xmlns:a16="http://schemas.microsoft.com/office/drawing/2014/main" id="{B7282833-06E6-CEB8-9EFB-A0C23669B7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0320" y="30480"/>
          <a:ext cx="56388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22860</xdr:colOff>
      <xdr:row>0</xdr:row>
      <xdr:rowOff>0</xdr:rowOff>
    </xdr:from>
    <xdr:to>
      <xdr:col>13</xdr:col>
      <xdr:colOff>7620</xdr:colOff>
      <xdr:row>1</xdr:row>
      <xdr:rowOff>129540</xdr:rowOff>
    </xdr:to>
    <xdr:pic>
      <xdr:nvPicPr>
        <xdr:cNvPr id="35841" name="Kép 2">
          <a:extLst>
            <a:ext uri="{FF2B5EF4-FFF2-40B4-BE49-F238E27FC236}">
              <a16:creationId xmlns:a16="http://schemas.microsoft.com/office/drawing/2014/main" id="{FA0CF239-7588-2D25-EB8F-31A01F8B6E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6040" y="0"/>
          <a:ext cx="571500" cy="4419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11</xdr:col>
      <xdr:colOff>525780</xdr:colOff>
      <xdr:row>0</xdr:row>
      <xdr:rowOff>0</xdr:rowOff>
    </xdr:from>
    <xdr:to>
      <xdr:col>12</xdr:col>
      <xdr:colOff>541020</xdr:colOff>
      <xdr:row>1</xdr:row>
      <xdr:rowOff>137160</xdr:rowOff>
    </xdr:to>
    <xdr:pic>
      <xdr:nvPicPr>
        <xdr:cNvPr id="36865" name="Kép 2">
          <a:extLst>
            <a:ext uri="{FF2B5EF4-FFF2-40B4-BE49-F238E27FC236}">
              <a16:creationId xmlns:a16="http://schemas.microsoft.com/office/drawing/2014/main" id="{EE12057C-CE2F-D7A8-225B-09DE2B074E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2220" y="0"/>
          <a:ext cx="601980" cy="4495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37890" name="Gomb 1" descr="Legyen bíró" hidden="1">
              <a:extLst>
                <a:ext uri="{63B3BB69-23CF-44E3-9099-C40C66FF867C}">
                  <a14:compatExt spid="_x0000_s37890"/>
                </a:ext>
                <a:ext uri="{FF2B5EF4-FFF2-40B4-BE49-F238E27FC236}">
                  <a16:creationId xmlns:a16="http://schemas.microsoft.com/office/drawing/2014/main" id="{00000000-0008-0000-2400-000002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37891" name="Gomb 2" descr="Nincs bíró" hidden="1">
              <a:extLst>
                <a:ext uri="{63B3BB69-23CF-44E3-9099-C40C66FF867C}">
                  <a14:compatExt spid="_x0000_s37891"/>
                </a:ext>
                <a:ext uri="{FF2B5EF4-FFF2-40B4-BE49-F238E27FC236}">
                  <a16:creationId xmlns:a16="http://schemas.microsoft.com/office/drawing/2014/main" id="{00000000-0008-0000-2400-000003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266700</xdr:colOff>
      <xdr:row>0</xdr:row>
      <xdr:rowOff>0</xdr:rowOff>
    </xdr:from>
    <xdr:to>
      <xdr:col>17</xdr:col>
      <xdr:colOff>76200</xdr:colOff>
      <xdr:row>1</xdr:row>
      <xdr:rowOff>160020</xdr:rowOff>
    </xdr:to>
    <xdr:pic>
      <xdr:nvPicPr>
        <xdr:cNvPr id="37892" name="Kép 2">
          <a:extLst>
            <a:ext uri="{FF2B5EF4-FFF2-40B4-BE49-F238E27FC236}">
              <a16:creationId xmlns:a16="http://schemas.microsoft.com/office/drawing/2014/main" id="{7F0747EA-F2E3-B9EB-05CA-83F26F82BF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0"/>
          <a:ext cx="541020" cy="4343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38914" name="Gomb 1" descr="Legyen bíró" hidden="1">
              <a:extLst>
                <a:ext uri="{63B3BB69-23CF-44E3-9099-C40C66FF867C}">
                  <a14:compatExt spid="_x0000_s38914"/>
                </a:ext>
                <a:ext uri="{FF2B5EF4-FFF2-40B4-BE49-F238E27FC236}">
                  <a16:creationId xmlns:a16="http://schemas.microsoft.com/office/drawing/2014/main" id="{00000000-0008-0000-2500-0000029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38915" name="Gomb 2" descr="Nincs bíró" hidden="1">
              <a:extLst>
                <a:ext uri="{63B3BB69-23CF-44E3-9099-C40C66FF867C}">
                  <a14:compatExt spid="_x0000_s38915"/>
                </a:ext>
                <a:ext uri="{FF2B5EF4-FFF2-40B4-BE49-F238E27FC236}">
                  <a16:creationId xmlns:a16="http://schemas.microsoft.com/office/drawing/2014/main" id="{00000000-0008-0000-2500-0000039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335280</xdr:colOff>
      <xdr:row>0</xdr:row>
      <xdr:rowOff>0</xdr:rowOff>
    </xdr:from>
    <xdr:to>
      <xdr:col>17</xdr:col>
      <xdr:colOff>114300</xdr:colOff>
      <xdr:row>1</xdr:row>
      <xdr:rowOff>137160</xdr:rowOff>
    </xdr:to>
    <xdr:pic>
      <xdr:nvPicPr>
        <xdr:cNvPr id="38916" name="Kép 2">
          <a:extLst>
            <a:ext uri="{FF2B5EF4-FFF2-40B4-BE49-F238E27FC236}">
              <a16:creationId xmlns:a16="http://schemas.microsoft.com/office/drawing/2014/main" id="{7DDA9509-58AA-C99E-D458-65B85CBD5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15100" y="0"/>
          <a:ext cx="510540" cy="4114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548640</xdr:colOff>
          <xdr:row>0</xdr:row>
          <xdr:rowOff>7620</xdr:rowOff>
        </xdr:from>
        <xdr:to>
          <xdr:col>14</xdr:col>
          <xdr:colOff>388620</xdr:colOff>
          <xdr:row>0</xdr:row>
          <xdr:rowOff>175260</xdr:rowOff>
        </xdr:to>
        <xdr:sp macro="" textlink="">
          <xdr:nvSpPr>
            <xdr:cNvPr id="39938" name="Gomb 1" descr="Legyen bíró" hidden="1">
              <a:extLst>
                <a:ext uri="{63B3BB69-23CF-44E3-9099-C40C66FF867C}">
                  <a14:compatExt spid="_x0000_s39938"/>
                </a:ext>
                <a:ext uri="{FF2B5EF4-FFF2-40B4-BE49-F238E27FC236}">
                  <a16:creationId xmlns:a16="http://schemas.microsoft.com/office/drawing/2014/main" id="{00000000-0008-0000-2600-0000029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533400</xdr:colOff>
          <xdr:row>0</xdr:row>
          <xdr:rowOff>182880</xdr:rowOff>
        </xdr:from>
        <xdr:to>
          <xdr:col>14</xdr:col>
          <xdr:colOff>388620</xdr:colOff>
          <xdr:row>1</xdr:row>
          <xdr:rowOff>60960</xdr:rowOff>
        </xdr:to>
        <xdr:sp macro="" textlink="">
          <xdr:nvSpPr>
            <xdr:cNvPr id="39939" name="Gomb 2" descr="Nincs bíró" hidden="1">
              <a:extLst>
                <a:ext uri="{63B3BB69-23CF-44E3-9099-C40C66FF867C}">
                  <a14:compatExt spid="_x0000_s39939"/>
                </a:ext>
                <a:ext uri="{FF2B5EF4-FFF2-40B4-BE49-F238E27FC236}">
                  <a16:creationId xmlns:a16="http://schemas.microsoft.com/office/drawing/2014/main" id="{00000000-0008-0000-2600-0000039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266700</xdr:colOff>
      <xdr:row>0</xdr:row>
      <xdr:rowOff>0</xdr:rowOff>
    </xdr:from>
    <xdr:to>
      <xdr:col>17</xdr:col>
      <xdr:colOff>83820</xdr:colOff>
      <xdr:row>1</xdr:row>
      <xdr:rowOff>167640</xdr:rowOff>
    </xdr:to>
    <xdr:pic>
      <xdr:nvPicPr>
        <xdr:cNvPr id="39940" name="Kép 2">
          <a:extLst>
            <a:ext uri="{FF2B5EF4-FFF2-40B4-BE49-F238E27FC236}">
              <a16:creationId xmlns:a16="http://schemas.microsoft.com/office/drawing/2014/main" id="{E6AAB7D7-DCA8-2AB7-596A-60351F1820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0"/>
          <a:ext cx="548640" cy="4419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510540</xdr:colOff>
      <xdr:row>0</xdr:row>
      <xdr:rowOff>45720</xdr:rowOff>
    </xdr:from>
    <xdr:to>
      <xdr:col>12</xdr:col>
      <xdr:colOff>472440</xdr:colOff>
      <xdr:row>1</xdr:row>
      <xdr:rowOff>144780</xdr:rowOff>
    </xdr:to>
    <xdr:pic>
      <xdr:nvPicPr>
        <xdr:cNvPr id="4097" name="Kép 2">
          <a:extLst>
            <a:ext uri="{FF2B5EF4-FFF2-40B4-BE49-F238E27FC236}">
              <a16:creationId xmlns:a16="http://schemas.microsoft.com/office/drawing/2014/main" id="{51FBC0D2-CF3B-CD6B-97C0-9EAF3E4E00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9360" y="45720"/>
          <a:ext cx="548640" cy="4114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281940</xdr:colOff>
          <xdr:row>0</xdr:row>
          <xdr:rowOff>91440</xdr:rowOff>
        </xdr:from>
        <xdr:to>
          <xdr:col>12</xdr:col>
          <xdr:colOff>45720</xdr:colOff>
          <xdr:row>1</xdr:row>
          <xdr:rowOff>129540</xdr:rowOff>
        </xdr:to>
        <xdr:sp macro="" textlink="">
          <xdr:nvSpPr>
            <xdr:cNvPr id="40961" name="Gomb 1" descr="Sorsolási rangsor &#10;szerinti sorbarakás" hidden="1">
              <a:extLst>
                <a:ext uri="{63B3BB69-23CF-44E3-9099-C40C66FF867C}">
                  <a14:compatExt spid="_x0000_s40961"/>
                </a:ext>
                <a:ext uri="{FF2B5EF4-FFF2-40B4-BE49-F238E27FC236}">
                  <a16:creationId xmlns:a16="http://schemas.microsoft.com/office/drawing/2014/main" id="{00000000-0008-0000-2700-000001A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Sorsolási rangsor </a:t>
              </a:r>
            </a:p>
            <a:p>
              <a:pPr algn="ctr" rtl="0">
                <a:defRPr sz="1000"/>
              </a:pPr>
              <a:r>
                <a:rPr lang="hu-HU" sz="1000" b="0" i="0" u="none" strike="noStrike" baseline="0">
                  <a:solidFill>
                    <a:srgbClr val="000000"/>
                  </a:solidFill>
                  <a:latin typeface="Arial"/>
                  <a:cs typeface="Arial"/>
                </a:rPr>
                <a:t>szerinti sorbarakás</a:t>
              </a:r>
            </a:p>
          </xdr:txBody>
        </xdr:sp>
        <xdr:clientData fPrintsWithSheet="0"/>
      </xdr:twoCellAnchor>
    </mc:Choice>
    <mc:Fallback/>
  </mc:AlternateContent>
  <xdr:twoCellAnchor>
    <xdr:from>
      <xdr:col>14</xdr:col>
      <xdr:colOff>137160</xdr:colOff>
      <xdr:row>0</xdr:row>
      <xdr:rowOff>0</xdr:rowOff>
    </xdr:from>
    <xdr:to>
      <xdr:col>15</xdr:col>
      <xdr:colOff>358140</xdr:colOff>
      <xdr:row>1</xdr:row>
      <xdr:rowOff>137160</xdr:rowOff>
    </xdr:to>
    <xdr:pic>
      <xdr:nvPicPr>
        <xdr:cNvPr id="40962" name="Kép 2">
          <a:extLst>
            <a:ext uri="{FF2B5EF4-FFF2-40B4-BE49-F238E27FC236}">
              <a16:creationId xmlns:a16="http://schemas.microsoft.com/office/drawing/2014/main" id="{840E5315-DAE0-3138-7CF9-2135396A9D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1100" y="0"/>
          <a:ext cx="624840" cy="4495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510540</xdr:colOff>
          <xdr:row>0</xdr:row>
          <xdr:rowOff>7620</xdr:rowOff>
        </xdr:from>
        <xdr:to>
          <xdr:col>14</xdr:col>
          <xdr:colOff>350520</xdr:colOff>
          <xdr:row>0</xdr:row>
          <xdr:rowOff>175260</xdr:rowOff>
        </xdr:to>
        <xdr:sp macro="" textlink="">
          <xdr:nvSpPr>
            <xdr:cNvPr id="41986" name="Gomb 1" descr="Legyen bíró" hidden="1">
              <a:extLst>
                <a:ext uri="{63B3BB69-23CF-44E3-9099-C40C66FF867C}">
                  <a14:compatExt spid="_x0000_s41986"/>
                </a:ext>
                <a:ext uri="{FF2B5EF4-FFF2-40B4-BE49-F238E27FC236}">
                  <a16:creationId xmlns:a16="http://schemas.microsoft.com/office/drawing/2014/main" id="{00000000-0008-0000-2800-000002A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495300</xdr:colOff>
          <xdr:row>0</xdr:row>
          <xdr:rowOff>175260</xdr:rowOff>
        </xdr:from>
        <xdr:to>
          <xdr:col>14</xdr:col>
          <xdr:colOff>350520</xdr:colOff>
          <xdr:row>1</xdr:row>
          <xdr:rowOff>45720</xdr:rowOff>
        </xdr:to>
        <xdr:sp macro="" textlink="">
          <xdr:nvSpPr>
            <xdr:cNvPr id="41987" name="Gomb 2" descr="Nincs bíró" hidden="1">
              <a:extLst>
                <a:ext uri="{63B3BB69-23CF-44E3-9099-C40C66FF867C}">
                  <a14:compatExt spid="_x0000_s41987"/>
                </a:ext>
                <a:ext uri="{FF2B5EF4-FFF2-40B4-BE49-F238E27FC236}">
                  <a16:creationId xmlns:a16="http://schemas.microsoft.com/office/drawing/2014/main" id="{00000000-0008-0000-2800-000003A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342900</xdr:colOff>
      <xdr:row>0</xdr:row>
      <xdr:rowOff>38100</xdr:rowOff>
    </xdr:from>
    <xdr:to>
      <xdr:col>18</xdr:col>
      <xdr:colOff>0</xdr:colOff>
      <xdr:row>1</xdr:row>
      <xdr:rowOff>167640</xdr:rowOff>
    </xdr:to>
    <xdr:pic>
      <xdr:nvPicPr>
        <xdr:cNvPr id="41988" name="Kép 2">
          <a:extLst>
            <a:ext uri="{FF2B5EF4-FFF2-40B4-BE49-F238E27FC236}">
              <a16:creationId xmlns:a16="http://schemas.microsoft.com/office/drawing/2014/main" id="{5F785573-C29B-93BE-0FF0-E1D9A189B8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2700" y="38100"/>
          <a:ext cx="502920" cy="4038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510540</xdr:colOff>
          <xdr:row>0</xdr:row>
          <xdr:rowOff>7620</xdr:rowOff>
        </xdr:from>
        <xdr:to>
          <xdr:col>14</xdr:col>
          <xdr:colOff>350520</xdr:colOff>
          <xdr:row>0</xdr:row>
          <xdr:rowOff>175260</xdr:rowOff>
        </xdr:to>
        <xdr:sp macro="" textlink="">
          <xdr:nvSpPr>
            <xdr:cNvPr id="43010" name="Gomb 1" descr="Legyen bíró" hidden="1">
              <a:extLst>
                <a:ext uri="{63B3BB69-23CF-44E3-9099-C40C66FF867C}">
                  <a14:compatExt spid="_x0000_s43010"/>
                </a:ext>
                <a:ext uri="{FF2B5EF4-FFF2-40B4-BE49-F238E27FC236}">
                  <a16:creationId xmlns:a16="http://schemas.microsoft.com/office/drawing/2014/main" id="{00000000-0008-0000-2900-000002A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495300</xdr:colOff>
          <xdr:row>0</xdr:row>
          <xdr:rowOff>175260</xdr:rowOff>
        </xdr:from>
        <xdr:to>
          <xdr:col>14</xdr:col>
          <xdr:colOff>350520</xdr:colOff>
          <xdr:row>1</xdr:row>
          <xdr:rowOff>45720</xdr:rowOff>
        </xdr:to>
        <xdr:sp macro="" textlink="">
          <xdr:nvSpPr>
            <xdr:cNvPr id="43011" name="Gomb 2" descr="Nincs bíró" hidden="1">
              <a:extLst>
                <a:ext uri="{63B3BB69-23CF-44E3-9099-C40C66FF867C}">
                  <a14:compatExt spid="_x0000_s43011"/>
                </a:ext>
                <a:ext uri="{FF2B5EF4-FFF2-40B4-BE49-F238E27FC236}">
                  <a16:creationId xmlns:a16="http://schemas.microsoft.com/office/drawing/2014/main" id="{00000000-0008-0000-2900-000003A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281940</xdr:colOff>
      <xdr:row>0</xdr:row>
      <xdr:rowOff>0</xdr:rowOff>
    </xdr:from>
    <xdr:to>
      <xdr:col>18</xdr:col>
      <xdr:colOff>0</xdr:colOff>
      <xdr:row>2</xdr:row>
      <xdr:rowOff>7620</xdr:rowOff>
    </xdr:to>
    <xdr:pic>
      <xdr:nvPicPr>
        <xdr:cNvPr id="43012" name="Kép 2">
          <a:extLst>
            <a:ext uri="{FF2B5EF4-FFF2-40B4-BE49-F238E27FC236}">
              <a16:creationId xmlns:a16="http://schemas.microsoft.com/office/drawing/2014/main" id="{FC537304-3FA9-E608-4ED1-CD91A56E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8880" y="0"/>
          <a:ext cx="563880" cy="4495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510540</xdr:colOff>
          <xdr:row>0</xdr:row>
          <xdr:rowOff>7620</xdr:rowOff>
        </xdr:from>
        <xdr:to>
          <xdr:col>14</xdr:col>
          <xdr:colOff>350520</xdr:colOff>
          <xdr:row>0</xdr:row>
          <xdr:rowOff>175260</xdr:rowOff>
        </xdr:to>
        <xdr:sp macro="" textlink="">
          <xdr:nvSpPr>
            <xdr:cNvPr id="44034" name="Gomb 1" descr="Legyen bíró" hidden="1">
              <a:extLst>
                <a:ext uri="{63B3BB69-23CF-44E3-9099-C40C66FF867C}">
                  <a14:compatExt spid="_x0000_s44034"/>
                </a:ext>
                <a:ext uri="{FF2B5EF4-FFF2-40B4-BE49-F238E27FC236}">
                  <a16:creationId xmlns:a16="http://schemas.microsoft.com/office/drawing/2014/main" id="{00000000-0008-0000-2A00-000002A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495300</xdr:colOff>
          <xdr:row>0</xdr:row>
          <xdr:rowOff>175260</xdr:rowOff>
        </xdr:from>
        <xdr:to>
          <xdr:col>14</xdr:col>
          <xdr:colOff>350520</xdr:colOff>
          <xdr:row>1</xdr:row>
          <xdr:rowOff>45720</xdr:rowOff>
        </xdr:to>
        <xdr:sp macro="" textlink="">
          <xdr:nvSpPr>
            <xdr:cNvPr id="44035" name="Gomb 2" descr="Nincs bíró" hidden="1">
              <a:extLst>
                <a:ext uri="{63B3BB69-23CF-44E3-9099-C40C66FF867C}">
                  <a14:compatExt spid="_x0000_s44035"/>
                </a:ext>
                <a:ext uri="{FF2B5EF4-FFF2-40B4-BE49-F238E27FC236}">
                  <a16:creationId xmlns:a16="http://schemas.microsoft.com/office/drawing/2014/main" id="{00000000-0008-0000-2A00-000003A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312420</xdr:colOff>
      <xdr:row>0</xdr:row>
      <xdr:rowOff>0</xdr:rowOff>
    </xdr:from>
    <xdr:to>
      <xdr:col>17</xdr:col>
      <xdr:colOff>106680</xdr:colOff>
      <xdr:row>1</xdr:row>
      <xdr:rowOff>144780</xdr:rowOff>
    </xdr:to>
    <xdr:pic>
      <xdr:nvPicPr>
        <xdr:cNvPr id="44036" name="Kép 2">
          <a:extLst>
            <a:ext uri="{FF2B5EF4-FFF2-40B4-BE49-F238E27FC236}">
              <a16:creationId xmlns:a16="http://schemas.microsoft.com/office/drawing/2014/main" id="{28E1A11B-1DD9-5C61-01AC-989839CC5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0300" y="0"/>
          <a:ext cx="52578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7620</xdr:colOff>
      <xdr:row>0</xdr:row>
      <xdr:rowOff>60960</xdr:rowOff>
    </xdr:from>
    <xdr:to>
      <xdr:col>12</xdr:col>
      <xdr:colOff>525780</xdr:colOff>
      <xdr:row>1</xdr:row>
      <xdr:rowOff>144780</xdr:rowOff>
    </xdr:to>
    <xdr:pic>
      <xdr:nvPicPr>
        <xdr:cNvPr id="5121" name="Kép 2">
          <a:extLst>
            <a:ext uri="{FF2B5EF4-FFF2-40B4-BE49-F238E27FC236}">
              <a16:creationId xmlns:a16="http://schemas.microsoft.com/office/drawing/2014/main" id="{16F472DE-7822-938B-E92B-7DA80F325D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3180" y="60960"/>
          <a:ext cx="518160" cy="3962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146" name="Gomb 1" descr="Legyen bíró"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147" name="Gomb 2" descr="Nincs bíró"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236220</xdr:colOff>
      <xdr:row>0</xdr:row>
      <xdr:rowOff>0</xdr:rowOff>
    </xdr:from>
    <xdr:to>
      <xdr:col>17</xdr:col>
      <xdr:colOff>76200</xdr:colOff>
      <xdr:row>2</xdr:row>
      <xdr:rowOff>15240</xdr:rowOff>
    </xdr:to>
    <xdr:pic>
      <xdr:nvPicPr>
        <xdr:cNvPr id="6148" name="Kép 2">
          <a:extLst>
            <a:ext uri="{FF2B5EF4-FFF2-40B4-BE49-F238E27FC236}">
              <a16:creationId xmlns:a16="http://schemas.microsoft.com/office/drawing/2014/main" id="{2D3C1F72-A0CA-59AD-7304-AE59B485CB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0"/>
          <a:ext cx="571500" cy="457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548640</xdr:colOff>
      <xdr:row>0</xdr:row>
      <xdr:rowOff>53340</xdr:rowOff>
    </xdr:from>
    <xdr:to>
      <xdr:col>12</xdr:col>
      <xdr:colOff>480060</xdr:colOff>
      <xdr:row>1</xdr:row>
      <xdr:rowOff>137160</xdr:rowOff>
    </xdr:to>
    <xdr:pic>
      <xdr:nvPicPr>
        <xdr:cNvPr id="7169" name="Kép 2">
          <a:extLst>
            <a:ext uri="{FF2B5EF4-FFF2-40B4-BE49-F238E27FC236}">
              <a16:creationId xmlns:a16="http://schemas.microsoft.com/office/drawing/2014/main" id="{68DC6A97-D7C4-8F7C-47B8-418C50F145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3180" y="53340"/>
          <a:ext cx="518160" cy="3962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487680</xdr:colOff>
      <xdr:row>0</xdr:row>
      <xdr:rowOff>0</xdr:rowOff>
    </xdr:from>
    <xdr:to>
      <xdr:col>12</xdr:col>
      <xdr:colOff>502920</xdr:colOff>
      <xdr:row>1</xdr:row>
      <xdr:rowOff>137160</xdr:rowOff>
    </xdr:to>
    <xdr:pic>
      <xdr:nvPicPr>
        <xdr:cNvPr id="8193" name="Kép 2">
          <a:extLst>
            <a:ext uri="{FF2B5EF4-FFF2-40B4-BE49-F238E27FC236}">
              <a16:creationId xmlns:a16="http://schemas.microsoft.com/office/drawing/2014/main" id="{B1AC5D08-B7A8-475D-DA1C-CC241F26F8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2220" y="0"/>
          <a:ext cx="601980" cy="4495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9218" name="Gomb 1" descr="Legyen bíró"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9219" name="Gomb 2" descr="Nincs bíró"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hu-HU" sz="1000" b="0" i="0" u="none" strike="noStrike" baseline="0">
                  <a:solidFill>
                    <a:srgbClr val="000000"/>
                  </a:solidFill>
                  <a:latin typeface="Arial"/>
                  <a:cs typeface="Arial"/>
                </a:rPr>
                <a:t>Nincs bíró</a:t>
              </a:r>
            </a:p>
          </xdr:txBody>
        </xdr:sp>
        <xdr:clientData fPrintsWithSheet="0"/>
      </xdr:twoCellAnchor>
    </mc:Choice>
    <mc:Fallback/>
  </mc:AlternateContent>
  <xdr:twoCellAnchor>
    <xdr:from>
      <xdr:col>16</xdr:col>
      <xdr:colOff>274320</xdr:colOff>
      <xdr:row>0</xdr:row>
      <xdr:rowOff>0</xdr:rowOff>
    </xdr:from>
    <xdr:to>
      <xdr:col>19</xdr:col>
      <xdr:colOff>0</xdr:colOff>
      <xdr:row>2</xdr:row>
      <xdr:rowOff>15240</xdr:rowOff>
    </xdr:to>
    <xdr:pic>
      <xdr:nvPicPr>
        <xdr:cNvPr id="9220" name="Kép 2">
          <a:extLst>
            <a:ext uri="{FF2B5EF4-FFF2-40B4-BE49-F238E27FC236}">
              <a16:creationId xmlns:a16="http://schemas.microsoft.com/office/drawing/2014/main" id="{0C4B5514-DD18-0ECA-6DA9-3119BC65D3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1760" y="0"/>
          <a:ext cx="571500" cy="457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3.vml"/><Relationship Id="rId1" Type="http://schemas.openxmlformats.org/officeDocument/2006/relationships/drawing" Target="../drawings/drawing9.xml"/><Relationship Id="rId5" Type="http://schemas.openxmlformats.org/officeDocument/2006/relationships/comments" Target="../comments3.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4.vml"/><Relationship Id="rId1" Type="http://schemas.openxmlformats.org/officeDocument/2006/relationships/drawing" Target="../drawings/drawing10.xml"/><Relationship Id="rId5" Type="http://schemas.openxmlformats.org/officeDocument/2006/relationships/comments" Target="../comments4.xml"/><Relationship Id="rId4" Type="http://schemas.openxmlformats.org/officeDocument/2006/relationships/ctrlProp" Target="../ctrlProps/ctrlProp7.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5.vml"/><Relationship Id="rId1" Type="http://schemas.openxmlformats.org/officeDocument/2006/relationships/drawing" Target="../drawings/drawing11.xml"/><Relationship Id="rId5" Type="http://schemas.openxmlformats.org/officeDocument/2006/relationships/comments" Target="../comments5.xml"/><Relationship Id="rId4" Type="http://schemas.openxmlformats.org/officeDocument/2006/relationships/ctrlProp" Target="../ctrlProps/ctrlProp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6.vml"/><Relationship Id="rId1" Type="http://schemas.openxmlformats.org/officeDocument/2006/relationships/drawing" Target="../drawings/drawing13.xml"/><Relationship Id="rId5" Type="http://schemas.openxmlformats.org/officeDocument/2006/relationships/comments" Target="../comments6.xml"/><Relationship Id="rId4"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7.vml"/><Relationship Id="rId1" Type="http://schemas.openxmlformats.org/officeDocument/2006/relationships/drawing" Target="../drawings/drawing16.xml"/><Relationship Id="rId5" Type="http://schemas.openxmlformats.org/officeDocument/2006/relationships/comments" Target="../comments7.xml"/><Relationship Id="rId4" Type="http://schemas.openxmlformats.org/officeDocument/2006/relationships/ctrlProp" Target="../ctrlProps/ctrlProp13.xml"/></Relationships>
</file>

<file path=xl/worksheets/_rels/sheet19.xml.rels><?xml version="1.0" encoding="UTF-8" standalone="yes"?>
<Relationships xmlns="http://schemas.openxmlformats.org/package/2006/relationships"><Relationship Id="rId3" Type="http://schemas.openxmlformats.org/officeDocument/2006/relationships/ctrlProp" Target="../ctrlProps/ctrlProp14.xml"/><Relationship Id="rId2" Type="http://schemas.openxmlformats.org/officeDocument/2006/relationships/vmlDrawing" Target="../drawings/vmlDrawing8.vml"/><Relationship Id="rId1" Type="http://schemas.openxmlformats.org/officeDocument/2006/relationships/drawing" Target="../drawings/drawing17.xml"/><Relationship Id="rId5" Type="http://schemas.openxmlformats.org/officeDocument/2006/relationships/comments" Target="../comments8.xml"/><Relationship Id="rId4"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3" Type="http://schemas.openxmlformats.org/officeDocument/2006/relationships/ctrlProp" Target="../ctrlProps/ctrlProp16.xml"/><Relationship Id="rId2" Type="http://schemas.openxmlformats.org/officeDocument/2006/relationships/vmlDrawing" Target="../drawings/vmlDrawing9.vml"/><Relationship Id="rId1" Type="http://schemas.openxmlformats.org/officeDocument/2006/relationships/drawing" Target="../drawings/drawing19.xml"/><Relationship Id="rId5" Type="http://schemas.openxmlformats.org/officeDocument/2006/relationships/comments" Target="../comments9.xml"/><Relationship Id="rId4" Type="http://schemas.openxmlformats.org/officeDocument/2006/relationships/ctrlProp" Target="../ctrlProps/ctrlProp17.xml"/></Relationships>
</file>

<file path=xl/worksheets/_rels/sheet22.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10.vml"/><Relationship Id="rId1" Type="http://schemas.openxmlformats.org/officeDocument/2006/relationships/drawing" Target="../drawings/drawing20.xml"/><Relationship Id="rId5" Type="http://schemas.openxmlformats.org/officeDocument/2006/relationships/comments" Target="../comments10.xml"/><Relationship Id="rId4" Type="http://schemas.openxmlformats.org/officeDocument/2006/relationships/ctrlProp" Target="../ctrlProps/ctrlProp19.x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20.xml"/><Relationship Id="rId2" Type="http://schemas.openxmlformats.org/officeDocument/2006/relationships/vmlDrawing" Target="../drawings/vmlDrawing11.vml"/><Relationship Id="rId1" Type="http://schemas.openxmlformats.org/officeDocument/2006/relationships/drawing" Target="../drawings/drawing21.xml"/><Relationship Id="rId5" Type="http://schemas.openxmlformats.org/officeDocument/2006/relationships/comments" Target="../comments11.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ctrlProp" Target="../ctrlProps/ctrlProp22.xml"/><Relationship Id="rId2" Type="http://schemas.openxmlformats.org/officeDocument/2006/relationships/vmlDrawing" Target="../drawings/vmlDrawing12.vml"/><Relationship Id="rId1" Type="http://schemas.openxmlformats.org/officeDocument/2006/relationships/drawing" Target="../drawings/drawing22.xml"/><Relationship Id="rId5" Type="http://schemas.openxmlformats.org/officeDocument/2006/relationships/comments" Target="../comments12.xml"/><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3" Type="http://schemas.openxmlformats.org/officeDocument/2006/relationships/ctrlProp" Target="../ctrlProps/ctrlProp24.xml"/><Relationship Id="rId2" Type="http://schemas.openxmlformats.org/officeDocument/2006/relationships/vmlDrawing" Target="../drawings/vmlDrawing13.vml"/><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3" Type="http://schemas.openxmlformats.org/officeDocument/2006/relationships/ctrlProp" Target="../ctrlProps/ctrlProp25.xml"/><Relationship Id="rId2" Type="http://schemas.openxmlformats.org/officeDocument/2006/relationships/vmlDrawing" Target="../drawings/vmlDrawing14.vml"/><Relationship Id="rId1" Type="http://schemas.openxmlformats.org/officeDocument/2006/relationships/drawing" Target="../drawings/drawing24.xml"/><Relationship Id="rId5" Type="http://schemas.openxmlformats.org/officeDocument/2006/relationships/comments" Target="../comments13.xml"/><Relationship Id="rId4" Type="http://schemas.openxmlformats.org/officeDocument/2006/relationships/ctrlProp" Target="../ctrlProps/ctrlProp26.xml"/></Relationships>
</file>

<file path=xl/worksheets/_rels/sheet27.xml.rels><?xml version="1.0" encoding="UTF-8" standalone="yes"?>
<Relationships xmlns="http://schemas.openxmlformats.org/package/2006/relationships"><Relationship Id="rId3" Type="http://schemas.openxmlformats.org/officeDocument/2006/relationships/ctrlProp" Target="../ctrlProps/ctrlProp27.xml"/><Relationship Id="rId2" Type="http://schemas.openxmlformats.org/officeDocument/2006/relationships/vmlDrawing" Target="../drawings/vmlDrawing15.vml"/><Relationship Id="rId1" Type="http://schemas.openxmlformats.org/officeDocument/2006/relationships/drawing" Target="../drawings/drawing25.xml"/><Relationship Id="rId5" Type="http://schemas.openxmlformats.org/officeDocument/2006/relationships/comments" Target="../comments14.xml"/><Relationship Id="rId4" Type="http://schemas.openxmlformats.org/officeDocument/2006/relationships/ctrlProp" Target="../ctrlProps/ctrlProp28.xml"/></Relationships>
</file>

<file path=xl/worksheets/_rels/sheet28.xml.rels><?xml version="1.0" encoding="UTF-8" standalone="yes"?>
<Relationships xmlns="http://schemas.openxmlformats.org/package/2006/relationships"><Relationship Id="rId3" Type="http://schemas.openxmlformats.org/officeDocument/2006/relationships/ctrlProp" Target="../ctrlProps/ctrlProp29.xml"/><Relationship Id="rId2" Type="http://schemas.openxmlformats.org/officeDocument/2006/relationships/vmlDrawing" Target="../drawings/vmlDrawing16.vml"/><Relationship Id="rId1" Type="http://schemas.openxmlformats.org/officeDocument/2006/relationships/drawing" Target="../drawings/drawing26.xml"/><Relationship Id="rId5" Type="http://schemas.openxmlformats.org/officeDocument/2006/relationships/comments" Target="../comments15.xml"/><Relationship Id="rId4" Type="http://schemas.openxmlformats.org/officeDocument/2006/relationships/ctrlProp" Target="../ctrlProps/ctrlProp30.xml"/></Relationships>
</file>

<file path=xl/worksheets/_rels/sheet29.xml.rels><?xml version="1.0" encoding="UTF-8" standalone="yes"?>
<Relationships xmlns="http://schemas.openxmlformats.org/package/2006/relationships"><Relationship Id="rId3" Type="http://schemas.openxmlformats.org/officeDocument/2006/relationships/ctrlProp" Target="../ctrlProps/ctrlProp31.xml"/><Relationship Id="rId2" Type="http://schemas.openxmlformats.org/officeDocument/2006/relationships/vmlDrawing" Target="../drawings/vmlDrawing17.vml"/><Relationship Id="rId1" Type="http://schemas.openxmlformats.org/officeDocument/2006/relationships/drawing" Target="../drawings/drawing27.xml"/><Relationship Id="rId4" Type="http://schemas.openxmlformats.org/officeDocument/2006/relationships/comments" Target="../comments16.xml"/></Relationships>
</file>

<file path=xl/worksheets/_rels/sheet30.xml.rels><?xml version="1.0" encoding="UTF-8" standalone="yes"?>
<Relationships xmlns="http://schemas.openxmlformats.org/package/2006/relationships"><Relationship Id="rId3" Type="http://schemas.openxmlformats.org/officeDocument/2006/relationships/ctrlProp" Target="../ctrlProps/ctrlProp32.xml"/><Relationship Id="rId2" Type="http://schemas.openxmlformats.org/officeDocument/2006/relationships/vmlDrawing" Target="../drawings/vmlDrawing18.vml"/><Relationship Id="rId1" Type="http://schemas.openxmlformats.org/officeDocument/2006/relationships/drawing" Target="../drawings/drawing28.xml"/><Relationship Id="rId5" Type="http://schemas.openxmlformats.org/officeDocument/2006/relationships/comments" Target="../comments17.xml"/><Relationship Id="rId4" Type="http://schemas.openxmlformats.org/officeDocument/2006/relationships/ctrlProp" Target="../ctrlProps/ctrlProp33.xml"/></Relationships>
</file>

<file path=xl/worksheets/_rels/sheet31.xml.rels><?xml version="1.0" encoding="UTF-8" standalone="yes"?>
<Relationships xmlns="http://schemas.openxmlformats.org/package/2006/relationships"><Relationship Id="rId3" Type="http://schemas.openxmlformats.org/officeDocument/2006/relationships/ctrlProp" Target="../ctrlProps/ctrlProp34.xml"/><Relationship Id="rId2" Type="http://schemas.openxmlformats.org/officeDocument/2006/relationships/vmlDrawing" Target="../drawings/vmlDrawing19.vml"/><Relationship Id="rId1" Type="http://schemas.openxmlformats.org/officeDocument/2006/relationships/drawing" Target="../drawings/drawing29.xml"/><Relationship Id="rId5" Type="http://schemas.openxmlformats.org/officeDocument/2006/relationships/comments" Target="../comments18.xml"/><Relationship Id="rId4" Type="http://schemas.openxmlformats.org/officeDocument/2006/relationships/ctrlProp" Target="../ctrlProps/ctrlProp35.xml"/></Relationships>
</file>

<file path=xl/worksheets/_rels/sheet32.xml.rels><?xml version="1.0" encoding="UTF-8" standalone="yes"?>
<Relationships xmlns="http://schemas.openxmlformats.org/package/2006/relationships"><Relationship Id="rId3" Type="http://schemas.openxmlformats.org/officeDocument/2006/relationships/ctrlProp" Target="../ctrlProps/ctrlProp36.xml"/><Relationship Id="rId2" Type="http://schemas.openxmlformats.org/officeDocument/2006/relationships/vmlDrawing" Target="../drawings/vmlDrawing20.vml"/><Relationship Id="rId1" Type="http://schemas.openxmlformats.org/officeDocument/2006/relationships/drawing" Target="../drawings/drawing30.xml"/><Relationship Id="rId5" Type="http://schemas.openxmlformats.org/officeDocument/2006/relationships/comments" Target="../comments19.xml"/><Relationship Id="rId4" Type="http://schemas.openxmlformats.org/officeDocument/2006/relationships/ctrlProp" Target="../ctrlProps/ctrlProp3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3" Type="http://schemas.openxmlformats.org/officeDocument/2006/relationships/ctrlProp" Target="../ctrlProps/ctrlProp38.xml"/><Relationship Id="rId2" Type="http://schemas.openxmlformats.org/officeDocument/2006/relationships/vmlDrawing" Target="../drawings/vmlDrawing21.vml"/><Relationship Id="rId1" Type="http://schemas.openxmlformats.org/officeDocument/2006/relationships/drawing" Target="../drawings/drawing37.xml"/><Relationship Id="rId5" Type="http://schemas.openxmlformats.org/officeDocument/2006/relationships/comments" Target="../comments20.xml"/><Relationship Id="rId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3" Type="http://schemas.openxmlformats.org/officeDocument/2006/relationships/ctrlProp" Target="../ctrlProps/ctrlProp40.xml"/><Relationship Id="rId2" Type="http://schemas.openxmlformats.org/officeDocument/2006/relationships/vmlDrawing" Target="../drawings/vmlDrawing22.vml"/><Relationship Id="rId1" Type="http://schemas.openxmlformats.org/officeDocument/2006/relationships/drawing" Target="../drawings/drawing38.xml"/><Relationship Id="rId5" Type="http://schemas.openxmlformats.org/officeDocument/2006/relationships/comments" Target="../comments21.xml"/><Relationship Id="rId4" Type="http://schemas.openxmlformats.org/officeDocument/2006/relationships/ctrlProp" Target="../ctrlProps/ctrlProp41.xml"/></Relationships>
</file>

<file path=xl/worksheets/_rels/sheet41.xml.rels><?xml version="1.0" encoding="UTF-8" standalone="yes"?>
<Relationships xmlns="http://schemas.openxmlformats.org/package/2006/relationships"><Relationship Id="rId3" Type="http://schemas.openxmlformats.org/officeDocument/2006/relationships/ctrlProp" Target="../ctrlProps/ctrlProp42.xml"/><Relationship Id="rId2" Type="http://schemas.openxmlformats.org/officeDocument/2006/relationships/vmlDrawing" Target="../drawings/vmlDrawing23.vml"/><Relationship Id="rId1" Type="http://schemas.openxmlformats.org/officeDocument/2006/relationships/drawing" Target="../drawings/drawing39.xml"/><Relationship Id="rId5" Type="http://schemas.openxmlformats.org/officeDocument/2006/relationships/comments" Target="../comments22.xml"/><Relationship Id="rId4" Type="http://schemas.openxmlformats.org/officeDocument/2006/relationships/ctrlProp" Target="../ctrlProps/ctrlProp43.xml"/></Relationships>
</file>

<file path=xl/worksheets/_rels/sheet42.xml.rels><?xml version="1.0" encoding="UTF-8" standalone="yes"?>
<Relationships xmlns="http://schemas.openxmlformats.org/package/2006/relationships"><Relationship Id="rId3" Type="http://schemas.openxmlformats.org/officeDocument/2006/relationships/ctrlProp" Target="../ctrlProps/ctrlProp44.xml"/><Relationship Id="rId2" Type="http://schemas.openxmlformats.org/officeDocument/2006/relationships/vmlDrawing" Target="../drawings/vmlDrawing24.vml"/><Relationship Id="rId1" Type="http://schemas.openxmlformats.org/officeDocument/2006/relationships/drawing" Target="../drawings/drawing40.xml"/></Relationships>
</file>

<file path=xl/worksheets/_rels/sheet43.xml.rels><?xml version="1.0" encoding="UTF-8" standalone="yes"?>
<Relationships xmlns="http://schemas.openxmlformats.org/package/2006/relationships"><Relationship Id="rId3" Type="http://schemas.openxmlformats.org/officeDocument/2006/relationships/ctrlProp" Target="../ctrlProps/ctrlProp45.xml"/><Relationship Id="rId2" Type="http://schemas.openxmlformats.org/officeDocument/2006/relationships/vmlDrawing" Target="../drawings/vmlDrawing25.vml"/><Relationship Id="rId1" Type="http://schemas.openxmlformats.org/officeDocument/2006/relationships/drawing" Target="../drawings/drawing41.xml"/><Relationship Id="rId5" Type="http://schemas.openxmlformats.org/officeDocument/2006/relationships/comments" Target="../comments23.xml"/><Relationship Id="rId4" Type="http://schemas.openxmlformats.org/officeDocument/2006/relationships/ctrlProp" Target="../ctrlProps/ctrlProp46.xml"/></Relationships>
</file>

<file path=xl/worksheets/_rels/sheet44.xml.rels><?xml version="1.0" encoding="UTF-8" standalone="yes"?>
<Relationships xmlns="http://schemas.openxmlformats.org/package/2006/relationships"><Relationship Id="rId3" Type="http://schemas.openxmlformats.org/officeDocument/2006/relationships/ctrlProp" Target="../ctrlProps/ctrlProp47.xml"/><Relationship Id="rId2" Type="http://schemas.openxmlformats.org/officeDocument/2006/relationships/vmlDrawing" Target="../drawings/vmlDrawing26.vml"/><Relationship Id="rId1" Type="http://schemas.openxmlformats.org/officeDocument/2006/relationships/drawing" Target="../drawings/drawing42.xml"/><Relationship Id="rId5" Type="http://schemas.openxmlformats.org/officeDocument/2006/relationships/comments" Target="../comments24.xml"/><Relationship Id="rId4" Type="http://schemas.openxmlformats.org/officeDocument/2006/relationships/ctrlProp" Target="../ctrlProps/ctrlProp48.xml"/></Relationships>
</file>

<file path=xl/worksheets/_rels/sheet45.xml.rels><?xml version="1.0" encoding="UTF-8" standalone="yes"?>
<Relationships xmlns="http://schemas.openxmlformats.org/package/2006/relationships"><Relationship Id="rId3" Type="http://schemas.openxmlformats.org/officeDocument/2006/relationships/ctrlProp" Target="../ctrlProps/ctrlProp49.xml"/><Relationship Id="rId2" Type="http://schemas.openxmlformats.org/officeDocument/2006/relationships/vmlDrawing" Target="../drawings/vmlDrawing27.vml"/><Relationship Id="rId1" Type="http://schemas.openxmlformats.org/officeDocument/2006/relationships/drawing" Target="../drawings/drawing43.xml"/><Relationship Id="rId5" Type="http://schemas.openxmlformats.org/officeDocument/2006/relationships/comments" Target="../comments25.xml"/><Relationship Id="rId4"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6.xml"/><Relationship Id="rId5" Type="http://schemas.openxmlformats.org/officeDocument/2006/relationships/comments" Target="../comments2.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82EA2-69EA-46FC-8527-E5E57289912C}">
  <sheetPr codeName="Sheet1"/>
  <dimension ref="A1:G18"/>
  <sheetViews>
    <sheetView showGridLines="0" showZeros="0" workbookViewId="0">
      <selection activeCell="D14" sqref="D14"/>
    </sheetView>
  </sheetViews>
  <sheetFormatPr defaultRowHeight="13.2" x14ac:dyDescent="0.25"/>
  <cols>
    <col min="1" max="4" width="19.109375" customWidth="1"/>
    <col min="5" max="5" width="19.109375" style="1" customWidth="1"/>
  </cols>
  <sheetData>
    <row r="1" spans="1:7" s="7" customFormat="1" ht="49.5" customHeight="1" x14ac:dyDescent="0.25">
      <c r="A1" s="2" t="s">
        <v>0</v>
      </c>
      <c r="B1" s="3"/>
      <c r="C1" s="3"/>
      <c r="D1" s="4"/>
      <c r="E1" s="5"/>
      <c r="F1" s="6"/>
      <c r="G1" s="6"/>
    </row>
    <row r="2" spans="1:7" s="9" customFormat="1" ht="36.75" customHeight="1" x14ac:dyDescent="0.25">
      <c r="A2" s="700" t="s">
        <v>1</v>
      </c>
      <c r="B2" s="700"/>
      <c r="C2" s="700"/>
      <c r="D2" s="700"/>
      <c r="E2" s="700"/>
      <c r="F2" s="8"/>
      <c r="G2" s="8"/>
    </row>
    <row r="3" spans="1:7" s="7" customFormat="1" ht="6" customHeight="1" x14ac:dyDescent="0.25">
      <c r="A3" s="10"/>
      <c r="B3" s="11"/>
      <c r="C3" s="11"/>
      <c r="D3" s="11"/>
      <c r="E3" s="12"/>
      <c r="F3" s="6"/>
      <c r="G3" s="6"/>
    </row>
    <row r="4" spans="1:7" s="7" customFormat="1" ht="20.25" customHeight="1" x14ac:dyDescent="0.25">
      <c r="A4" s="701" t="s">
        <v>2</v>
      </c>
      <c r="B4" s="701"/>
      <c r="C4" s="701"/>
      <c r="D4" s="701"/>
      <c r="E4" s="701"/>
      <c r="F4" s="6"/>
      <c r="G4" s="6"/>
    </row>
    <row r="5" spans="1:7" s="18" customFormat="1" ht="15" customHeight="1" x14ac:dyDescent="0.25">
      <c r="A5" s="13" t="s">
        <v>3</v>
      </c>
      <c r="B5" s="14"/>
      <c r="C5" s="14"/>
      <c r="D5" s="14"/>
      <c r="E5" s="15"/>
      <c r="F5" s="16"/>
      <c r="G5" s="17"/>
    </row>
    <row r="6" spans="1:7" s="7" customFormat="1" ht="24.6" x14ac:dyDescent="0.25">
      <c r="A6" s="19" t="s">
        <v>4</v>
      </c>
      <c r="B6" s="20"/>
      <c r="C6" s="21"/>
      <c r="D6" s="22"/>
      <c r="E6" s="23"/>
      <c r="F6" s="6"/>
      <c r="G6" s="6"/>
    </row>
    <row r="7" spans="1:7" s="18" customFormat="1" ht="15" customHeight="1" x14ac:dyDescent="0.25">
      <c r="A7" s="24" t="s">
        <v>5</v>
      </c>
      <c r="B7" s="24" t="s">
        <v>6</v>
      </c>
      <c r="C7" s="24" t="s">
        <v>7</v>
      </c>
      <c r="D7" s="24" t="s">
        <v>8</v>
      </c>
      <c r="E7" s="24" t="s">
        <v>9</v>
      </c>
      <c r="F7" s="16"/>
      <c r="G7" s="17"/>
    </row>
    <row r="8" spans="1:7" s="7" customFormat="1" ht="16.5" customHeight="1" x14ac:dyDescent="0.25">
      <c r="A8" s="25"/>
      <c r="B8" s="25"/>
      <c r="C8" s="25"/>
      <c r="D8" s="25"/>
      <c r="E8" s="25"/>
      <c r="F8" s="6"/>
      <c r="G8" s="6"/>
    </row>
    <row r="9" spans="1:7" s="7" customFormat="1" ht="15" customHeight="1" x14ac:dyDescent="0.25">
      <c r="A9" s="13" t="s">
        <v>10</v>
      </c>
      <c r="B9" s="14"/>
      <c r="C9" s="24" t="s">
        <v>11</v>
      </c>
      <c r="D9" s="24"/>
      <c r="E9" s="26" t="s">
        <v>12</v>
      </c>
      <c r="F9" s="6"/>
      <c r="G9" s="6"/>
    </row>
    <row r="10" spans="1:7" s="7" customFormat="1" x14ac:dyDescent="0.25">
      <c r="A10" s="27">
        <v>45789</v>
      </c>
      <c r="B10" s="28"/>
      <c r="C10" s="29" t="s">
        <v>13</v>
      </c>
      <c r="D10" s="24" t="s">
        <v>14</v>
      </c>
      <c r="E10" s="30" t="s">
        <v>15</v>
      </c>
      <c r="F10" s="6"/>
      <c r="G10" s="6"/>
    </row>
    <row r="11" spans="1:7" x14ac:dyDescent="0.25">
      <c r="A11" s="31"/>
      <c r="B11" s="14"/>
      <c r="C11" s="32" t="s">
        <v>16</v>
      </c>
      <c r="D11" s="32" t="s">
        <v>17</v>
      </c>
      <c r="E11" s="32" t="s">
        <v>18</v>
      </c>
      <c r="F11" s="33"/>
      <c r="G11" s="33"/>
    </row>
    <row r="12" spans="1:7" s="7" customFormat="1" x14ac:dyDescent="0.25">
      <c r="A12" s="34"/>
      <c r="B12" s="6"/>
      <c r="C12" s="35"/>
      <c r="D12" s="35" t="s">
        <v>19</v>
      </c>
      <c r="E12" s="35"/>
      <c r="F12" s="6"/>
      <c r="G12" s="6"/>
    </row>
    <row r="13" spans="1:7" ht="7.5" customHeight="1" x14ac:dyDescent="0.25">
      <c r="A13" s="33"/>
      <c r="B13" s="33"/>
      <c r="C13" s="33"/>
      <c r="D13" s="33"/>
      <c r="E13" s="36"/>
      <c r="F13" s="33"/>
      <c r="G13" s="33"/>
    </row>
    <row r="14" spans="1:7" ht="112.5" customHeight="1" x14ac:dyDescent="0.25">
      <c r="A14" s="33"/>
      <c r="B14" s="33"/>
      <c r="C14" s="33"/>
      <c r="D14" s="33"/>
      <c r="E14" s="36"/>
      <c r="F14" s="33"/>
      <c r="G14" s="33"/>
    </row>
    <row r="15" spans="1:7" ht="18.75" customHeight="1" x14ac:dyDescent="0.25">
      <c r="A15" s="37"/>
      <c r="B15" s="37"/>
      <c r="C15" s="37"/>
      <c r="D15" s="37"/>
      <c r="E15" s="36"/>
      <c r="F15" s="33"/>
      <c r="G15" s="33"/>
    </row>
    <row r="16" spans="1:7" ht="17.25" customHeight="1" x14ac:dyDescent="0.25">
      <c r="A16" s="37"/>
      <c r="B16" s="37"/>
      <c r="C16" s="37"/>
      <c r="D16" s="37"/>
      <c r="E16" s="37"/>
      <c r="F16" s="33"/>
      <c r="G16" s="33"/>
    </row>
    <row r="17" spans="1:7" ht="12.75" customHeight="1" x14ac:dyDescent="0.25">
      <c r="A17" s="38"/>
      <c r="B17" s="39"/>
      <c r="C17" s="40"/>
      <c r="D17" s="41"/>
      <c r="E17" s="36"/>
      <c r="F17" s="33"/>
      <c r="G17" s="33"/>
    </row>
    <row r="18" spans="1:7" x14ac:dyDescent="0.25">
      <c r="A18" s="33"/>
      <c r="B18" s="33"/>
      <c r="C18" s="33"/>
      <c r="D18" s="33"/>
      <c r="E18" s="36"/>
      <c r="F18" s="33"/>
      <c r="G18" s="33"/>
    </row>
  </sheetData>
  <sheetProtection selectLockedCells="1" selectUnlockedCells="1"/>
  <mergeCells count="2">
    <mergeCell ref="A2:E2"/>
    <mergeCell ref="A4:E4"/>
  </mergeCells>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36599-F8AF-41A1-9123-DC783E60B7A3}">
  <sheetPr codeName="Munka14">
    <tabColor indexed="11"/>
  </sheetPr>
  <dimension ref="A1:AK41"/>
  <sheetViews>
    <sheetView showZeros="0" workbookViewId="0">
      <selection activeCell="S8" sqref="S8"/>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 min="25"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str">
        <f>IF(Y5=1,CONCATENATE(VLOOKUP(Y3,AA16:AH27,2)),CONCATENATE(VLOOKUP(Y3,AA2:AK13,2)))</f>
        <v>6</v>
      </c>
      <c r="AC1" s="177" t="str">
        <f>IF(Y5=1,CONCATENATE(VLOOKUP(Y3,AA16:AK27,3)),CONCATENATE(VLOOKUP(Y3,AA2:AK13,3)))</f>
        <v>3</v>
      </c>
      <c r="AD1" s="177" t="str">
        <f>IF(Y5=1,CONCATENATE(VLOOKUP(Y3,AA16:AK27,4)),CONCATENATE(VLOOKUP(Y3,AA2:AK13,4)))</f>
        <v>2</v>
      </c>
      <c r="AE1" s="177" t="str">
        <f>IF(Y5=1,CONCATENATE(VLOOKUP(Y3,AA16:AK27,5)),CONCATENATE(VLOOKUP(Y3,AA2:AK13,5)))</f>
        <v>1</v>
      </c>
      <c r="AF1" s="177" t="str">
        <f>IF(Y5=1,CONCATENATE(VLOOKUP(Y3,AA16:AK27,6)),CONCATENATE(VLOOKUP(Y3,AA2:AK13,6)))</f>
        <v>0</v>
      </c>
      <c r="AG1" s="177" t="str">
        <f>IF(Y5=1,CONCATENATE(VLOOKUP(Y3,AA16:AK27,7)),CONCATENATE(VLOOKUP(Y3,AA2:AK13,7)))</f>
        <v>0</v>
      </c>
      <c r="AH1" s="177" t="str">
        <f>IF(Y5=1,CONCATENATE(VLOOKUP(Y3,AA16:AK27,8)),CONCATENATE(VLOOKUP(Y3,AA2:AK13,8)))</f>
        <v>0</v>
      </c>
      <c r="AI1" s="177" t="str">
        <f>IF(Y5=1,CONCATENATE(VLOOKUP(Y3,AA16:AK27,9)),CONCATENATE(VLOOKUP(Y3,AA2:AK13,9)))</f>
        <v>0</v>
      </c>
      <c r="AJ1" s="177" t="str">
        <f>IF(Y5=1,CONCATENATE(VLOOKUP(Y3,AA16:AK27,10)),CONCATENATE(VLOOKUP(Y3,AA2:AK13,10)))</f>
        <v>0</v>
      </c>
      <c r="AK1" s="177" t="str">
        <f>IF(Y5=1,CONCATENATE(VLOOKUP(Y3,AA16:AK27,11)),CONCATENATE(VLOOKUP(Y3,AA2:AK13,11)))</f>
        <v>0</v>
      </c>
    </row>
    <row r="2" spans="1:37" x14ac:dyDescent="0.25">
      <c r="A2" s="178" t="s">
        <v>29</v>
      </c>
      <c r="B2" s="179"/>
      <c r="C2" s="179"/>
      <c r="D2" s="179"/>
      <c r="E2" s="278">
        <f>Altalanos!$B$8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0"/>
      <c r="R3" s="383"/>
      <c r="Y3" s="186" t="str">
        <f>IF(H4="OB","A",IF(H4="IX","W",H4))</f>
        <v>VIII.kcs. F18+"A"</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t="s">
        <v>173</v>
      </c>
      <c r="I4" s="194"/>
      <c r="J4" s="196"/>
      <c r="K4" s="195"/>
      <c r="L4" s="197" t="str">
        <f>Altalanos!$E$10</f>
        <v>Kovács Zoltán</v>
      </c>
      <c r="M4" s="195"/>
      <c r="N4" s="198"/>
      <c r="O4" s="199"/>
      <c r="P4" s="191" t="s">
        <v>63</v>
      </c>
      <c r="Q4" s="187" t="s">
        <v>152</v>
      </c>
      <c r="R4" s="187" t="s">
        <v>153</v>
      </c>
      <c r="S4" s="384"/>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P5" s="200" t="s">
        <v>67</v>
      </c>
      <c r="Q5" s="201" t="s">
        <v>154</v>
      </c>
      <c r="R5" s="201" t="s">
        <v>155</v>
      </c>
      <c r="S5" s="384"/>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P6" s="203" t="s">
        <v>77</v>
      </c>
      <c r="Q6" s="204" t="s">
        <v>156</v>
      </c>
      <c r="R6" s="204" t="s">
        <v>64</v>
      </c>
      <c r="S6" s="384"/>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385" t="str">
        <f>IF($B7="","",VLOOKUP($B7,#REF!,5))</f>
        <v/>
      </c>
      <c r="D7" s="385">
        <v>107</v>
      </c>
      <c r="E7" s="712" t="s">
        <v>174</v>
      </c>
      <c r="F7" s="712"/>
      <c r="G7" s="712" t="s">
        <v>158</v>
      </c>
      <c r="H7" s="712"/>
      <c r="I7" s="386" t="s">
        <v>175</v>
      </c>
      <c r="J7" s="205"/>
      <c r="K7" s="211"/>
      <c r="L7" s="212" t="str">
        <f>IF(K7="","",CONCATENATE(VLOOKUP($Y$3,$AB$1:$AK$1,K7)," pont"))</f>
        <v/>
      </c>
      <c r="M7" s="213"/>
      <c r="P7" s="191" t="s">
        <v>159</v>
      </c>
      <c r="Q7" s="187" t="s">
        <v>68</v>
      </c>
      <c r="R7" s="187" t="s">
        <v>160</v>
      </c>
      <c r="S7" s="192"/>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387"/>
      <c r="D8" s="387"/>
      <c r="E8" s="387"/>
      <c r="F8" s="387"/>
      <c r="G8" s="387"/>
      <c r="H8" s="387"/>
      <c r="I8" s="387"/>
      <c r="J8" s="205"/>
      <c r="K8" s="206"/>
      <c r="L8" s="206"/>
      <c r="M8" s="216"/>
      <c r="P8" s="200" t="s">
        <v>161</v>
      </c>
      <c r="Q8" s="201" t="s">
        <v>78</v>
      </c>
      <c r="R8" s="201" t="s">
        <v>162</v>
      </c>
      <c r="S8" s="192"/>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385" t="str">
        <f>IF($B9="","",VLOOKUP($B9,#REF!,5))</f>
        <v/>
      </c>
      <c r="D9" s="385">
        <v>132</v>
      </c>
      <c r="E9" s="712" t="s">
        <v>176</v>
      </c>
      <c r="F9" s="712"/>
      <c r="G9" s="712" t="s">
        <v>120</v>
      </c>
      <c r="H9" s="712"/>
      <c r="I9" s="386" t="s">
        <v>52</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387"/>
      <c r="D10" s="387"/>
      <c r="E10" s="387"/>
      <c r="F10" s="387"/>
      <c r="G10" s="387"/>
      <c r="H10" s="387"/>
      <c r="I10" s="387"/>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385" t="str">
        <f>IF($B11="","",VLOOKUP($B11,#REF!,5))</f>
        <v/>
      </c>
      <c r="D11" s="385">
        <v>458</v>
      </c>
      <c r="E11" s="712" t="s">
        <v>172</v>
      </c>
      <c r="F11" s="712"/>
      <c r="G11" s="712" t="s">
        <v>177</v>
      </c>
      <c r="H11" s="712"/>
      <c r="I11" s="386" t="s">
        <v>56</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6"/>
      <c r="B12" s="214"/>
      <c r="C12" s="387"/>
      <c r="D12" s="387"/>
      <c r="E12" s="387"/>
      <c r="F12" s="387"/>
      <c r="G12" s="387"/>
      <c r="H12" s="387"/>
      <c r="I12" s="387"/>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6" t="s">
        <v>167</v>
      </c>
      <c r="B13" s="207"/>
      <c r="C13" s="385" t="str">
        <f>IF($B13="","",VLOOKUP($B13,#REF!,5))</f>
        <v/>
      </c>
      <c r="D13" s="385">
        <v>814</v>
      </c>
      <c r="E13" s="712" t="s">
        <v>178</v>
      </c>
      <c r="F13" s="712"/>
      <c r="G13" s="712" t="s">
        <v>169</v>
      </c>
      <c r="H13" s="712"/>
      <c r="I13" s="386" t="s">
        <v>133</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214"/>
      <c r="C14" s="387"/>
      <c r="D14" s="387"/>
      <c r="E14" s="387"/>
      <c r="F14" s="387"/>
      <c r="G14" s="387"/>
      <c r="H14" s="387"/>
      <c r="I14" s="387"/>
      <c r="J14" s="205"/>
      <c r="K14" s="206"/>
      <c r="L14" s="206"/>
      <c r="M14" s="216"/>
      <c r="Y14" s="186"/>
      <c r="Z14" s="186"/>
      <c r="AA14" s="186"/>
      <c r="AB14" s="186"/>
      <c r="AC14" s="186"/>
      <c r="AD14" s="186"/>
      <c r="AE14" s="186"/>
      <c r="AF14" s="186"/>
      <c r="AG14" s="186"/>
      <c r="AH14" s="186"/>
      <c r="AI14" s="186"/>
      <c r="AJ14" s="186"/>
      <c r="AK14" s="186"/>
    </row>
    <row r="15" spans="1:37" x14ac:dyDescent="0.25">
      <c r="A15" s="206" t="s">
        <v>170</v>
      </c>
      <c r="B15" s="207"/>
      <c r="C15" s="385" t="str">
        <f>IF($B15="","",VLOOKUP($B15,#REF!,5))</f>
        <v/>
      </c>
      <c r="D15" s="385">
        <v>843</v>
      </c>
      <c r="E15" s="712" t="s">
        <v>58</v>
      </c>
      <c r="F15" s="712"/>
      <c r="G15" s="712" t="s">
        <v>177</v>
      </c>
      <c r="H15" s="712"/>
      <c r="I15" s="386" t="s">
        <v>144</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Fejes</v>
      </c>
      <c r="E18" s="711"/>
      <c r="F18" s="711" t="str">
        <f>E9</f>
        <v>Kutasi</v>
      </c>
      <c r="G18" s="711"/>
      <c r="H18" s="711" t="str">
        <f>E11</f>
        <v>Mihály</v>
      </c>
      <c r="I18" s="711"/>
      <c r="J18" s="711" t="str">
        <f>E13</f>
        <v>Albert</v>
      </c>
      <c r="K18" s="711"/>
      <c r="L18" s="711" t="str">
        <f>E15</f>
        <v>Kovács</v>
      </c>
      <c r="M18" s="711"/>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Fejes</v>
      </c>
      <c r="C19" s="703"/>
      <c r="D19" s="705"/>
      <c r="E19" s="705"/>
      <c r="F19" s="704"/>
      <c r="G19" s="704"/>
      <c r="H19" s="704"/>
      <c r="I19" s="704"/>
      <c r="J19" s="711"/>
      <c r="K19" s="711"/>
      <c r="L19" s="711"/>
      <c r="M19" s="711"/>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Kutasi</v>
      </c>
      <c r="C20" s="703"/>
      <c r="D20" s="704"/>
      <c r="E20" s="704"/>
      <c r="F20" s="705"/>
      <c r="G20" s="705"/>
      <c r="H20" s="704"/>
      <c r="I20" s="704"/>
      <c r="J20" s="704"/>
      <c r="K20" s="704"/>
      <c r="L20" s="711"/>
      <c r="M20" s="711"/>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Mihály</v>
      </c>
      <c r="C21" s="703"/>
      <c r="D21" s="704"/>
      <c r="E21" s="704"/>
      <c r="F21" s="704"/>
      <c r="G21" s="704"/>
      <c r="H21" s="705"/>
      <c r="I21" s="705"/>
      <c r="J21" s="704"/>
      <c r="K21" s="704"/>
      <c r="L21" s="704"/>
      <c r="M21" s="704"/>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18" t="s">
        <v>167</v>
      </c>
      <c r="B22" s="703" t="str">
        <f>E13</f>
        <v>Albert</v>
      </c>
      <c r="C22" s="703"/>
      <c r="D22" s="704"/>
      <c r="E22" s="704"/>
      <c r="F22" s="704"/>
      <c r="G22" s="704"/>
      <c r="H22" s="711"/>
      <c r="I22" s="711"/>
      <c r="J22" s="705"/>
      <c r="K22" s="705"/>
      <c r="L22" s="704"/>
      <c r="M22" s="704"/>
      <c r="Y22" s="186"/>
      <c r="Z22" s="186"/>
      <c r="AA22" s="186" t="s">
        <v>85</v>
      </c>
      <c r="AB22" s="186">
        <v>60</v>
      </c>
      <c r="AC22" s="186">
        <v>40</v>
      </c>
      <c r="AD22" s="186">
        <v>30</v>
      </c>
      <c r="AE22" s="186">
        <v>20</v>
      </c>
      <c r="AF22" s="186">
        <v>18</v>
      </c>
      <c r="AG22" s="186">
        <v>15</v>
      </c>
      <c r="AH22" s="186">
        <v>12</v>
      </c>
      <c r="AI22" s="186">
        <v>10</v>
      </c>
      <c r="AJ22" s="186">
        <v>8</v>
      </c>
      <c r="AK22" s="186">
        <v>6</v>
      </c>
    </row>
    <row r="23" spans="1:37" ht="18.75" customHeight="1" x14ac:dyDescent="0.25">
      <c r="A23" s="218" t="s">
        <v>170</v>
      </c>
      <c r="B23" s="703" t="str">
        <f>E15</f>
        <v>Kovács</v>
      </c>
      <c r="C23" s="703"/>
      <c r="D23" s="704"/>
      <c r="E23" s="704"/>
      <c r="F23" s="704"/>
      <c r="G23" s="704"/>
      <c r="H23" s="711"/>
      <c r="I23" s="711"/>
      <c r="J23" s="711"/>
      <c r="K23" s="711"/>
      <c r="L23" s="705"/>
      <c r="M23" s="7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05"/>
    </row>
    <row r="33" spans="1:18" x14ac:dyDescent="0.25">
      <c r="A33" s="220" t="s">
        <v>72</v>
      </c>
      <c r="B33" s="221"/>
      <c r="C33" s="222"/>
      <c r="D33" s="223" t="s">
        <v>99</v>
      </c>
      <c r="E33" s="224" t="s">
        <v>100</v>
      </c>
      <c r="F33" s="225"/>
      <c r="G33" s="223" t="s">
        <v>99</v>
      </c>
      <c r="H33" s="224" t="s">
        <v>101</v>
      </c>
      <c r="I33" s="226"/>
      <c r="J33" s="224" t="s">
        <v>102</v>
      </c>
      <c r="K33" s="227" t="s">
        <v>103</v>
      </c>
      <c r="L33" s="33"/>
      <c r="M33" s="225"/>
      <c r="P33" s="230"/>
      <c r="Q33" s="230"/>
      <c r="R33" s="231"/>
    </row>
    <row r="34" spans="1:18" x14ac:dyDescent="0.25">
      <c r="A34" s="232" t="s">
        <v>104</v>
      </c>
      <c r="B34" s="233"/>
      <c r="C34" s="234"/>
      <c r="D34" s="235"/>
      <c r="E34" s="706"/>
      <c r="F34" s="706"/>
      <c r="G34" s="236" t="s">
        <v>105</v>
      </c>
      <c r="H34" s="233"/>
      <c r="I34" s="237"/>
      <c r="J34" s="238"/>
      <c r="K34" s="239" t="s">
        <v>106</v>
      </c>
      <c r="L34" s="240"/>
      <c r="M34" s="259"/>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50">
    <mergeCell ref="A1:F1"/>
    <mergeCell ref="A4:C4"/>
    <mergeCell ref="E7:F7"/>
    <mergeCell ref="G7:H7"/>
    <mergeCell ref="E9:F9"/>
    <mergeCell ref="G9:H9"/>
    <mergeCell ref="E11:F11"/>
    <mergeCell ref="G11:H11"/>
    <mergeCell ref="E13:F13"/>
    <mergeCell ref="G13:H13"/>
    <mergeCell ref="E15:F15"/>
    <mergeCell ref="G15:H15"/>
    <mergeCell ref="L19:M19"/>
    <mergeCell ref="B18:C18"/>
    <mergeCell ref="D18:E18"/>
    <mergeCell ref="F18:G18"/>
    <mergeCell ref="H18:I18"/>
    <mergeCell ref="J18:K18"/>
    <mergeCell ref="L18:M18"/>
    <mergeCell ref="B19:C19"/>
    <mergeCell ref="D19:E19"/>
    <mergeCell ref="F19:G19"/>
    <mergeCell ref="H19:I19"/>
    <mergeCell ref="J19:K19"/>
    <mergeCell ref="L21:M21"/>
    <mergeCell ref="B20:C20"/>
    <mergeCell ref="D20:E20"/>
    <mergeCell ref="F20:G20"/>
    <mergeCell ref="H20:I20"/>
    <mergeCell ref="J20:K20"/>
    <mergeCell ref="L20:M20"/>
    <mergeCell ref="B21:C21"/>
    <mergeCell ref="D21:E21"/>
    <mergeCell ref="F21:G21"/>
    <mergeCell ref="H21:I21"/>
    <mergeCell ref="J21:K21"/>
    <mergeCell ref="H23:I23"/>
    <mergeCell ref="J23:K23"/>
    <mergeCell ref="L23:M23"/>
    <mergeCell ref="B22:C22"/>
    <mergeCell ref="D22:E22"/>
    <mergeCell ref="F22:G22"/>
    <mergeCell ref="H22:I22"/>
    <mergeCell ref="J22:K22"/>
    <mergeCell ref="L22:M22"/>
    <mergeCell ref="E34:F34"/>
    <mergeCell ref="E35:F35"/>
    <mergeCell ref="B23:C23"/>
    <mergeCell ref="D23:E23"/>
    <mergeCell ref="F23:G23"/>
  </mergeCells>
  <conditionalFormatting sqref="E7 E9 E11 E13 E15">
    <cfRule type="cellIs" dxfId="350" priority="1" stopIfTrue="1" operator="equal">
      <formula>"Bye"</formula>
    </cfRule>
  </conditionalFormatting>
  <conditionalFormatting sqref="R41">
    <cfRule type="expression" dxfId="349" priority="2"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4D0B-652A-4318-B8DE-54E28BEDF21E}">
  <sheetPr codeName="Sheet144">
    <tabColor indexed="11"/>
    <pageSetUpPr fitToPage="1"/>
  </sheetPr>
  <dimension ref="A1:AK57"/>
  <sheetViews>
    <sheetView showGridLines="0" showZeros="0" topLeftCell="A9" workbookViewId="0">
      <selection activeCell="C29" sqref="C29"/>
    </sheetView>
  </sheetViews>
  <sheetFormatPr defaultRowHeight="13.2" x14ac:dyDescent="0.25"/>
  <cols>
    <col min="1" max="2" width="3.33203125" customWidth="1"/>
    <col min="3" max="3" width="4.6640625" customWidth="1"/>
    <col min="4" max="4" width="7"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282" customFormat="1" ht="21.75" customHeight="1" x14ac:dyDescent="0.25">
      <c r="A1" s="92" t="str">
        <f>Altalanos!$A$6</f>
        <v>Diákolimpia Vármegyei</v>
      </c>
      <c r="B1" s="92"/>
      <c r="C1" s="176"/>
      <c r="D1" s="176"/>
      <c r="E1" s="176"/>
      <c r="F1" s="176"/>
      <c r="G1" s="176"/>
      <c r="H1" s="92"/>
      <c r="I1" s="388"/>
      <c r="J1" s="175"/>
      <c r="K1" s="94" t="s">
        <v>28</v>
      </c>
      <c r="L1" s="95"/>
      <c r="M1" s="97"/>
      <c r="N1" s="175"/>
      <c r="O1" s="175" t="s">
        <v>179</v>
      </c>
      <c r="P1" s="175"/>
      <c r="Q1" s="176"/>
      <c r="R1" s="175"/>
      <c r="Y1" s="283"/>
      <c r="Z1" s="283"/>
      <c r="AA1" s="283"/>
      <c r="AB1" s="177" t="str">
        <f>IF($Y$5=1,CONCATENATE(VLOOKUP($Y$3,$AA$2:$AH$14,2)),CONCATENATE(VLOOKUP($Y$3,$AA$16:$AH$25,2)))</f>
        <v>40</v>
      </c>
      <c r="AC1" s="177" t="str">
        <f>IF($Y$5=1,CONCATENATE(VLOOKUP($Y$3,$AA$2:$AH$14,3)),CONCATENATE(VLOOKUP($Y$3,$AA$16:$AH$25,3)))</f>
        <v>25</v>
      </c>
      <c r="AD1" s="177" t="str">
        <f>IF($Y$5=1,CONCATENATE(VLOOKUP($Y$3,$AA$2:$AH$14,4)),CONCATENATE(VLOOKUP($Y$3,$AA$16:$AH$25,4)))</f>
        <v>15</v>
      </c>
      <c r="AE1" s="177" t="str">
        <f>IF($Y$5=1,CONCATENATE(VLOOKUP($Y$3,$AA$2:$AH$14,5)),CONCATENATE(VLOOKUP($Y$3,$AA$16:$AH$25,5)))</f>
        <v>8</v>
      </c>
      <c r="AF1" s="177" t="str">
        <f>IF($Y$5=1,CONCATENATE(VLOOKUP($Y$3,$AA$2:$AH$14,6)),CONCATENATE(VLOOKUP($Y$3,$AA$16:$AH$25,6)))</f>
        <v>4</v>
      </c>
      <c r="AG1" s="177" t="str">
        <f>IF($Y$5=1,CONCATENATE(VLOOKUP($Y$3,$AA$2:$AH$14,7)),CONCATENATE(VLOOKUP($Y$3,$AA$16:$AH$25,7)))</f>
        <v>2</v>
      </c>
      <c r="AH1" s="177" t="str">
        <f>IF($Y$5=1,CONCATENATE(VLOOKUP($Y$3,$AA$2:$AH$14,8)),CONCATENATE(VLOOKUP($Y$3,$AA$16:$AH$25,8)))</f>
        <v>1</v>
      </c>
    </row>
    <row r="2" spans="1:37" s="285" customFormat="1" x14ac:dyDescent="0.25">
      <c r="A2" s="389" t="s">
        <v>29</v>
      </c>
      <c r="B2" s="100"/>
      <c r="C2" s="100"/>
      <c r="D2" s="100"/>
      <c r="E2" s="390">
        <f>Altalanos!$C$8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ht="11.25" customHeigh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IV.kcs. F12 "B"</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t="s">
        <v>180</v>
      </c>
      <c r="L4" s="394"/>
      <c r="M4" s="396"/>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181</v>
      </c>
      <c r="N5" s="296"/>
      <c r="O5" s="293" t="s">
        <v>129</v>
      </c>
      <c r="P5" s="296"/>
      <c r="Q5" s="293" t="s">
        <v>130</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1.1" customHeight="1" x14ac:dyDescent="0.25">
      <c r="A6" s="397"/>
      <c r="B6" s="299"/>
      <c r="C6" s="299"/>
      <c r="D6" s="299"/>
      <c r="E6" s="299"/>
      <c r="F6" s="298" t="str">
        <f>IF(Y3="","",CONCATENATE(AH1," / ",VLOOKUP(Y3,AB1:AH1,5)," pont"))</f>
        <v>1 / 4 pont</v>
      </c>
      <c r="G6" s="300"/>
      <c r="H6" s="301"/>
      <c r="I6" s="300"/>
      <c r="J6" s="302"/>
      <c r="K6" s="299" t="str">
        <f>IF(Y3="","",CONCATENATE(VLOOKUP(Y3,AB1:AH1,4)," pont"))</f>
        <v>8 pont</v>
      </c>
      <c r="L6" s="302"/>
      <c r="M6" s="299" t="str">
        <f>IF(Y3="","",CONCATENATE(VLOOKUP(Y3,AB1:AH1,3)," pont"))</f>
        <v>15 pont</v>
      </c>
      <c r="N6" s="302"/>
      <c r="O6" s="299" t="str">
        <f>IF(Y3="","",CONCATENATE(VLOOKUP(Y3,AB1:AH1,2)," pont"))</f>
        <v>25 pont</v>
      </c>
      <c r="P6" s="302"/>
      <c r="Q6" s="299" t="str">
        <f>IF(Y3="","",CONCATENATE(VLOOKUP(Y3,AB1:AH1,1)," pont"))</f>
        <v>40 pont</v>
      </c>
      <c r="R6" s="303"/>
      <c r="Y6" s="306"/>
      <c r="Z6" s="306"/>
      <c r="AA6" s="306" t="s">
        <v>79</v>
      </c>
      <c r="AB6" s="307">
        <v>150</v>
      </c>
      <c r="AC6" s="307">
        <v>120</v>
      </c>
      <c r="AD6" s="307">
        <v>90</v>
      </c>
      <c r="AE6" s="307">
        <v>60</v>
      </c>
      <c r="AF6" s="307">
        <v>40</v>
      </c>
      <c r="AG6" s="307">
        <v>25</v>
      </c>
      <c r="AH6" s="307">
        <v>10</v>
      </c>
      <c r="AI6" s="398"/>
      <c r="AJ6" s="398"/>
      <c r="AK6" s="398"/>
    </row>
    <row r="7" spans="1:37" s="60" customFormat="1" ht="12.9" customHeight="1" x14ac:dyDescent="0.25">
      <c r="A7" s="309">
        <v>1</v>
      </c>
      <c r="B7" s="399" t="str">
        <f>IF($E7="","",VLOOKUP($E7,#REF!,14))</f>
        <v/>
      </c>
      <c r="C7" s="400" t="str">
        <f>IF($E7="","",VLOOKUP($E7,#REF!,15))</f>
        <v/>
      </c>
      <c r="D7" s="400" t="str">
        <f>IF($E7="","",VLOOKUP($E7,#REF!,5))</f>
        <v/>
      </c>
      <c r="E7" s="401"/>
      <c r="F7" s="402" t="s">
        <v>182</v>
      </c>
      <c r="G7" s="402" t="s">
        <v>183</v>
      </c>
      <c r="H7" s="402"/>
      <c r="I7" s="402" t="s">
        <v>184</v>
      </c>
      <c r="J7" s="403"/>
      <c r="K7" s="404"/>
      <c r="L7" s="404"/>
      <c r="M7" s="404"/>
      <c r="N7" s="404"/>
      <c r="O7" s="315"/>
      <c r="P7" s="316"/>
      <c r="Q7" s="317"/>
      <c r="R7" s="318"/>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12.9" customHeight="1" x14ac:dyDescent="0.25">
      <c r="A8" s="321"/>
      <c r="B8" s="406"/>
      <c r="C8" s="407"/>
      <c r="D8" s="407"/>
      <c r="E8" s="408"/>
      <c r="F8" s="409"/>
      <c r="G8" s="409"/>
      <c r="H8" s="410"/>
      <c r="I8" s="411" t="s">
        <v>134</v>
      </c>
      <c r="J8" s="328"/>
      <c r="K8" s="412" t="s">
        <v>185</v>
      </c>
      <c r="L8" s="412"/>
      <c r="M8" s="404"/>
      <c r="N8" s="404"/>
      <c r="O8" s="315"/>
      <c r="P8" s="316"/>
      <c r="Q8" s="317"/>
      <c r="R8" s="318"/>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12.9" customHeight="1" x14ac:dyDescent="0.25">
      <c r="A9" s="321">
        <v>2</v>
      </c>
      <c r="B9" s="399" t="str">
        <f>IF($E9="","",VLOOKUP($E9,#REF!,14))</f>
        <v/>
      </c>
      <c r="C9" s="400" t="str">
        <f>IF($E9="","",VLOOKUP($E9,#REF!,15))</f>
        <v/>
      </c>
      <c r="D9" s="400" t="str">
        <f>IF($E9="","",VLOOKUP($E9,#REF!,5))</f>
        <v/>
      </c>
      <c r="E9" s="401"/>
      <c r="F9" s="414" t="s">
        <v>186</v>
      </c>
      <c r="G9" s="414" t="str">
        <f>IF($E9="","",VLOOKUP($E9,#REF!,3))</f>
        <v/>
      </c>
      <c r="H9" s="414"/>
      <c r="I9" s="402" t="str">
        <f>IF($E9="","",VLOOKUP($E9,#REF!,4))</f>
        <v/>
      </c>
      <c r="J9" s="415"/>
      <c r="K9" s="404"/>
      <c r="L9" s="416"/>
      <c r="M9" s="404"/>
      <c r="N9" s="404"/>
      <c r="O9" s="315"/>
      <c r="P9" s="316"/>
      <c r="Q9" s="317"/>
      <c r="R9" s="318"/>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12.9" customHeight="1" x14ac:dyDescent="0.25">
      <c r="A10" s="321"/>
      <c r="B10" s="406"/>
      <c r="C10" s="407"/>
      <c r="D10" s="407"/>
      <c r="E10" s="417"/>
      <c r="F10" s="409"/>
      <c r="G10" s="409"/>
      <c r="H10" s="410"/>
      <c r="I10" s="404"/>
      <c r="J10" s="418"/>
      <c r="K10" s="419" t="s">
        <v>134</v>
      </c>
      <c r="L10" s="336"/>
      <c r="M10" s="412" t="str">
        <f>UPPER(IF(OR(L10="a",L10="as"),K8,IF(OR(L10="b",L10="bs"),K12,0)))</f>
        <v>0</v>
      </c>
      <c r="N10" s="420"/>
      <c r="O10" s="421"/>
      <c r="P10" s="421"/>
      <c r="Q10" s="317"/>
      <c r="R10" s="318"/>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12.9" customHeight="1" x14ac:dyDescent="0.25">
      <c r="A11" s="321">
        <v>3</v>
      </c>
      <c r="B11" s="399" t="str">
        <f>IF($E11="","",VLOOKUP($E11,#REF!,14))</f>
        <v/>
      </c>
      <c r="C11" s="400" t="str">
        <f>IF($E11="","",VLOOKUP($E11,#REF!,15))</f>
        <v/>
      </c>
      <c r="D11" s="400" t="str">
        <f>IF($E11="","",VLOOKUP($E11,#REF!,5))</f>
        <v/>
      </c>
      <c r="E11" s="401"/>
      <c r="F11" s="414" t="str">
        <f>UPPER(IF($E11="","",VLOOKUP($E11,#REF!,2)))</f>
        <v/>
      </c>
      <c r="G11" s="414" t="str">
        <f>IF($E11="","",VLOOKUP($E11,#REF!,3))</f>
        <v/>
      </c>
      <c r="H11" s="414"/>
      <c r="I11" s="414" t="str">
        <f>IF($E11="","",VLOOKUP($E11,#REF!,4))</f>
        <v/>
      </c>
      <c r="J11" s="403"/>
      <c r="K11" s="404"/>
      <c r="L11" s="422"/>
      <c r="M11" s="404"/>
      <c r="N11" s="423"/>
      <c r="O11" s="421"/>
      <c r="P11" s="421"/>
      <c r="Q11" s="317"/>
      <c r="R11" s="318"/>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12.9" customHeight="1" x14ac:dyDescent="0.25">
      <c r="A12" s="321"/>
      <c r="B12" s="406"/>
      <c r="C12" s="407"/>
      <c r="D12" s="407"/>
      <c r="E12" s="417"/>
      <c r="F12" s="409"/>
      <c r="G12" s="409"/>
      <c r="H12" s="410"/>
      <c r="I12" s="411" t="s">
        <v>134</v>
      </c>
      <c r="J12" s="328"/>
      <c r="K12" s="412" t="s">
        <v>187</v>
      </c>
      <c r="L12" s="424"/>
      <c r="M12" s="404"/>
      <c r="N12" s="423"/>
      <c r="O12" s="421"/>
      <c r="P12" s="421"/>
      <c r="Q12" s="317"/>
      <c r="R12" s="318"/>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12.9" customHeight="1" x14ac:dyDescent="0.25">
      <c r="A13" s="321">
        <v>4</v>
      </c>
      <c r="B13" s="399" t="str">
        <f>IF($E13="","",VLOOKUP($E13,#REF!,14))</f>
        <v/>
      </c>
      <c r="C13" s="400" t="str">
        <f>IF($E13="","",VLOOKUP($E13,#REF!,15))</f>
        <v/>
      </c>
      <c r="D13" s="400" t="str">
        <f>IF($E13="","",VLOOKUP($E13,#REF!,5))</f>
        <v/>
      </c>
      <c r="E13" s="401"/>
      <c r="F13" s="414" t="s">
        <v>188</v>
      </c>
      <c r="G13" s="414" t="s">
        <v>189</v>
      </c>
      <c r="H13" s="414"/>
      <c r="I13" s="414" t="s">
        <v>123</v>
      </c>
      <c r="J13" s="425"/>
      <c r="K13" s="404"/>
      <c r="L13" s="404"/>
      <c r="M13" s="404"/>
      <c r="N13" s="423"/>
      <c r="O13" s="421"/>
      <c r="P13" s="421"/>
      <c r="Q13" s="317"/>
      <c r="R13" s="318"/>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12.9" customHeight="1" x14ac:dyDescent="0.25">
      <c r="A14" s="321"/>
      <c r="B14" s="406"/>
      <c r="C14" s="407"/>
      <c r="D14" s="407"/>
      <c r="E14" s="417"/>
      <c r="F14" s="404"/>
      <c r="G14" s="404"/>
      <c r="H14" s="426"/>
      <c r="I14" s="427"/>
      <c r="J14" s="418"/>
      <c r="K14" s="404"/>
      <c r="L14" s="404"/>
      <c r="M14" s="419" t="s">
        <v>134</v>
      </c>
      <c r="N14" s="336"/>
      <c r="O14" s="412" t="str">
        <f>UPPER(IF(OR(N14="a",N14="as"),M10,IF(OR(N14="b",N14="bs"),M18,0)))</f>
        <v>0</v>
      </c>
      <c r="P14" s="420"/>
      <c r="Q14" s="317"/>
      <c r="R14" s="318"/>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12.9" customHeight="1" x14ac:dyDescent="0.25">
      <c r="A15" s="309">
        <v>5</v>
      </c>
      <c r="B15" s="399" t="str">
        <f>IF($E15="","",VLOOKUP($E15,#REF!,14))</f>
        <v/>
      </c>
      <c r="C15" s="400" t="str">
        <f>IF($E15="","",VLOOKUP($E15,#REF!,15))</f>
        <v/>
      </c>
      <c r="D15" s="400"/>
      <c r="E15" s="401"/>
      <c r="F15" s="402" t="s">
        <v>171</v>
      </c>
      <c r="G15" s="402" t="s">
        <v>94</v>
      </c>
      <c r="H15" s="402"/>
      <c r="I15" s="402" t="s">
        <v>190</v>
      </c>
      <c r="J15" s="428"/>
      <c r="K15" s="404"/>
      <c r="L15" s="404"/>
      <c r="M15" s="404"/>
      <c r="N15" s="423"/>
      <c r="O15" s="404"/>
      <c r="P15" s="423"/>
      <c r="Q15" s="317"/>
      <c r="R15" s="318"/>
      <c r="S15" s="319"/>
      <c r="U15" s="413" t="str">
        <f>Birók!P29</f>
        <v xml:space="preserve"> </v>
      </c>
      <c r="Y15" s="186"/>
      <c r="Z15" s="186"/>
      <c r="AA15" s="186"/>
      <c r="AB15" s="186"/>
      <c r="AC15" s="186"/>
      <c r="AD15" s="186"/>
      <c r="AE15" s="186"/>
      <c r="AF15" s="186"/>
      <c r="AG15" s="186"/>
      <c r="AH15" s="186"/>
      <c r="AI15"/>
      <c r="AJ15"/>
      <c r="AK15"/>
    </row>
    <row r="16" spans="1:37" s="60" customFormat="1" ht="12.9" customHeight="1" x14ac:dyDescent="0.25">
      <c r="A16" s="321"/>
      <c r="B16" s="406"/>
      <c r="C16" s="407"/>
      <c r="D16" s="407"/>
      <c r="E16" s="417"/>
      <c r="F16" s="409"/>
      <c r="G16" s="409"/>
      <c r="H16" s="410"/>
      <c r="I16" s="411" t="s">
        <v>134</v>
      </c>
      <c r="J16" s="328"/>
      <c r="K16" s="412" t="str">
        <f>UPPER(IF(OR(J16="a",J16="as"),F15,IF(OR(J16="b",J16="bs"),F17,0)))</f>
        <v>0</v>
      </c>
      <c r="L16" s="412"/>
      <c r="M16" s="404"/>
      <c r="N16" s="423"/>
      <c r="O16" s="421"/>
      <c r="P16" s="423"/>
      <c r="Q16" s="317"/>
      <c r="R16" s="318"/>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12.9" customHeight="1" x14ac:dyDescent="0.25">
      <c r="A17" s="321">
        <v>6</v>
      </c>
      <c r="B17" s="399" t="str">
        <f>IF($E17="","",VLOOKUP($E17,#REF!,14))</f>
        <v/>
      </c>
      <c r="C17" s="400" t="str">
        <f>IF($E17="","",VLOOKUP($E17,#REF!,15))</f>
        <v/>
      </c>
      <c r="D17" s="400"/>
      <c r="E17" s="401"/>
      <c r="F17" s="414" t="s">
        <v>191</v>
      </c>
      <c r="G17" s="414" t="s">
        <v>169</v>
      </c>
      <c r="H17" s="414"/>
      <c r="I17" s="414" t="s">
        <v>192</v>
      </c>
      <c r="J17" s="415"/>
      <c r="K17" s="404"/>
      <c r="L17" s="416"/>
      <c r="M17" s="404"/>
      <c r="N17" s="423"/>
      <c r="O17" s="421"/>
      <c r="P17" s="423"/>
      <c r="Q17" s="317"/>
      <c r="R17" s="318"/>
      <c r="S17" s="319"/>
      <c r="Y17" s="186"/>
      <c r="Z17" s="186"/>
      <c r="AA17" s="186" t="s">
        <v>65</v>
      </c>
      <c r="AB17" s="187">
        <v>120</v>
      </c>
      <c r="AC17" s="187">
        <v>90</v>
      </c>
      <c r="AD17" s="187">
        <v>60</v>
      </c>
      <c r="AE17" s="187">
        <v>40</v>
      </c>
      <c r="AF17" s="187">
        <v>25</v>
      </c>
      <c r="AG17" s="187">
        <v>15</v>
      </c>
      <c r="AH17" s="187">
        <v>8</v>
      </c>
      <c r="AI17"/>
      <c r="AJ17"/>
      <c r="AK17"/>
    </row>
    <row r="18" spans="1:37" s="60" customFormat="1" ht="12.9" customHeight="1" x14ac:dyDescent="0.25">
      <c r="A18" s="321"/>
      <c r="B18" s="406"/>
      <c r="C18" s="407"/>
      <c r="D18" s="407"/>
      <c r="E18" s="417"/>
      <c r="F18" s="409"/>
      <c r="G18" s="409"/>
      <c r="H18" s="410"/>
      <c r="I18" s="404"/>
      <c r="J18" s="418"/>
      <c r="K18" s="419" t="s">
        <v>134</v>
      </c>
      <c r="L18" s="336"/>
      <c r="M18" s="412" t="str">
        <f>UPPER(IF(OR(L18="a",L18="as"),K16,IF(OR(L18="b",L18="bs"),K20,0)))</f>
        <v>0</v>
      </c>
      <c r="N18" s="430"/>
      <c r="O18" s="421"/>
      <c r="P18" s="423"/>
      <c r="Q18" s="317"/>
      <c r="R18" s="318"/>
      <c r="S18" s="319"/>
      <c r="Y18" s="186"/>
      <c r="Z18" s="186"/>
      <c r="AA18" s="186" t="s">
        <v>69</v>
      </c>
      <c r="AB18" s="187">
        <v>90</v>
      </c>
      <c r="AC18" s="187">
        <v>60</v>
      </c>
      <c r="AD18" s="187">
        <v>40</v>
      </c>
      <c r="AE18" s="187">
        <v>25</v>
      </c>
      <c r="AF18" s="187">
        <v>15</v>
      </c>
      <c r="AG18" s="187">
        <v>8</v>
      </c>
      <c r="AH18" s="187">
        <v>4</v>
      </c>
      <c r="AI18"/>
      <c r="AJ18"/>
      <c r="AK18"/>
    </row>
    <row r="19" spans="1:37" s="60" customFormat="1" ht="12.9" customHeight="1" x14ac:dyDescent="0.25">
      <c r="A19" s="321">
        <v>7</v>
      </c>
      <c r="B19" s="399" t="str">
        <f>IF($E19="","",VLOOKUP($E19,#REF!,14))</f>
        <v/>
      </c>
      <c r="C19" s="400" t="str">
        <f>IF($E19="","",VLOOKUP($E19,#REF!,15))</f>
        <v/>
      </c>
      <c r="D19" s="400" t="str">
        <f>IF($E19="","",VLOOKUP($E19,#REF!,5))</f>
        <v/>
      </c>
      <c r="E19" s="401"/>
      <c r="F19" s="414" t="s">
        <v>193</v>
      </c>
      <c r="G19" s="414" t="s">
        <v>194</v>
      </c>
      <c r="H19" s="414"/>
      <c r="I19" s="414" t="s">
        <v>95</v>
      </c>
      <c r="J19" s="403"/>
      <c r="K19" s="404"/>
      <c r="L19" s="422"/>
      <c r="M19" s="404"/>
      <c r="N19" s="421"/>
      <c r="O19" s="421"/>
      <c r="P19" s="423"/>
      <c r="Q19" s="317"/>
      <c r="R19" s="318"/>
      <c r="S19" s="319"/>
      <c r="Y19" s="186"/>
      <c r="Z19" s="186"/>
      <c r="AA19" s="186" t="s">
        <v>79</v>
      </c>
      <c r="AB19" s="187">
        <v>60</v>
      </c>
      <c r="AC19" s="187">
        <v>40</v>
      </c>
      <c r="AD19" s="187">
        <v>25</v>
      </c>
      <c r="AE19" s="187">
        <v>15</v>
      </c>
      <c r="AF19" s="187">
        <v>8</v>
      </c>
      <c r="AG19" s="187">
        <v>4</v>
      </c>
      <c r="AH19" s="187">
        <v>2</v>
      </c>
      <c r="AI19"/>
      <c r="AJ19"/>
      <c r="AK19"/>
    </row>
    <row r="20" spans="1:37" s="60" customFormat="1" ht="12.9" customHeight="1" x14ac:dyDescent="0.25">
      <c r="A20" s="321"/>
      <c r="B20" s="406"/>
      <c r="C20" s="407"/>
      <c r="D20" s="407"/>
      <c r="E20" s="408"/>
      <c r="F20" s="409"/>
      <c r="G20" s="409"/>
      <c r="H20" s="410"/>
      <c r="I20" s="411" t="s">
        <v>134</v>
      </c>
      <c r="J20" s="328"/>
      <c r="K20" s="412" t="s">
        <v>195</v>
      </c>
      <c r="L20" s="424"/>
      <c r="M20" s="404"/>
      <c r="N20" s="421"/>
      <c r="O20" s="421"/>
      <c r="P20" s="423"/>
      <c r="Q20" s="317"/>
      <c r="R20" s="318"/>
      <c r="S20" s="319"/>
      <c r="Y20" s="186"/>
      <c r="Z20" s="186"/>
      <c r="AA20" s="186" t="s">
        <v>80</v>
      </c>
      <c r="AB20" s="187">
        <v>40</v>
      </c>
      <c r="AC20" s="187">
        <v>25</v>
      </c>
      <c r="AD20" s="187">
        <v>15</v>
      </c>
      <c r="AE20" s="187">
        <v>8</v>
      </c>
      <c r="AF20" s="187">
        <v>4</v>
      </c>
      <c r="AG20" s="187">
        <v>2</v>
      </c>
      <c r="AH20" s="187">
        <v>1</v>
      </c>
      <c r="AI20"/>
      <c r="AJ20"/>
      <c r="AK20"/>
    </row>
    <row r="21" spans="1:37" s="60" customFormat="1" ht="12.9" customHeight="1" x14ac:dyDescent="0.25">
      <c r="A21" s="321">
        <v>8</v>
      </c>
      <c r="B21" s="399" t="str">
        <f>IF($E21="","",VLOOKUP($E21,#REF!,14))</f>
        <v/>
      </c>
      <c r="C21" s="400" t="str">
        <f>IF($E21="","",VLOOKUP($E21,#REF!,15))</f>
        <v/>
      </c>
      <c r="D21" s="400" t="str">
        <f>IF($E21="","",VLOOKUP($E21,#REF!,5))</f>
        <v/>
      </c>
      <c r="E21" s="401"/>
      <c r="F21" s="414" t="s">
        <v>186</v>
      </c>
      <c r="G21" s="414" t="str">
        <f>IF($E21="","",VLOOKUP($E21,#REF!,3))</f>
        <v/>
      </c>
      <c r="H21" s="414"/>
      <c r="I21" s="414" t="str">
        <f>IF($E21="","",VLOOKUP($E21,#REF!,4))</f>
        <v/>
      </c>
      <c r="J21" s="425"/>
      <c r="K21" s="404"/>
      <c r="L21" s="404"/>
      <c r="M21" s="404"/>
      <c r="N21" s="421"/>
      <c r="O21" s="421"/>
      <c r="P21" s="423"/>
      <c r="Q21" s="317"/>
      <c r="R21" s="318"/>
      <c r="S21" s="319"/>
      <c r="Y21" s="186"/>
      <c r="Z21" s="186"/>
      <c r="AA21" s="186" t="s">
        <v>84</v>
      </c>
      <c r="AB21" s="187">
        <v>25</v>
      </c>
      <c r="AC21" s="187">
        <v>15</v>
      </c>
      <c r="AD21" s="187">
        <v>10</v>
      </c>
      <c r="AE21" s="187">
        <v>6</v>
      </c>
      <c r="AF21" s="187">
        <v>3</v>
      </c>
      <c r="AG21" s="187">
        <v>1</v>
      </c>
      <c r="AH21" s="187">
        <v>0</v>
      </c>
      <c r="AI21"/>
      <c r="AJ21"/>
      <c r="AK21"/>
    </row>
    <row r="22" spans="1:37" s="60" customFormat="1" ht="12.9" customHeight="1" x14ac:dyDescent="0.25">
      <c r="A22" s="321"/>
      <c r="B22" s="406"/>
      <c r="C22" s="407"/>
      <c r="D22" s="407"/>
      <c r="E22" s="408"/>
      <c r="F22" s="427"/>
      <c r="G22" s="427"/>
      <c r="H22" s="431"/>
      <c r="I22" s="427"/>
      <c r="J22" s="418"/>
      <c r="K22" s="404"/>
      <c r="L22" s="404"/>
      <c r="M22" s="404"/>
      <c r="N22" s="421"/>
      <c r="O22" s="419" t="s">
        <v>134</v>
      </c>
      <c r="P22" s="336"/>
      <c r="Q22" s="412" t="str">
        <f>UPPER(IF(OR(P22="a",P22="as"),O14,IF(OR(P22="b",P22="bs"),O30,0)))</f>
        <v>0</v>
      </c>
      <c r="R22" s="420"/>
      <c r="S22" s="319"/>
      <c r="Y22" s="186"/>
      <c r="Z22" s="186"/>
      <c r="AA22" s="186" t="s">
        <v>85</v>
      </c>
      <c r="AB22" s="187">
        <v>15</v>
      </c>
      <c r="AC22" s="187">
        <v>10</v>
      </c>
      <c r="AD22" s="187">
        <v>6</v>
      </c>
      <c r="AE22" s="187">
        <v>3</v>
      </c>
      <c r="AF22" s="187">
        <v>1</v>
      </c>
      <c r="AG22" s="187">
        <v>0</v>
      </c>
      <c r="AH22" s="187">
        <v>0</v>
      </c>
      <c r="AI22"/>
      <c r="AJ22"/>
      <c r="AK22"/>
    </row>
    <row r="23" spans="1:37" s="60" customFormat="1" ht="12.9" customHeight="1" x14ac:dyDescent="0.25">
      <c r="A23" s="321">
        <v>9</v>
      </c>
      <c r="B23" s="399" t="str">
        <f>IF($E23="","",VLOOKUP($E23,#REF!,14))</f>
        <v/>
      </c>
      <c r="C23" s="400" t="str">
        <f>IF($E23="","",VLOOKUP($E23,#REF!,15))</f>
        <v/>
      </c>
      <c r="D23" s="400" t="str">
        <f>IF($E23="","",VLOOKUP($E23,#REF!,5))</f>
        <v/>
      </c>
      <c r="E23" s="401"/>
      <c r="F23" s="414" t="s">
        <v>196</v>
      </c>
      <c r="G23" s="414" t="s">
        <v>197</v>
      </c>
      <c r="H23" s="414"/>
      <c r="I23" s="414" t="s">
        <v>144</v>
      </c>
      <c r="J23" s="403"/>
      <c r="K23" s="404"/>
      <c r="L23" s="404"/>
      <c r="M23" s="404"/>
      <c r="N23" s="421"/>
      <c r="O23" s="404"/>
      <c r="P23" s="423"/>
      <c r="Q23" s="404"/>
      <c r="R23" s="421"/>
      <c r="S23" s="319"/>
      <c r="Y23" s="186"/>
      <c r="Z23" s="186"/>
      <c r="AA23" s="186" t="s">
        <v>90</v>
      </c>
      <c r="AB23" s="187">
        <v>10</v>
      </c>
      <c r="AC23" s="187">
        <v>6</v>
      </c>
      <c r="AD23" s="187">
        <v>3</v>
      </c>
      <c r="AE23" s="187">
        <v>1</v>
      </c>
      <c r="AF23" s="187">
        <v>0</v>
      </c>
      <c r="AG23" s="187">
        <v>0</v>
      </c>
      <c r="AH23" s="187">
        <v>0</v>
      </c>
      <c r="AI23"/>
      <c r="AJ23"/>
      <c r="AK23"/>
    </row>
    <row r="24" spans="1:37" s="60" customFormat="1" ht="12.9" customHeight="1" x14ac:dyDescent="0.25">
      <c r="A24" s="321"/>
      <c r="B24" s="406"/>
      <c r="C24" s="407"/>
      <c r="D24" s="407"/>
      <c r="E24" s="408"/>
      <c r="F24" s="409"/>
      <c r="G24" s="409"/>
      <c r="H24" s="410"/>
      <c r="I24" s="411" t="s">
        <v>134</v>
      </c>
      <c r="J24" s="328"/>
      <c r="K24" s="412" t="s">
        <v>198</v>
      </c>
      <c r="L24" s="412"/>
      <c r="M24" s="404"/>
      <c r="N24" s="421"/>
      <c r="O24" s="421"/>
      <c r="P24" s="423"/>
      <c r="Q24" s="317"/>
      <c r="R24" s="318"/>
      <c r="S24" s="319"/>
      <c r="Y24" s="186"/>
      <c r="Z24" s="186"/>
      <c r="AA24" s="186" t="s">
        <v>91</v>
      </c>
      <c r="AB24" s="187">
        <v>6</v>
      </c>
      <c r="AC24" s="187">
        <v>3</v>
      </c>
      <c r="AD24" s="187">
        <v>1</v>
      </c>
      <c r="AE24" s="187">
        <v>0</v>
      </c>
      <c r="AF24" s="187">
        <v>0</v>
      </c>
      <c r="AG24" s="187">
        <v>0</v>
      </c>
      <c r="AH24" s="187">
        <v>0</v>
      </c>
      <c r="AI24"/>
      <c r="AJ24"/>
      <c r="AK24"/>
    </row>
    <row r="25" spans="1:37" s="60" customFormat="1" ht="12.9" customHeight="1" x14ac:dyDescent="0.25">
      <c r="A25" s="321">
        <v>10</v>
      </c>
      <c r="B25" s="399" t="str">
        <f>IF($E25="","",VLOOKUP($E25,#REF!,14))</f>
        <v/>
      </c>
      <c r="C25" s="400" t="str">
        <f>IF($E25="","",VLOOKUP($E25,#REF!,15))</f>
        <v/>
      </c>
      <c r="D25" s="400" t="str">
        <f>IF($E25="","",VLOOKUP($E25,#REF!,5))</f>
        <v/>
      </c>
      <c r="E25" s="401"/>
      <c r="F25" s="414" t="s">
        <v>186</v>
      </c>
      <c r="G25" s="414" t="str">
        <f>IF($E25="","",VLOOKUP($E25,#REF!,3))</f>
        <v/>
      </c>
      <c r="H25" s="414"/>
      <c r="I25" s="414" t="str">
        <f>IF($E25="","",VLOOKUP($E25,#REF!,4))</f>
        <v/>
      </c>
      <c r="J25" s="415"/>
      <c r="K25" s="404"/>
      <c r="L25" s="416"/>
      <c r="M25" s="404"/>
      <c r="N25" s="421"/>
      <c r="O25" s="421"/>
      <c r="P25" s="423"/>
      <c r="Q25" s="317"/>
      <c r="R25" s="318"/>
      <c r="S25" s="319"/>
      <c r="Y25" s="186"/>
      <c r="Z25" s="186"/>
      <c r="AA25" s="186" t="s">
        <v>96</v>
      </c>
      <c r="AB25" s="187">
        <v>3</v>
      </c>
      <c r="AC25" s="187">
        <v>2</v>
      </c>
      <c r="AD25" s="187">
        <v>1</v>
      </c>
      <c r="AE25" s="187">
        <v>0</v>
      </c>
      <c r="AF25" s="187">
        <v>0</v>
      </c>
      <c r="AG25" s="187">
        <v>0</v>
      </c>
      <c r="AH25" s="187">
        <v>0</v>
      </c>
      <c r="AI25"/>
      <c r="AJ25"/>
      <c r="AK25"/>
    </row>
    <row r="26" spans="1:37" s="60" customFormat="1" ht="12.9" customHeight="1" x14ac:dyDescent="0.25">
      <c r="A26" s="321"/>
      <c r="B26" s="406"/>
      <c r="C26" s="407"/>
      <c r="D26" s="407"/>
      <c r="E26" s="417"/>
      <c r="F26" s="409"/>
      <c r="G26" s="409"/>
      <c r="H26" s="410"/>
      <c r="I26" s="404"/>
      <c r="J26" s="418"/>
      <c r="K26" s="419" t="s">
        <v>134</v>
      </c>
      <c r="L26" s="336"/>
      <c r="M26" s="412" t="str">
        <f>UPPER(IF(OR(L26="a",L26="as"),K24,IF(OR(L26="b",L26="bs"),K28,0)))</f>
        <v>0</v>
      </c>
      <c r="N26" s="420"/>
      <c r="O26" s="421"/>
      <c r="P26" s="423"/>
      <c r="Q26" s="317"/>
      <c r="R26" s="318"/>
      <c r="S26" s="319"/>
      <c r="Y26"/>
      <c r="Z26"/>
      <c r="AA26"/>
      <c r="AB26"/>
      <c r="AC26"/>
      <c r="AD26"/>
      <c r="AE26"/>
      <c r="AF26"/>
      <c r="AG26"/>
      <c r="AH26"/>
      <c r="AI26"/>
      <c r="AJ26"/>
      <c r="AK26"/>
    </row>
    <row r="27" spans="1:37" s="60" customFormat="1" ht="12.9" customHeight="1" x14ac:dyDescent="0.25">
      <c r="A27" s="321">
        <v>11</v>
      </c>
      <c r="B27" s="399" t="str">
        <f>IF($E27="","",VLOOKUP($E27,#REF!,14))</f>
        <v/>
      </c>
      <c r="C27" s="400"/>
      <c r="D27" s="400" t="str">
        <f>IF($E27="","",VLOOKUP($E27,#REF!,5))</f>
        <v/>
      </c>
      <c r="E27" s="401"/>
      <c r="F27" s="414" t="s">
        <v>199</v>
      </c>
      <c r="G27" s="414" t="str">
        <f>IF($E27="","",VLOOKUP($E27,#REF!,3))</f>
        <v/>
      </c>
      <c r="H27" s="414" t="s">
        <v>200</v>
      </c>
      <c r="I27" s="414" t="s">
        <v>184</v>
      </c>
      <c r="J27" s="403"/>
      <c r="K27" s="404"/>
      <c r="L27" s="422"/>
      <c r="M27" s="404"/>
      <c r="N27" s="423"/>
      <c r="O27" s="421"/>
      <c r="P27" s="423"/>
      <c r="Q27" s="317"/>
      <c r="R27" s="318"/>
      <c r="S27" s="319"/>
      <c r="Y27"/>
      <c r="Z27"/>
      <c r="AA27"/>
      <c r="AB27"/>
      <c r="AC27"/>
      <c r="AD27"/>
      <c r="AE27"/>
      <c r="AF27"/>
      <c r="AG27"/>
      <c r="AH27"/>
      <c r="AI27"/>
      <c r="AJ27"/>
      <c r="AK27"/>
    </row>
    <row r="28" spans="1:37" s="60" customFormat="1" ht="12.9" customHeight="1" x14ac:dyDescent="0.25">
      <c r="A28" s="347"/>
      <c r="B28" s="406"/>
      <c r="C28" s="407"/>
      <c r="D28" s="407"/>
      <c r="E28" s="417"/>
      <c r="F28" s="409"/>
      <c r="G28" s="409"/>
      <c r="H28" s="410"/>
      <c r="I28" s="411" t="s">
        <v>134</v>
      </c>
      <c r="J28" s="328"/>
      <c r="K28" s="412" t="str">
        <f>UPPER(IF(OR(J28="a",J28="as"),F27,IF(OR(J28="b",J28="bs"),F29,0)))</f>
        <v>0</v>
      </c>
      <c r="L28" s="424"/>
      <c r="M28" s="404"/>
      <c r="N28" s="423"/>
      <c r="O28" s="421"/>
      <c r="P28" s="423"/>
      <c r="Q28" s="317"/>
      <c r="R28" s="318"/>
      <c r="S28" s="319"/>
    </row>
    <row r="29" spans="1:37" s="60" customFormat="1" ht="12.9" customHeight="1" x14ac:dyDescent="0.25">
      <c r="A29" s="309">
        <v>12</v>
      </c>
      <c r="B29" s="399" t="str">
        <f>IF($E29="","",VLOOKUP($E29,#REF!,14))</f>
        <v/>
      </c>
      <c r="C29" s="400"/>
      <c r="D29" s="400" t="str">
        <f>IF($E29="","",VLOOKUP($E29,#REF!,5))</f>
        <v/>
      </c>
      <c r="E29" s="401"/>
      <c r="F29" s="402" t="s">
        <v>201</v>
      </c>
      <c r="G29" s="402" t="str">
        <f>IF($E29="","",VLOOKUP($E29,#REF!,3))</f>
        <v/>
      </c>
      <c r="H29" s="402" t="s">
        <v>202</v>
      </c>
      <c r="I29" s="402" t="s">
        <v>83</v>
      </c>
      <c r="J29" s="425"/>
      <c r="K29" s="404"/>
      <c r="L29" s="404"/>
      <c r="M29" s="404"/>
      <c r="N29" s="423"/>
      <c r="O29" s="421"/>
      <c r="P29" s="423"/>
      <c r="Q29" s="317"/>
      <c r="R29" s="318"/>
      <c r="S29" s="319"/>
    </row>
    <row r="30" spans="1:37" s="60" customFormat="1" ht="12.9" customHeight="1" x14ac:dyDescent="0.25">
      <c r="A30" s="321"/>
      <c r="B30" s="406"/>
      <c r="C30" s="407"/>
      <c r="D30" s="407"/>
      <c r="E30" s="417"/>
      <c r="F30" s="404"/>
      <c r="G30" s="404"/>
      <c r="H30" s="426"/>
      <c r="I30" s="427"/>
      <c r="J30" s="418"/>
      <c r="K30" s="404"/>
      <c r="L30" s="404"/>
      <c r="M30" s="419" t="s">
        <v>134</v>
      </c>
      <c r="N30" s="336"/>
      <c r="O30" s="412" t="str">
        <f>UPPER(IF(OR(N30="a",N30="as"),M26,IF(OR(N30="b",N30="bs"),M34,0)))</f>
        <v>0</v>
      </c>
      <c r="P30" s="430"/>
      <c r="Q30" s="317"/>
      <c r="R30" s="318"/>
      <c r="S30" s="319"/>
    </row>
    <row r="31" spans="1:37" s="60" customFormat="1" ht="12.9" customHeight="1" x14ac:dyDescent="0.25">
      <c r="A31" s="321">
        <v>13</v>
      </c>
      <c r="B31" s="399" t="str">
        <f>IF($E31="","",VLOOKUP($E31,#REF!,14))</f>
        <v/>
      </c>
      <c r="C31" s="400" t="str">
        <f>IF($E31="","",VLOOKUP($E31,#REF!,15))</f>
        <v/>
      </c>
      <c r="D31" s="400" t="str">
        <f>IF($E31="","",VLOOKUP($E31,#REF!,5))</f>
        <v/>
      </c>
      <c r="E31" s="401"/>
      <c r="F31" s="414" t="s">
        <v>203</v>
      </c>
      <c r="G31" s="414" t="s">
        <v>202</v>
      </c>
      <c r="H31" s="414"/>
      <c r="I31" s="414" t="s">
        <v>204</v>
      </c>
      <c r="J31" s="428"/>
      <c r="K31" s="404"/>
      <c r="L31" s="404"/>
      <c r="M31" s="404"/>
      <c r="N31" s="423"/>
      <c r="O31" s="404"/>
      <c r="P31" s="421"/>
      <c r="Q31" s="317"/>
      <c r="R31" s="318"/>
      <c r="S31" s="319"/>
    </row>
    <row r="32" spans="1:37" s="60" customFormat="1" ht="12.9" customHeight="1" x14ac:dyDescent="0.25">
      <c r="A32" s="321"/>
      <c r="B32" s="406"/>
      <c r="C32" s="407"/>
      <c r="D32" s="407"/>
      <c r="E32" s="417"/>
      <c r="F32" s="409"/>
      <c r="G32" s="409"/>
      <c r="H32" s="410"/>
      <c r="I32" s="419" t="s">
        <v>134</v>
      </c>
      <c r="J32" s="328"/>
      <c r="K32" s="412" t="s">
        <v>205</v>
      </c>
      <c r="L32" s="412"/>
      <c r="M32" s="404"/>
      <c r="N32" s="423"/>
      <c r="O32" s="421"/>
      <c r="P32" s="421"/>
      <c r="Q32" s="317"/>
      <c r="R32" s="318"/>
      <c r="S32" s="319"/>
    </row>
    <row r="33" spans="1:19" s="60" customFormat="1" ht="12.9" customHeight="1" x14ac:dyDescent="0.25">
      <c r="A33" s="321">
        <v>14</v>
      </c>
      <c r="B33" s="399" t="str">
        <f>IF($E33="","",VLOOKUP($E33,#REF!,14))</f>
        <v/>
      </c>
      <c r="C33" s="400" t="str">
        <f>IF($E33="","",VLOOKUP($E33,#REF!,15))</f>
        <v/>
      </c>
      <c r="D33" s="400" t="str">
        <f>IF($E33="","",VLOOKUP($E33,#REF!,5))</f>
        <v/>
      </c>
      <c r="E33" s="401"/>
      <c r="F33" s="414" t="str">
        <f>UPPER(IF($E33="","",VLOOKUP($E33,#REF!,2)))</f>
        <v/>
      </c>
      <c r="G33" s="414" t="str">
        <f>IF($E33="","",VLOOKUP($E33,#REF!,3))</f>
        <v/>
      </c>
      <c r="H33" s="414"/>
      <c r="I33" s="414" t="str">
        <f>IF($E33="","",VLOOKUP($E33,#REF!,4))</f>
        <v/>
      </c>
      <c r="J33" s="415"/>
      <c r="K33" s="404"/>
      <c r="L33" s="416"/>
      <c r="M33" s="404"/>
      <c r="N33" s="423"/>
      <c r="O33" s="421"/>
      <c r="P33" s="421"/>
      <c r="Q33" s="317"/>
      <c r="R33" s="318"/>
      <c r="S33" s="319"/>
    </row>
    <row r="34" spans="1:19" s="60" customFormat="1" ht="12.9" customHeight="1" x14ac:dyDescent="0.25">
      <c r="A34" s="321"/>
      <c r="B34" s="406"/>
      <c r="C34" s="407"/>
      <c r="D34" s="407"/>
      <c r="E34" s="417"/>
      <c r="F34" s="409"/>
      <c r="G34" s="409"/>
      <c r="H34" s="410"/>
      <c r="I34" s="404"/>
      <c r="J34" s="418"/>
      <c r="K34" s="419" t="s">
        <v>134</v>
      </c>
      <c r="L34" s="336"/>
      <c r="M34" s="412" t="str">
        <f>UPPER(IF(OR(L34="a",L34="as"),K32,IF(OR(L34="b",L34="bs"),K36,0)))</f>
        <v>0</v>
      </c>
      <c r="N34" s="430"/>
      <c r="O34" s="421"/>
      <c r="P34" s="421"/>
      <c r="Q34" s="317"/>
      <c r="R34" s="318"/>
      <c r="S34" s="319"/>
    </row>
    <row r="35" spans="1:19" s="60" customFormat="1" ht="12.9" customHeight="1" x14ac:dyDescent="0.25">
      <c r="A35" s="321">
        <v>15</v>
      </c>
      <c r="B35" s="399" t="str">
        <f>IF($E35="","",VLOOKUP($E35,#REF!,14))</f>
        <v/>
      </c>
      <c r="C35" s="400" t="str">
        <f>IF($E35="","",VLOOKUP($E35,#REF!,15))</f>
        <v/>
      </c>
      <c r="D35" s="400" t="str">
        <f>IF($E35="","",VLOOKUP($E35,#REF!,5))</f>
        <v/>
      </c>
      <c r="E35" s="401"/>
      <c r="F35" s="414" t="s">
        <v>186</v>
      </c>
      <c r="G35" s="414" t="str">
        <f>IF($E35="","",VLOOKUP($E35,#REF!,3))</f>
        <v/>
      </c>
      <c r="H35" s="414"/>
      <c r="I35" s="414" t="str">
        <f>IF($E35="","",VLOOKUP($E35,#REF!,4))</f>
        <v/>
      </c>
      <c r="J35" s="403"/>
      <c r="K35" s="404"/>
      <c r="L35" s="422"/>
      <c r="M35" s="404"/>
      <c r="N35" s="421"/>
      <c r="O35" s="421"/>
      <c r="P35" s="421"/>
      <c r="Q35" s="317"/>
      <c r="R35" s="318"/>
      <c r="S35" s="319"/>
    </row>
    <row r="36" spans="1:19" s="60" customFormat="1" ht="12.9" customHeight="1" x14ac:dyDescent="0.25">
      <c r="A36" s="321"/>
      <c r="B36" s="406"/>
      <c r="C36" s="407"/>
      <c r="D36" s="407"/>
      <c r="E36" s="408"/>
      <c r="F36" s="409"/>
      <c r="G36" s="409"/>
      <c r="H36" s="410"/>
      <c r="I36" s="419" t="s">
        <v>134</v>
      </c>
      <c r="J36" s="328"/>
      <c r="K36" s="412" t="s">
        <v>206</v>
      </c>
      <c r="L36" s="424"/>
      <c r="M36" s="404"/>
      <c r="N36" s="421"/>
      <c r="O36" s="421"/>
      <c r="P36" s="421"/>
      <c r="Q36" s="317"/>
      <c r="R36" s="318"/>
      <c r="S36" s="319"/>
    </row>
    <row r="37" spans="1:19" s="60" customFormat="1" ht="12.9" customHeight="1" x14ac:dyDescent="0.25">
      <c r="A37" s="309">
        <v>16</v>
      </c>
      <c r="B37" s="399" t="str">
        <f>IF($E37="","",VLOOKUP($E37,#REF!,14))</f>
        <v/>
      </c>
      <c r="C37" s="400" t="str">
        <f>IF($E37="","",VLOOKUP($E37,#REF!,15))</f>
        <v/>
      </c>
      <c r="D37" s="400" t="str">
        <f>IF($E37="","",VLOOKUP($E37,#REF!,5))</f>
        <v/>
      </c>
      <c r="E37" s="401"/>
      <c r="F37" s="402" t="s">
        <v>207</v>
      </c>
      <c r="G37" s="402" t="s">
        <v>120</v>
      </c>
      <c r="H37" s="414"/>
      <c r="I37" s="402" t="s">
        <v>208</v>
      </c>
      <c r="J37" s="425"/>
      <c r="K37" s="404"/>
      <c r="L37" s="404"/>
      <c r="M37" s="404"/>
      <c r="N37" s="421"/>
      <c r="O37" s="421"/>
      <c r="P37" s="421"/>
      <c r="Q37" s="317"/>
      <c r="R37" s="318"/>
      <c r="S37" s="319"/>
    </row>
    <row r="38" spans="1:19" s="60" customFormat="1" ht="9.6" customHeight="1" x14ac:dyDescent="0.25">
      <c r="A38" s="432"/>
      <c r="B38" s="408"/>
      <c r="C38" s="408"/>
      <c r="D38" s="408"/>
      <c r="E38" s="408"/>
      <c r="F38" s="427"/>
      <c r="G38" s="427"/>
      <c r="H38" s="431"/>
      <c r="I38" s="404"/>
      <c r="J38" s="418"/>
      <c r="K38" s="404"/>
      <c r="L38" s="404"/>
      <c r="M38" s="404"/>
      <c r="N38" s="421"/>
      <c r="O38" s="421"/>
      <c r="P38" s="421"/>
      <c r="Q38" s="317"/>
      <c r="R38" s="318"/>
      <c r="S38" s="319"/>
    </row>
    <row r="39" spans="1:19" s="60" customFormat="1" ht="9.6" customHeight="1" x14ac:dyDescent="0.25">
      <c r="A39" s="433"/>
      <c r="B39" s="434"/>
      <c r="C39" s="434"/>
      <c r="D39" s="434"/>
      <c r="E39" s="408"/>
      <c r="F39" s="434"/>
      <c r="G39" s="434"/>
      <c r="H39" s="434"/>
      <c r="I39" s="434"/>
      <c r="J39" s="408"/>
      <c r="K39" s="434"/>
      <c r="L39" s="434"/>
      <c r="M39" s="434"/>
      <c r="N39" s="435"/>
      <c r="O39" s="435"/>
      <c r="P39" s="435"/>
      <c r="Q39" s="317"/>
      <c r="R39" s="318"/>
      <c r="S39" s="319"/>
    </row>
    <row r="40" spans="1:19" s="60" customFormat="1" ht="9.6" customHeight="1" x14ac:dyDescent="0.25">
      <c r="A40" s="432"/>
      <c r="B40" s="408"/>
      <c r="C40" s="408"/>
      <c r="D40" s="408"/>
      <c r="E40" s="408"/>
      <c r="F40" s="434"/>
      <c r="G40" s="434"/>
      <c r="I40" s="434"/>
      <c r="J40" s="408"/>
      <c r="K40" s="434"/>
      <c r="L40" s="434"/>
      <c r="M40" s="436"/>
      <c r="N40" s="408"/>
      <c r="O40" s="434"/>
      <c r="P40" s="435"/>
      <c r="Q40" s="317"/>
      <c r="R40" s="318"/>
      <c r="S40" s="319"/>
    </row>
    <row r="41" spans="1:19" s="60" customFormat="1" ht="9.6" customHeight="1" x14ac:dyDescent="0.25">
      <c r="A41" s="432"/>
      <c r="B41" s="434"/>
      <c r="C41" s="434"/>
      <c r="D41" s="434"/>
      <c r="E41" s="408"/>
      <c r="F41" s="434"/>
      <c r="G41" s="434"/>
      <c r="H41" s="434"/>
      <c r="I41" s="434"/>
      <c r="J41" s="408"/>
      <c r="K41" s="434"/>
      <c r="L41" s="434"/>
      <c r="M41" s="434"/>
      <c r="N41" s="435"/>
      <c r="O41" s="434"/>
      <c r="P41" s="435"/>
      <c r="Q41" s="317"/>
      <c r="R41" s="318"/>
      <c r="S41" s="319"/>
    </row>
    <row r="42" spans="1:19" s="60" customFormat="1" ht="9.6" customHeight="1" x14ac:dyDescent="0.25">
      <c r="A42" s="432"/>
      <c r="B42" s="408"/>
      <c r="C42" s="408"/>
      <c r="D42" s="408"/>
      <c r="E42" s="408"/>
      <c r="F42" s="434"/>
      <c r="G42" s="434"/>
      <c r="I42" s="436"/>
      <c r="J42" s="408"/>
      <c r="K42" s="434"/>
      <c r="L42" s="434"/>
      <c r="M42" s="434"/>
      <c r="N42" s="435"/>
      <c r="O42" s="435"/>
      <c r="P42" s="435"/>
      <c r="Q42" s="317"/>
      <c r="R42" s="318"/>
      <c r="S42" s="319"/>
    </row>
    <row r="43" spans="1:19" s="60" customFormat="1" ht="9.6" customHeight="1" x14ac:dyDescent="0.25">
      <c r="A43" s="432"/>
      <c r="B43" s="434"/>
      <c r="C43" s="434"/>
      <c r="D43" s="434"/>
      <c r="E43" s="408"/>
      <c r="F43" s="434"/>
      <c r="G43" s="434"/>
      <c r="H43" s="434"/>
      <c r="I43" s="434"/>
      <c r="J43" s="408"/>
      <c r="K43" s="434"/>
      <c r="L43" s="437"/>
      <c r="M43" s="434"/>
      <c r="N43" s="435"/>
      <c r="O43" s="435"/>
      <c r="P43" s="435"/>
      <c r="Q43" s="317"/>
      <c r="R43" s="318"/>
      <c r="S43" s="319"/>
    </row>
    <row r="44" spans="1:19" s="60" customFormat="1" ht="9.6" customHeight="1" x14ac:dyDescent="0.25">
      <c r="A44" s="432"/>
      <c r="B44" s="408"/>
      <c r="C44" s="408"/>
      <c r="D44" s="408"/>
      <c r="E44" s="408"/>
      <c r="F44" s="434"/>
      <c r="G44" s="434"/>
      <c r="I44" s="434"/>
      <c r="J44" s="408"/>
      <c r="K44" s="436"/>
      <c r="L44" s="408"/>
      <c r="M44" s="434"/>
      <c r="N44" s="435"/>
      <c r="O44" s="435"/>
      <c r="P44" s="435"/>
      <c r="Q44" s="317"/>
      <c r="R44" s="318"/>
      <c r="S44" s="319"/>
    </row>
    <row r="45" spans="1:19" s="60" customFormat="1" ht="9.6" customHeight="1" x14ac:dyDescent="0.25">
      <c r="A45" s="432"/>
      <c r="B45" s="434"/>
      <c r="C45" s="434"/>
      <c r="D45" s="434"/>
      <c r="E45" s="408"/>
      <c r="F45" s="434"/>
      <c r="G45" s="434"/>
      <c r="H45" s="434"/>
      <c r="I45" s="434"/>
      <c r="J45" s="408"/>
      <c r="K45" s="434"/>
      <c r="L45" s="434"/>
      <c r="M45" s="434"/>
      <c r="N45" s="435"/>
      <c r="O45" s="435"/>
      <c r="P45" s="435"/>
      <c r="Q45" s="317"/>
      <c r="R45" s="318"/>
      <c r="S45" s="319"/>
    </row>
    <row r="46" spans="1:19" s="60" customFormat="1" ht="9.6" customHeight="1" x14ac:dyDescent="0.25">
      <c r="A46" s="432"/>
      <c r="B46" s="408"/>
      <c r="C46" s="408"/>
      <c r="D46" s="408"/>
      <c r="E46" s="408"/>
      <c r="F46" s="434"/>
      <c r="G46" s="434"/>
      <c r="I46" s="436"/>
      <c r="J46" s="408"/>
      <c r="K46" s="434"/>
      <c r="L46" s="434"/>
      <c r="M46" s="434"/>
      <c r="N46" s="435"/>
      <c r="O46" s="435"/>
      <c r="P46" s="435"/>
      <c r="Q46" s="317"/>
      <c r="R46" s="318"/>
      <c r="S46" s="319"/>
    </row>
    <row r="47" spans="1:19" s="60" customFormat="1" ht="9.6" customHeight="1" x14ac:dyDescent="0.25">
      <c r="A47" s="433"/>
      <c r="B47" s="434"/>
      <c r="C47" s="434"/>
      <c r="D47" s="434"/>
      <c r="E47" s="408"/>
      <c r="F47" s="434"/>
      <c r="G47" s="434"/>
      <c r="H47" s="434"/>
      <c r="I47" s="434"/>
      <c r="J47" s="408"/>
      <c r="K47" s="434"/>
      <c r="L47" s="434"/>
      <c r="M47" s="434"/>
      <c r="N47" s="434"/>
      <c r="O47" s="315"/>
      <c r="P47" s="315"/>
      <c r="Q47" s="317"/>
      <c r="R47" s="318"/>
      <c r="S47" s="319"/>
    </row>
    <row r="48" spans="1:19" s="7" customFormat="1" ht="6.75" customHeight="1" x14ac:dyDescent="0.25">
      <c r="A48" s="357"/>
      <c r="B48" s="357"/>
      <c r="C48" s="357"/>
      <c r="D48" s="357"/>
      <c r="E48" s="357"/>
      <c r="F48" s="438"/>
      <c r="G48" s="438"/>
      <c r="H48" s="438"/>
      <c r="I48" s="438"/>
      <c r="J48" s="359"/>
      <c r="K48" s="358"/>
      <c r="L48" s="360"/>
      <c r="M48" s="358"/>
      <c r="N48" s="360"/>
      <c r="O48" s="358"/>
      <c r="P48" s="360"/>
      <c r="Q48" s="358"/>
      <c r="R48" s="360"/>
      <c r="S48" s="354"/>
    </row>
    <row r="49" spans="1:18" s="18" customFormat="1" ht="10.5" customHeight="1" x14ac:dyDescent="0.25">
      <c r="A49" s="220" t="s">
        <v>72</v>
      </c>
      <c r="B49" s="221"/>
      <c r="C49" s="221"/>
      <c r="D49" s="222"/>
      <c r="E49" s="361" t="s">
        <v>99</v>
      </c>
      <c r="F49" s="362" t="s">
        <v>100</v>
      </c>
      <c r="G49" s="361"/>
      <c r="H49" s="361"/>
      <c r="I49" s="363"/>
      <c r="J49" s="361" t="s">
        <v>99</v>
      </c>
      <c r="K49" s="362" t="s">
        <v>101</v>
      </c>
      <c r="L49" s="364"/>
      <c r="M49" s="362" t="s">
        <v>102</v>
      </c>
      <c r="N49" s="365"/>
      <c r="O49" s="366" t="s">
        <v>103</v>
      </c>
      <c r="P49" s="366"/>
      <c r="Q49" s="367"/>
      <c r="R49" s="368"/>
    </row>
    <row r="50" spans="1:18" s="18" customFormat="1" ht="9" customHeight="1" x14ac:dyDescent="0.25">
      <c r="A50" s="439" t="s">
        <v>104</v>
      </c>
      <c r="B50" s="440"/>
      <c r="C50" s="441"/>
      <c r="D50" s="442"/>
      <c r="E50" s="443">
        <v>1</v>
      </c>
      <c r="F50" s="258" t="e">
        <f>IF(E50&gt;$R$57,0,UPPER(VLOOKUP(E50,#REF!,2)))</f>
        <v>#REF!</v>
      </c>
      <c r="G50" s="371"/>
      <c r="H50" s="258"/>
      <c r="I50" s="251"/>
      <c r="J50" s="444" t="s">
        <v>105</v>
      </c>
      <c r="K50" s="254"/>
      <c r="L50" s="243"/>
      <c r="M50" s="254"/>
      <c r="N50" s="445"/>
      <c r="O50" s="446" t="s">
        <v>106</v>
      </c>
      <c r="P50" s="447"/>
      <c r="Q50" s="447"/>
      <c r="R50" s="448"/>
    </row>
    <row r="51" spans="1:18" s="18" customFormat="1" ht="9" customHeight="1" x14ac:dyDescent="0.25">
      <c r="A51" s="449" t="s">
        <v>107</v>
      </c>
      <c r="B51" s="450"/>
      <c r="C51" s="451"/>
      <c r="D51" s="452"/>
      <c r="E51" s="443">
        <v>2</v>
      </c>
      <c r="F51" s="258" t="e">
        <f>IF(E51&gt;$R$57,0,UPPER(VLOOKUP(E51,#REF!,2)))</f>
        <v>#REF!</v>
      </c>
      <c r="G51" s="371"/>
      <c r="H51" s="258"/>
      <c r="I51" s="251"/>
      <c r="J51" s="444" t="s">
        <v>108</v>
      </c>
      <c r="K51" s="254"/>
      <c r="L51" s="243"/>
      <c r="M51" s="254"/>
      <c r="N51" s="445"/>
      <c r="O51" s="453"/>
      <c r="P51" s="454"/>
      <c r="Q51" s="450"/>
      <c r="R51" s="455"/>
    </row>
    <row r="52" spans="1:18" s="18" customFormat="1" ht="9" customHeight="1" x14ac:dyDescent="0.25">
      <c r="A52" s="255"/>
      <c r="B52" s="256"/>
      <c r="C52" s="377"/>
      <c r="D52" s="257"/>
      <c r="E52" s="443">
        <v>3</v>
      </c>
      <c r="F52" s="258" t="e">
        <f>IF(E52&gt;$R$57,0,UPPER(VLOOKUP(E52,#REF!,2)))</f>
        <v>#REF!</v>
      </c>
      <c r="G52" s="371"/>
      <c r="H52" s="258"/>
      <c r="I52" s="251"/>
      <c r="J52" s="444" t="s">
        <v>109</v>
      </c>
      <c r="K52" s="254"/>
      <c r="L52" s="243"/>
      <c r="M52" s="254"/>
      <c r="N52" s="445"/>
      <c r="O52" s="446" t="s">
        <v>110</v>
      </c>
      <c r="P52" s="447"/>
      <c r="Q52" s="447"/>
      <c r="R52" s="448"/>
    </row>
    <row r="53" spans="1:18" s="18" customFormat="1" ht="9" customHeight="1" x14ac:dyDescent="0.25">
      <c r="A53" s="260"/>
      <c r="B53" s="261"/>
      <c r="C53" s="261"/>
      <c r="D53" s="262"/>
      <c r="E53" s="443">
        <v>4</v>
      </c>
      <c r="F53" s="258" t="e">
        <f>IF(E53&gt;$R$57,0,UPPER(VLOOKUP(E53,#REF!,2)))</f>
        <v>#REF!</v>
      </c>
      <c r="G53" s="371"/>
      <c r="H53" s="258"/>
      <c r="I53" s="251"/>
      <c r="J53" s="444" t="s">
        <v>111</v>
      </c>
      <c r="K53" s="254"/>
      <c r="L53" s="243"/>
      <c r="M53" s="254"/>
      <c r="N53" s="445"/>
      <c r="O53" s="254"/>
      <c r="P53" s="243"/>
      <c r="Q53" s="254"/>
      <c r="R53" s="445"/>
    </row>
    <row r="54" spans="1:18" s="18" customFormat="1" ht="9" customHeight="1" x14ac:dyDescent="0.25">
      <c r="A54" s="264"/>
      <c r="B54" s="265"/>
      <c r="C54" s="265"/>
      <c r="D54" s="266"/>
      <c r="E54" s="443"/>
      <c r="F54" s="258"/>
      <c r="G54" s="371"/>
      <c r="H54" s="258"/>
      <c r="I54" s="251"/>
      <c r="J54" s="444" t="s">
        <v>112</v>
      </c>
      <c r="K54" s="254"/>
      <c r="L54" s="243"/>
      <c r="M54" s="254"/>
      <c r="N54" s="445"/>
      <c r="O54" s="450"/>
      <c r="P54" s="454"/>
      <c r="Q54" s="450"/>
      <c r="R54" s="455"/>
    </row>
    <row r="55" spans="1:18" s="18" customFormat="1" ht="9" customHeight="1" x14ac:dyDescent="0.25">
      <c r="A55" s="267"/>
      <c r="B55" s="16"/>
      <c r="C55" s="261"/>
      <c r="D55" s="262"/>
      <c r="E55" s="443"/>
      <c r="F55" s="258"/>
      <c r="G55" s="371"/>
      <c r="H55" s="258"/>
      <c r="I55" s="251"/>
      <c r="J55" s="444" t="s">
        <v>113</v>
      </c>
      <c r="K55" s="254"/>
      <c r="L55" s="243"/>
      <c r="M55" s="254"/>
      <c r="N55" s="445"/>
      <c r="O55" s="446" t="s">
        <v>33</v>
      </c>
      <c r="P55" s="447"/>
      <c r="Q55" s="447"/>
      <c r="R55" s="448"/>
    </row>
    <row r="56" spans="1:18" s="18" customFormat="1" ht="9" customHeight="1" x14ac:dyDescent="0.25">
      <c r="A56" s="267"/>
      <c r="B56" s="16"/>
      <c r="C56" s="378"/>
      <c r="D56" s="268"/>
      <c r="E56" s="443"/>
      <c r="F56" s="258"/>
      <c r="G56" s="371"/>
      <c r="H56" s="258"/>
      <c r="I56" s="251"/>
      <c r="J56" s="444" t="s">
        <v>114</v>
      </c>
      <c r="K56" s="254"/>
      <c r="L56" s="243"/>
      <c r="M56" s="254"/>
      <c r="N56" s="445"/>
      <c r="O56" s="254"/>
      <c r="P56" s="243"/>
      <c r="Q56" s="254"/>
      <c r="R56" s="445"/>
    </row>
    <row r="57" spans="1:18" s="18" customFormat="1" ht="9" customHeight="1" x14ac:dyDescent="0.25">
      <c r="A57" s="269"/>
      <c r="B57" s="270"/>
      <c r="C57" s="379"/>
      <c r="D57" s="271"/>
      <c r="E57" s="456"/>
      <c r="F57" s="273"/>
      <c r="G57" s="380"/>
      <c r="H57" s="273"/>
      <c r="I57" s="276"/>
      <c r="J57" s="457" t="s">
        <v>115</v>
      </c>
      <c r="K57" s="450"/>
      <c r="L57" s="454"/>
      <c r="M57" s="450"/>
      <c r="N57" s="455"/>
      <c r="O57" s="450" t="str">
        <f>R4</f>
        <v>Kovács Zoltán</v>
      </c>
      <c r="P57" s="454"/>
      <c r="Q57" s="450"/>
      <c r="R57" s="382" t="e">
        <f>MIN(4,#REF!)</f>
        <v>#REF!</v>
      </c>
    </row>
  </sheetData>
  <sheetProtection selectLockedCells="1" selectUnlockedCells="1"/>
  <mergeCells count="1">
    <mergeCell ref="A4:C4"/>
  </mergeCells>
  <conditionalFormatting sqref="B39 B41 B43 B45 B47">
    <cfRule type="cellIs" dxfId="348" priority="10" stopIfTrue="1" operator="equal">
      <formula>"QA"</formula>
    </cfRule>
    <cfRule type="cellIs" dxfId="347" priority="11" stopIfTrue="1" operator="equal">
      <formula>"DA"</formula>
    </cfRule>
  </conditionalFormatting>
  <conditionalFormatting sqref="E7 E9 E11 E13 E15 E17 E19 E21 E23 E25 E27 E29 E31 E33 E35 E37">
    <cfRule type="expression" dxfId="346" priority="13" stopIfTrue="1">
      <formula>$E7&lt;5</formula>
    </cfRule>
  </conditionalFormatting>
  <conditionalFormatting sqref="E39 E41 E43 E45 E47">
    <cfRule type="expression" dxfId="345" priority="5" stopIfTrue="1">
      <formula>AND($E39&lt;9,$C39&gt;0)</formula>
    </cfRule>
  </conditionalFormatting>
  <conditionalFormatting sqref="F7 F9 F11 F13 F15 F17 F19 F21 F23 F25 F27 F29 F31 F33 F35 F37">
    <cfRule type="cellIs" dxfId="344" priority="14" stopIfTrue="1" operator="equal">
      <formula>"Bye"</formula>
    </cfRule>
  </conditionalFormatting>
  <conditionalFormatting sqref="F39 F41 F43 F45 F47">
    <cfRule type="cellIs" dxfId="343" priority="6" stopIfTrue="1" operator="equal">
      <formula>"Bye"</formula>
    </cfRule>
    <cfRule type="expression" dxfId="342" priority="7" stopIfTrue="1">
      <formula>AND($E39&lt;9,$C39&gt;0)</formula>
    </cfRule>
  </conditionalFormatting>
  <conditionalFormatting sqref="H7 H9 H11 H13 H15 H17 H19 H21 H23 H25 H27 H29 H31 H33 H35 H37 G39:I39 G41:I41 G43:I43 G45:I45 G47:I47">
    <cfRule type="expression" dxfId="341" priority="1" stopIfTrue="1">
      <formula>AND($E7&lt;9,$C7&gt;0)</formula>
    </cfRule>
  </conditionalFormatting>
  <conditionalFormatting sqref="I8 K10 I12 M14 I16 K18 I20 O22 I24 K26 I28 M30 I32 K34 I36 M40 I42 K44 I46">
    <cfRule type="expression" dxfId="340" priority="2" stopIfTrue="1">
      <formula>AND($O$1="CU",I8="Umpire")</formula>
    </cfRule>
    <cfRule type="expression" dxfId="339" priority="3" stopIfTrue="1">
      <formula>AND($O$1="CU",I8&lt;&gt;"Umpire",J8&lt;&gt;"")</formula>
    </cfRule>
    <cfRule type="expression" dxfId="338" priority="4" stopIfTrue="1">
      <formula>AND($O$1="CU",I8&lt;&gt;"Umpire")</formula>
    </cfRule>
  </conditionalFormatting>
  <conditionalFormatting sqref="J8 L10 J12 N14 J16 L18 J20 P22 J24 L26 J28 N30 J32 L34 J36 R57">
    <cfRule type="expression" dxfId="337" priority="12" stopIfTrue="1">
      <formula>$O$1="CU"</formula>
    </cfRule>
  </conditionalFormatting>
  <conditionalFormatting sqref="K8 M10 K12 O14 K16 M18 K20 Q22 K24 M26 K28 O30 K32 M34 K36 O40 K42 M44 K46">
    <cfRule type="expression" dxfId="336" priority="8" stopIfTrue="1">
      <formula>J8="as"</formula>
    </cfRule>
    <cfRule type="expression" dxfId="335" priority="9" stopIfTrue="1">
      <formula>J8="bs"</formula>
    </cfRule>
  </conditionalFormatting>
  <dataValidations count="1">
    <dataValidation type="list" allowBlank="1" sqref="I8 K10 I12 M14 I16 K18 I20 O22 I24 K26 I28 M30 I32 K34 I36 M40 I42 K44 I46" xr:uid="{D9B79D46-395B-4D0B-A8DB-0935E0063D73}">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9218"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9219"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D932C-D59B-408F-B6F2-67AF92B6A509}">
  <sheetPr codeName="Sheet154">
    <tabColor indexed="11"/>
    <pageSetUpPr fitToPage="1"/>
  </sheetPr>
  <dimension ref="A1:AK57"/>
  <sheetViews>
    <sheetView showGridLines="0" showZeros="0" topLeftCell="A7" workbookViewId="0">
      <selection activeCell="C29" sqref="C29"/>
    </sheetView>
  </sheetViews>
  <sheetFormatPr defaultRowHeight="13.2" x14ac:dyDescent="0.25"/>
  <cols>
    <col min="1" max="2" width="3.33203125" customWidth="1"/>
    <col min="3" max="3" width="4.6640625" customWidth="1"/>
    <col min="4" max="4" width="7"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282" customFormat="1" ht="21.75" customHeight="1" x14ac:dyDescent="0.25">
      <c r="A1" s="92" t="str">
        <f>Altalanos!$A$6</f>
        <v>Diákolimpia Vármegyei</v>
      </c>
      <c r="B1" s="92"/>
      <c r="C1" s="176"/>
      <c r="D1" s="176"/>
      <c r="E1" s="176"/>
      <c r="F1" s="176"/>
      <c r="G1" s="176"/>
      <c r="H1" s="92"/>
      <c r="I1" s="388"/>
      <c r="J1" s="175"/>
      <c r="K1" s="94" t="s">
        <v>28</v>
      </c>
      <c r="L1" s="95"/>
      <c r="M1" s="97"/>
      <c r="N1" s="175"/>
      <c r="O1" s="175" t="s">
        <v>179</v>
      </c>
      <c r="P1" s="175"/>
      <c r="Q1" s="176"/>
      <c r="R1" s="175"/>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row>
    <row r="2" spans="1:37" s="285" customFormat="1" x14ac:dyDescent="0.25">
      <c r="A2" s="389" t="s">
        <v>29</v>
      </c>
      <c r="B2" s="100"/>
      <c r="C2" s="100"/>
      <c r="D2" s="100"/>
      <c r="E2" s="101">
        <f>Altalanos!$E$8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ht="11.25" customHeigh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c r="L4" s="394"/>
      <c r="M4" s="396"/>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181</v>
      </c>
      <c r="N5" s="296"/>
      <c r="O5" s="293" t="s">
        <v>129</v>
      </c>
      <c r="P5" s="296"/>
      <c r="Q5" s="293" t="s">
        <v>130</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1.1" customHeight="1" x14ac:dyDescent="0.25">
      <c r="A6" s="397"/>
      <c r="B6" s="299"/>
      <c r="C6" s="299"/>
      <c r="D6" s="299"/>
      <c r="E6" s="299"/>
      <c r="F6" s="298" t="str">
        <f>IF(Y3="","",CONCATENATE(AH1," / ",VLOOKUP(Y3,AB1:AH1,5)," pont"))</f>
        <v/>
      </c>
      <c r="G6" s="300"/>
      <c r="H6" s="301"/>
      <c r="I6" s="300"/>
      <c r="J6" s="302"/>
      <c r="K6" s="299" t="str">
        <f>IF(Y3="","",CONCATENATE(VLOOKUP(Y3,AB1:AH1,4)," pont"))</f>
        <v/>
      </c>
      <c r="L6" s="302"/>
      <c r="M6" s="299" t="str">
        <f>IF(Y3="","",CONCATENATE(VLOOKUP(Y3,AB1:AH1,3)," pont"))</f>
        <v/>
      </c>
      <c r="N6" s="302"/>
      <c r="O6" s="299" t="str">
        <f>IF(Y3="","",CONCATENATE(VLOOKUP(Y3,AB1:AH1,2)," pont"))</f>
        <v/>
      </c>
      <c r="P6" s="302"/>
      <c r="Q6" s="299" t="str">
        <f>IF(Y3="","",CONCATENATE(VLOOKUP(Y3,AB1:AH1,1)," pont"))</f>
        <v/>
      </c>
      <c r="R6" s="303"/>
      <c r="Y6" s="306"/>
      <c r="Z6" s="306"/>
      <c r="AA6" s="306" t="s">
        <v>79</v>
      </c>
      <c r="AB6" s="307">
        <v>150</v>
      </c>
      <c r="AC6" s="307">
        <v>120</v>
      </c>
      <c r="AD6" s="307">
        <v>90</v>
      </c>
      <c r="AE6" s="307">
        <v>60</v>
      </c>
      <c r="AF6" s="307">
        <v>40</v>
      </c>
      <c r="AG6" s="307">
        <v>25</v>
      </c>
      <c r="AH6" s="307">
        <v>10</v>
      </c>
      <c r="AI6" s="398"/>
      <c r="AJ6" s="398"/>
      <c r="AK6" s="398"/>
    </row>
    <row r="7" spans="1:37" s="60" customFormat="1" ht="12.9" customHeight="1" x14ac:dyDescent="0.25">
      <c r="A7" s="309">
        <v>1</v>
      </c>
      <c r="B7" s="399" t="str">
        <f>IF($E7="","",VLOOKUP($E7,'Játék nélkül továbbjutók'!$A$7:$O$22,14))</f>
        <v/>
      </c>
      <c r="C7" s="400" t="str">
        <f>IF($E7="","",VLOOKUP($E7,'Játék nélkül továbbjutók'!$A$7:$O$22,15))</f>
        <v/>
      </c>
      <c r="D7" s="400" t="str">
        <f>IF($E7="","",VLOOKUP($E7,'Játék nélkül továbbjutók'!$A$7:$O$22,5))</f>
        <v/>
      </c>
      <c r="E7" s="401"/>
      <c r="F7" s="402" t="s">
        <v>174</v>
      </c>
      <c r="G7" s="402" t="s">
        <v>177</v>
      </c>
      <c r="H7" s="402"/>
      <c r="I7" s="402" t="s">
        <v>209</v>
      </c>
      <c r="J7" s="403"/>
      <c r="K7" s="404"/>
      <c r="L7" s="404"/>
      <c r="M7" s="404"/>
      <c r="N7" s="404"/>
      <c r="O7" s="315"/>
      <c r="P7" s="316"/>
      <c r="Q7" s="317"/>
      <c r="R7" s="318"/>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12.9" customHeight="1" x14ac:dyDescent="0.25">
      <c r="A8" s="321"/>
      <c r="B8" s="406"/>
      <c r="C8" s="407"/>
      <c r="D8" s="407"/>
      <c r="E8" s="408"/>
      <c r="F8" s="409"/>
      <c r="G8" s="409"/>
      <c r="H8" s="410"/>
      <c r="I8" s="411" t="s">
        <v>134</v>
      </c>
      <c r="J8" s="328"/>
      <c r="K8" s="412" t="s">
        <v>210</v>
      </c>
      <c r="L8" s="412"/>
      <c r="M8" s="404"/>
      <c r="N8" s="404"/>
      <c r="O8" s="315"/>
      <c r="P8" s="316"/>
      <c r="Q8" s="317"/>
      <c r="R8" s="318"/>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12.9" customHeight="1" x14ac:dyDescent="0.25">
      <c r="A9" s="321">
        <v>2</v>
      </c>
      <c r="B9" s="399" t="str">
        <f>IF($E9="","",VLOOKUP($E9,'Játék nélkül továbbjutók'!$A$7:$O$22,14))</f>
        <v/>
      </c>
      <c r="C9" s="400" t="str">
        <f>IF($E9="","",VLOOKUP($E9,'Játék nélkül továbbjutók'!$A$7:$O$22,15))</f>
        <v/>
      </c>
      <c r="D9" s="400" t="str">
        <f>IF($E9="","",VLOOKUP($E9,'Játék nélkül továbbjutók'!$A$7:$O$22,5))</f>
        <v/>
      </c>
      <c r="E9" s="401"/>
      <c r="F9" s="414" t="s">
        <v>186</v>
      </c>
      <c r="G9" s="414" t="str">
        <f>IF($E9="","",VLOOKUP($E9,'Játék nélkül továbbjutók'!$A$7:$O$22,3))</f>
        <v/>
      </c>
      <c r="H9" s="414"/>
      <c r="I9" s="402" t="str">
        <f>IF($E9="","",VLOOKUP($E9,'Játék nélkül továbbjutók'!$A$7:$O$22,4))</f>
        <v/>
      </c>
      <c r="J9" s="415"/>
      <c r="K9" s="404"/>
      <c r="L9" s="416"/>
      <c r="M9" s="404"/>
      <c r="N9" s="404"/>
      <c r="O9" s="315"/>
      <c r="P9" s="316"/>
      <c r="Q9" s="317"/>
      <c r="R9" s="318"/>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12.9" customHeight="1" x14ac:dyDescent="0.25">
      <c r="A10" s="321"/>
      <c r="B10" s="406"/>
      <c r="C10" s="407"/>
      <c r="D10" s="407"/>
      <c r="E10" s="417"/>
      <c r="F10" s="409"/>
      <c r="G10" s="409"/>
      <c r="H10" s="410"/>
      <c r="I10" s="404"/>
      <c r="J10" s="418"/>
      <c r="K10" s="419" t="s">
        <v>134</v>
      </c>
      <c r="L10" s="336"/>
      <c r="M10" s="412" t="str">
        <f>UPPER(IF(OR(L10="a",L10="as"),K8,IF(OR(L10="b",L10="bs"),K12,0)))</f>
        <v>0</v>
      </c>
      <c r="N10" s="420"/>
      <c r="O10" s="421"/>
      <c r="P10" s="421"/>
      <c r="Q10" s="317"/>
      <c r="R10" s="318"/>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12.9" customHeight="1" x14ac:dyDescent="0.25">
      <c r="A11" s="321">
        <v>3</v>
      </c>
      <c r="B11" s="399" t="str">
        <f>IF($E11="","",VLOOKUP($E11,'Játék nélkül továbbjutók'!$A$7:$O$22,14))</f>
        <v/>
      </c>
      <c r="C11" s="400"/>
      <c r="D11" s="400" t="str">
        <f>IF($E11="","",VLOOKUP($E11,'Játék nélkül továbbjutók'!$A$7:$O$22,5))</f>
        <v/>
      </c>
      <c r="E11" s="401"/>
      <c r="F11" s="414" t="s">
        <v>211</v>
      </c>
      <c r="G11" s="414" t="s">
        <v>194</v>
      </c>
      <c r="H11" s="414"/>
      <c r="I11" s="414" t="s">
        <v>89</v>
      </c>
      <c r="J11" s="403"/>
      <c r="K11" s="404"/>
      <c r="L11" s="422"/>
      <c r="M11" s="404"/>
      <c r="N11" s="423"/>
      <c r="O11" s="421"/>
      <c r="P11" s="421"/>
      <c r="Q11" s="317"/>
      <c r="R11" s="318"/>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12.9" customHeight="1" x14ac:dyDescent="0.25">
      <c r="A12" s="321"/>
      <c r="B12" s="406"/>
      <c r="C12" s="407"/>
      <c r="D12" s="407"/>
      <c r="E12" s="417"/>
      <c r="F12" s="409"/>
      <c r="G12" s="409"/>
      <c r="H12" s="410"/>
      <c r="I12" s="411" t="s">
        <v>134</v>
      </c>
      <c r="J12" s="328"/>
      <c r="K12" s="412" t="str">
        <f>UPPER(IF(OR(J12="a",J12="as"),F11,IF(OR(J12="b",J12="bs"),F13,0)))</f>
        <v>0</v>
      </c>
      <c r="L12" s="424"/>
      <c r="M12" s="404"/>
      <c r="N12" s="423"/>
      <c r="O12" s="421"/>
      <c r="P12" s="421"/>
      <c r="Q12" s="317"/>
      <c r="R12" s="318"/>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12.9" customHeight="1" x14ac:dyDescent="0.25">
      <c r="A13" s="321">
        <v>4</v>
      </c>
      <c r="B13" s="399" t="str">
        <f>IF($E13="","",VLOOKUP($E13,'Játék nélkül továbbjutók'!$A$7:$O$22,14))</f>
        <v/>
      </c>
      <c r="C13" s="400"/>
      <c r="D13" s="400" t="str">
        <f>IF($E13="","",VLOOKUP($E13,'Játék nélkül továbbjutók'!$A$7:$O$22,5))</f>
        <v/>
      </c>
      <c r="E13" s="401"/>
      <c r="F13" s="414" t="s">
        <v>212</v>
      </c>
      <c r="G13" s="414" t="s">
        <v>169</v>
      </c>
      <c r="H13" s="414"/>
      <c r="I13" s="414" t="s">
        <v>208</v>
      </c>
      <c r="J13" s="425"/>
      <c r="K13" s="404"/>
      <c r="L13" s="404"/>
      <c r="M13" s="404"/>
      <c r="N13" s="423"/>
      <c r="O13" s="421"/>
      <c r="P13" s="421"/>
      <c r="Q13" s="317"/>
      <c r="R13" s="318"/>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12.9" customHeight="1" x14ac:dyDescent="0.25">
      <c r="A14" s="321"/>
      <c r="B14" s="406"/>
      <c r="C14" s="407"/>
      <c r="D14" s="407"/>
      <c r="E14" s="417"/>
      <c r="F14" s="404"/>
      <c r="G14" s="404"/>
      <c r="H14" s="426"/>
      <c r="I14" s="427"/>
      <c r="J14" s="418"/>
      <c r="K14" s="404"/>
      <c r="L14" s="404"/>
      <c r="M14" s="419" t="s">
        <v>134</v>
      </c>
      <c r="N14" s="336"/>
      <c r="O14" s="412" t="str">
        <f>UPPER(IF(OR(N14="a",N14="as"),M10,IF(OR(N14="b",N14="bs"),M18,0)))</f>
        <v>0</v>
      </c>
      <c r="P14" s="420"/>
      <c r="Q14" s="317"/>
      <c r="R14" s="318"/>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12.9" customHeight="1" x14ac:dyDescent="0.25">
      <c r="A15" s="309">
        <v>5</v>
      </c>
      <c r="B15" s="399" t="str">
        <f>IF($E15="","",VLOOKUP($E15,'Játék nélkül továbbjutók'!$A$7:$O$22,14))</f>
        <v/>
      </c>
      <c r="C15" s="400"/>
      <c r="D15" s="400" t="str">
        <f>IF($E15="","",VLOOKUP($E15,'Játék nélkül továbbjutók'!$A$7:$O$22,5))</f>
        <v/>
      </c>
      <c r="E15" s="401"/>
      <c r="F15" s="402" t="s">
        <v>116</v>
      </c>
      <c r="G15" s="402" t="s">
        <v>213</v>
      </c>
      <c r="H15" s="402"/>
      <c r="I15" s="402" t="s">
        <v>83</v>
      </c>
      <c r="J15" s="428"/>
      <c r="K15" s="404"/>
      <c r="L15" s="404"/>
      <c r="M15" s="404"/>
      <c r="N15" s="423"/>
      <c r="O15" s="404"/>
      <c r="P15" s="423"/>
      <c r="Q15" s="317"/>
      <c r="R15" s="318"/>
      <c r="S15" s="319"/>
      <c r="U15" s="413" t="str">
        <f>Birók!P29</f>
        <v xml:space="preserve"> </v>
      </c>
      <c r="Y15" s="186"/>
      <c r="Z15" s="186"/>
      <c r="AA15" s="186"/>
      <c r="AB15" s="186"/>
      <c r="AC15" s="186"/>
      <c r="AD15" s="186"/>
      <c r="AE15" s="186"/>
      <c r="AF15" s="186"/>
      <c r="AG15" s="186"/>
      <c r="AH15" s="186"/>
      <c r="AI15"/>
      <c r="AJ15"/>
      <c r="AK15"/>
    </row>
    <row r="16" spans="1:37" s="60" customFormat="1" ht="12.9" customHeight="1" x14ac:dyDescent="0.25">
      <c r="A16" s="321"/>
      <c r="B16" s="406"/>
      <c r="C16" s="407"/>
      <c r="D16" s="407"/>
      <c r="E16" s="417"/>
      <c r="F16" s="409"/>
      <c r="G16" s="409"/>
      <c r="H16" s="410"/>
      <c r="I16" s="411" t="s">
        <v>134</v>
      </c>
      <c r="J16" s="328"/>
      <c r="K16" s="412" t="str">
        <f>UPPER(IF(OR(J16="a",J16="as"),F15,IF(OR(J16="b",J16="bs"),F17,0)))</f>
        <v>0</v>
      </c>
      <c r="L16" s="412"/>
      <c r="M16" s="404"/>
      <c r="N16" s="423"/>
      <c r="O16" s="421"/>
      <c r="P16" s="423"/>
      <c r="Q16" s="317"/>
      <c r="R16" s="318"/>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12.9" customHeight="1" x14ac:dyDescent="0.25">
      <c r="A17" s="321">
        <v>6</v>
      </c>
      <c r="B17" s="399" t="str">
        <f>IF($E17="","",VLOOKUP($E17,'Játék nélkül továbbjutók'!$A$7:$O$22,14))</f>
        <v/>
      </c>
      <c r="C17" s="400"/>
      <c r="D17" s="400" t="str">
        <f>IF($E17="","",VLOOKUP($E17,'Játék nélkül továbbjutók'!$A$7:$O$22,5))</f>
        <v/>
      </c>
      <c r="E17" s="401"/>
      <c r="F17" s="414" t="s">
        <v>214</v>
      </c>
      <c r="G17" s="414" t="s">
        <v>215</v>
      </c>
      <c r="H17" s="414"/>
      <c r="I17" s="414" t="s">
        <v>216</v>
      </c>
      <c r="J17" s="415"/>
      <c r="K17" s="404"/>
      <c r="L17" s="416"/>
      <c r="M17" s="404"/>
      <c r="N17" s="423"/>
      <c r="O17" s="421"/>
      <c r="P17" s="423"/>
      <c r="Q17" s="317"/>
      <c r="R17" s="318"/>
      <c r="S17" s="319"/>
      <c r="Y17" s="186"/>
      <c r="Z17" s="186"/>
      <c r="AA17" s="186" t="s">
        <v>65</v>
      </c>
      <c r="AB17" s="187">
        <v>120</v>
      </c>
      <c r="AC17" s="187">
        <v>90</v>
      </c>
      <c r="AD17" s="187">
        <v>60</v>
      </c>
      <c r="AE17" s="187">
        <v>40</v>
      </c>
      <c r="AF17" s="187">
        <v>25</v>
      </c>
      <c r="AG17" s="187">
        <v>15</v>
      </c>
      <c r="AH17" s="187">
        <v>8</v>
      </c>
      <c r="AI17"/>
      <c r="AJ17"/>
      <c r="AK17"/>
    </row>
    <row r="18" spans="1:37" s="60" customFormat="1" ht="12.9" customHeight="1" x14ac:dyDescent="0.25">
      <c r="A18" s="321"/>
      <c r="B18" s="406"/>
      <c r="C18" s="407"/>
      <c r="D18" s="407"/>
      <c r="E18" s="417"/>
      <c r="F18" s="409"/>
      <c r="G18" s="409"/>
      <c r="H18" s="410"/>
      <c r="I18" s="404"/>
      <c r="J18" s="418"/>
      <c r="K18" s="419" t="s">
        <v>134</v>
      </c>
      <c r="L18" s="336"/>
      <c r="M18" s="412" t="str">
        <f>UPPER(IF(OR(L18="a",L18="as"),K16,IF(OR(L18="b",L18="bs"),K20,0)))</f>
        <v>0</v>
      </c>
      <c r="N18" s="430"/>
      <c r="O18" s="421"/>
      <c r="P18" s="423"/>
      <c r="Q18" s="317"/>
      <c r="R18" s="318"/>
      <c r="S18" s="319"/>
      <c r="Y18" s="186"/>
      <c r="Z18" s="186"/>
      <c r="AA18" s="186" t="s">
        <v>69</v>
      </c>
      <c r="AB18" s="187">
        <v>90</v>
      </c>
      <c r="AC18" s="187">
        <v>60</v>
      </c>
      <c r="AD18" s="187">
        <v>40</v>
      </c>
      <c r="AE18" s="187">
        <v>25</v>
      </c>
      <c r="AF18" s="187">
        <v>15</v>
      </c>
      <c r="AG18" s="187">
        <v>8</v>
      </c>
      <c r="AH18" s="187">
        <v>4</v>
      </c>
      <c r="AI18"/>
      <c r="AJ18"/>
      <c r="AK18"/>
    </row>
    <row r="19" spans="1:37" s="60" customFormat="1" ht="12.9" customHeight="1" x14ac:dyDescent="0.25">
      <c r="A19" s="321">
        <v>7</v>
      </c>
      <c r="B19" s="399" t="str">
        <f>IF($E19="","",VLOOKUP($E19,'Játék nélkül továbbjutók'!$A$7:$O$22,14))</f>
        <v/>
      </c>
      <c r="C19" s="400"/>
      <c r="D19" s="400" t="str">
        <f>IF($E19="","",VLOOKUP($E19,'Játék nélkül továbbjutók'!$A$7:$O$22,5))</f>
        <v/>
      </c>
      <c r="E19" s="401"/>
      <c r="F19" s="414" t="s">
        <v>217</v>
      </c>
      <c r="G19" s="414" t="s">
        <v>218</v>
      </c>
      <c r="H19" s="414"/>
      <c r="I19" s="414" t="s">
        <v>219</v>
      </c>
      <c r="J19" s="403"/>
      <c r="K19" s="404"/>
      <c r="L19" s="422"/>
      <c r="M19" s="404"/>
      <c r="N19" s="421"/>
      <c r="O19" s="421"/>
      <c r="P19" s="423"/>
      <c r="Q19" s="317"/>
      <c r="R19" s="318"/>
      <c r="S19" s="319"/>
      <c r="Y19" s="186"/>
      <c r="Z19" s="186"/>
      <c r="AA19" s="186" t="s">
        <v>79</v>
      </c>
      <c r="AB19" s="187">
        <v>60</v>
      </c>
      <c r="AC19" s="187">
        <v>40</v>
      </c>
      <c r="AD19" s="187">
        <v>25</v>
      </c>
      <c r="AE19" s="187">
        <v>15</v>
      </c>
      <c r="AF19" s="187">
        <v>8</v>
      </c>
      <c r="AG19" s="187">
        <v>4</v>
      </c>
      <c r="AH19" s="187">
        <v>2</v>
      </c>
      <c r="AI19"/>
      <c r="AJ19"/>
      <c r="AK19"/>
    </row>
    <row r="20" spans="1:37" s="60" customFormat="1" ht="12.9" customHeight="1" x14ac:dyDescent="0.25">
      <c r="A20" s="321"/>
      <c r="B20" s="406"/>
      <c r="C20" s="407"/>
      <c r="D20" s="407"/>
      <c r="E20" s="408"/>
      <c r="F20" s="409"/>
      <c r="G20" s="409"/>
      <c r="H20" s="410"/>
      <c r="I20" s="411" t="s">
        <v>134</v>
      </c>
      <c r="J20" s="328"/>
      <c r="K20" s="412" t="str">
        <f>UPPER(IF(OR(J20="a",J20="as"),F19,IF(OR(J20="b",J20="bs"),F21,0)))</f>
        <v>0</v>
      </c>
      <c r="L20" s="424"/>
      <c r="M20" s="404"/>
      <c r="N20" s="421"/>
      <c r="O20" s="421"/>
      <c r="P20" s="423"/>
      <c r="Q20" s="317"/>
      <c r="R20" s="318"/>
      <c r="S20" s="319"/>
      <c r="Y20" s="186"/>
      <c r="Z20" s="186"/>
      <c r="AA20" s="186" t="s">
        <v>80</v>
      </c>
      <c r="AB20" s="187">
        <v>40</v>
      </c>
      <c r="AC20" s="187">
        <v>25</v>
      </c>
      <c r="AD20" s="187">
        <v>15</v>
      </c>
      <c r="AE20" s="187">
        <v>8</v>
      </c>
      <c r="AF20" s="187">
        <v>4</v>
      </c>
      <c r="AG20" s="187">
        <v>2</v>
      </c>
      <c r="AH20" s="187">
        <v>1</v>
      </c>
      <c r="AI20"/>
      <c r="AJ20"/>
      <c r="AK20"/>
    </row>
    <row r="21" spans="1:37" s="60" customFormat="1" ht="12.9" customHeight="1" x14ac:dyDescent="0.25">
      <c r="A21" s="321">
        <v>8</v>
      </c>
      <c r="B21" s="399" t="str">
        <f>IF($E21="","",VLOOKUP($E21,'Játék nélkül továbbjutók'!$A$7:$O$22,14))</f>
        <v/>
      </c>
      <c r="C21" s="400"/>
      <c r="D21" s="400" t="str">
        <f>IF($E21="","",VLOOKUP($E21,'Játék nélkül továbbjutók'!$A$7:$O$22,5))</f>
        <v/>
      </c>
      <c r="E21" s="401"/>
      <c r="F21" s="414" t="s">
        <v>220</v>
      </c>
      <c r="G21" s="414" t="s">
        <v>177</v>
      </c>
      <c r="H21" s="414"/>
      <c r="I21" s="414" t="s">
        <v>83</v>
      </c>
      <c r="J21" s="425"/>
      <c r="K21" s="404"/>
      <c r="L21" s="404"/>
      <c r="M21" s="404"/>
      <c r="N21" s="421"/>
      <c r="O21" s="421"/>
      <c r="P21" s="423"/>
      <c r="Q21" s="317"/>
      <c r="R21" s="318"/>
      <c r="S21" s="319"/>
      <c r="Y21" s="186"/>
      <c r="Z21" s="186"/>
      <c r="AA21" s="186" t="s">
        <v>84</v>
      </c>
      <c r="AB21" s="187">
        <v>25</v>
      </c>
      <c r="AC21" s="187">
        <v>15</v>
      </c>
      <c r="AD21" s="187">
        <v>10</v>
      </c>
      <c r="AE21" s="187">
        <v>6</v>
      </c>
      <c r="AF21" s="187">
        <v>3</v>
      </c>
      <c r="AG21" s="187">
        <v>1</v>
      </c>
      <c r="AH21" s="187">
        <v>0</v>
      </c>
      <c r="AI21"/>
      <c r="AJ21"/>
      <c r="AK21"/>
    </row>
    <row r="22" spans="1:37" s="60" customFormat="1" ht="12.9" customHeight="1" x14ac:dyDescent="0.25">
      <c r="A22" s="321"/>
      <c r="B22" s="406"/>
      <c r="C22" s="407"/>
      <c r="D22" s="407"/>
      <c r="E22" s="408"/>
      <c r="F22" s="427"/>
      <c r="G22" s="427"/>
      <c r="H22" s="431"/>
      <c r="I22" s="427"/>
      <c r="J22" s="418"/>
      <c r="K22" s="404"/>
      <c r="L22" s="404"/>
      <c r="M22" s="404"/>
      <c r="N22" s="421"/>
      <c r="O22" s="419" t="s">
        <v>134</v>
      </c>
      <c r="P22" s="336"/>
      <c r="Q22" s="412" t="str">
        <f>UPPER(IF(OR(P22="a",P22="as"),O14,IF(OR(P22="b",P22="bs"),O30,0)))</f>
        <v>0</v>
      </c>
      <c r="R22" s="420"/>
      <c r="S22" s="319"/>
      <c r="Y22" s="186"/>
      <c r="Z22" s="186"/>
      <c r="AA22" s="186" t="s">
        <v>85</v>
      </c>
      <c r="AB22" s="187">
        <v>15</v>
      </c>
      <c r="AC22" s="187">
        <v>10</v>
      </c>
      <c r="AD22" s="187">
        <v>6</v>
      </c>
      <c r="AE22" s="187">
        <v>3</v>
      </c>
      <c r="AF22" s="187">
        <v>1</v>
      </c>
      <c r="AG22" s="187">
        <v>0</v>
      </c>
      <c r="AH22" s="187">
        <v>0</v>
      </c>
      <c r="AI22"/>
      <c r="AJ22"/>
      <c r="AK22"/>
    </row>
    <row r="23" spans="1:37" s="60" customFormat="1" ht="12.9" customHeight="1" x14ac:dyDescent="0.25">
      <c r="A23" s="321">
        <v>9</v>
      </c>
      <c r="B23" s="399" t="str">
        <f>IF($E23="","",VLOOKUP($E23,'Játék nélkül továbbjutók'!$A$7:$O$22,14))</f>
        <v/>
      </c>
      <c r="C23" s="400"/>
      <c r="D23" s="400" t="str">
        <f>IF($E23="","",VLOOKUP($E23,'Játék nélkül továbbjutók'!$A$7:$O$22,5))</f>
        <v/>
      </c>
      <c r="E23" s="401"/>
      <c r="F23" s="414" t="s">
        <v>149</v>
      </c>
      <c r="G23" s="414" t="s">
        <v>221</v>
      </c>
      <c r="H23" s="414"/>
      <c r="I23" s="414" t="s">
        <v>209</v>
      </c>
      <c r="J23" s="403"/>
      <c r="K23" s="404"/>
      <c r="L23" s="404"/>
      <c r="M23" s="404"/>
      <c r="N23" s="421"/>
      <c r="O23" s="404"/>
      <c r="P23" s="423"/>
      <c r="Q23" s="404"/>
      <c r="R23" s="421"/>
      <c r="S23" s="319"/>
      <c r="Y23" s="186"/>
      <c r="Z23" s="186"/>
      <c r="AA23" s="186" t="s">
        <v>90</v>
      </c>
      <c r="AB23" s="187">
        <v>10</v>
      </c>
      <c r="AC23" s="187">
        <v>6</v>
      </c>
      <c r="AD23" s="187">
        <v>3</v>
      </c>
      <c r="AE23" s="187">
        <v>1</v>
      </c>
      <c r="AF23" s="187">
        <v>0</v>
      </c>
      <c r="AG23" s="187">
        <v>0</v>
      </c>
      <c r="AH23" s="187">
        <v>0</v>
      </c>
      <c r="AI23"/>
      <c r="AJ23"/>
      <c r="AK23"/>
    </row>
    <row r="24" spans="1:37" s="60" customFormat="1" ht="12.9" customHeight="1" x14ac:dyDescent="0.25">
      <c r="A24" s="321"/>
      <c r="B24" s="406"/>
      <c r="C24" s="407"/>
      <c r="D24" s="407"/>
      <c r="E24" s="408"/>
      <c r="F24" s="409"/>
      <c r="G24" s="409"/>
      <c r="H24" s="410"/>
      <c r="I24" s="411" t="s">
        <v>134</v>
      </c>
      <c r="J24" s="328"/>
      <c r="K24" s="412" t="str">
        <f>UPPER(IF(OR(J24="a",J24="as"),F23,IF(OR(J24="b",J24="bs"),F25,0)))</f>
        <v>0</v>
      </c>
      <c r="L24" s="412"/>
      <c r="M24" s="404"/>
      <c r="N24" s="421"/>
      <c r="O24" s="421"/>
      <c r="P24" s="423"/>
      <c r="Q24" s="317"/>
      <c r="R24" s="318"/>
      <c r="S24" s="319"/>
      <c r="Y24" s="186"/>
      <c r="Z24" s="186"/>
      <c r="AA24" s="186" t="s">
        <v>91</v>
      </c>
      <c r="AB24" s="187">
        <v>6</v>
      </c>
      <c r="AC24" s="187">
        <v>3</v>
      </c>
      <c r="AD24" s="187">
        <v>1</v>
      </c>
      <c r="AE24" s="187">
        <v>0</v>
      </c>
      <c r="AF24" s="187">
        <v>0</v>
      </c>
      <c r="AG24" s="187">
        <v>0</v>
      </c>
      <c r="AH24" s="187">
        <v>0</v>
      </c>
      <c r="AI24"/>
      <c r="AJ24"/>
      <c r="AK24"/>
    </row>
    <row r="25" spans="1:37" s="60" customFormat="1" ht="12.9" customHeight="1" x14ac:dyDescent="0.25">
      <c r="A25" s="321">
        <v>10</v>
      </c>
      <c r="B25" s="399" t="str">
        <f>IF($E25="","",VLOOKUP($E25,'Játék nélkül továbbjutók'!$A$7:$O$22,14))</f>
        <v/>
      </c>
      <c r="C25" s="400"/>
      <c r="D25" s="400" t="str">
        <f>IF($E25="","",VLOOKUP($E25,'Játék nélkül továbbjutók'!$A$7:$O$22,5))</f>
        <v/>
      </c>
      <c r="E25" s="401"/>
      <c r="F25" s="414" t="s">
        <v>222</v>
      </c>
      <c r="G25" s="414" t="s">
        <v>223</v>
      </c>
      <c r="H25" s="414"/>
      <c r="I25" s="414" t="s">
        <v>89</v>
      </c>
      <c r="J25" s="415"/>
      <c r="K25" s="404"/>
      <c r="L25" s="416"/>
      <c r="M25" s="404"/>
      <c r="N25" s="421"/>
      <c r="O25" s="421"/>
      <c r="P25" s="423"/>
      <c r="Q25" s="317"/>
      <c r="R25" s="318"/>
      <c r="S25" s="319"/>
      <c r="Y25" s="186"/>
      <c r="Z25" s="186"/>
      <c r="AA25" s="186" t="s">
        <v>96</v>
      </c>
      <c r="AB25" s="187">
        <v>3</v>
      </c>
      <c r="AC25" s="187">
        <v>2</v>
      </c>
      <c r="AD25" s="187">
        <v>1</v>
      </c>
      <c r="AE25" s="187">
        <v>0</v>
      </c>
      <c r="AF25" s="187">
        <v>0</v>
      </c>
      <c r="AG25" s="187">
        <v>0</v>
      </c>
      <c r="AH25" s="187">
        <v>0</v>
      </c>
      <c r="AI25"/>
      <c r="AJ25"/>
      <c r="AK25"/>
    </row>
    <row r="26" spans="1:37" s="60" customFormat="1" ht="12.9" customHeight="1" x14ac:dyDescent="0.25">
      <c r="A26" s="321"/>
      <c r="B26" s="406"/>
      <c r="C26" s="407"/>
      <c r="D26" s="407"/>
      <c r="E26" s="417"/>
      <c r="F26" s="409"/>
      <c r="G26" s="409"/>
      <c r="H26" s="410"/>
      <c r="I26" s="404"/>
      <c r="J26" s="418"/>
      <c r="K26" s="419" t="s">
        <v>134</v>
      </c>
      <c r="L26" s="336"/>
      <c r="M26" s="412" t="str">
        <f>UPPER(IF(OR(L26="a",L26="as"),K24,IF(OR(L26="b",L26="bs"),K28,0)))</f>
        <v>0</v>
      </c>
      <c r="N26" s="420"/>
      <c r="O26" s="421"/>
      <c r="P26" s="423"/>
      <c r="Q26" s="317"/>
      <c r="R26" s="318"/>
      <c r="S26" s="319"/>
      <c r="Y26"/>
      <c r="Z26"/>
      <c r="AA26"/>
      <c r="AB26"/>
      <c r="AC26"/>
      <c r="AD26"/>
      <c r="AE26"/>
      <c r="AF26"/>
      <c r="AG26"/>
      <c r="AH26"/>
      <c r="AI26"/>
      <c r="AJ26"/>
      <c r="AK26"/>
    </row>
    <row r="27" spans="1:37" s="60" customFormat="1" ht="12.9" customHeight="1" x14ac:dyDescent="0.25">
      <c r="A27" s="321">
        <v>11</v>
      </c>
      <c r="B27" s="399" t="str">
        <f>IF($E27="","",VLOOKUP($E27,'Játék nélkül továbbjutók'!$A$7:$O$22,14))</f>
        <v/>
      </c>
      <c r="C27" s="400"/>
      <c r="D27" s="400" t="str">
        <f>IF($E27="","",VLOOKUP($E27,'Játék nélkül továbbjutók'!$A$7:$O$22,5))</f>
        <v/>
      </c>
      <c r="E27" s="401"/>
      <c r="F27" s="414" t="s">
        <v>224</v>
      </c>
      <c r="G27" s="414" t="s">
        <v>120</v>
      </c>
      <c r="H27" s="414"/>
      <c r="I27" s="414" t="s">
        <v>225</v>
      </c>
      <c r="J27" s="403"/>
      <c r="K27" s="404"/>
      <c r="L27" s="422"/>
      <c r="M27" s="404"/>
      <c r="N27" s="423"/>
      <c r="O27" s="421"/>
      <c r="P27" s="423"/>
      <c r="Q27" s="317"/>
      <c r="R27" s="318"/>
      <c r="S27" s="319"/>
      <c r="Y27"/>
      <c r="Z27"/>
      <c r="AA27"/>
      <c r="AB27"/>
      <c r="AC27"/>
      <c r="AD27"/>
      <c r="AE27"/>
      <c r="AF27"/>
      <c r="AG27"/>
      <c r="AH27"/>
      <c r="AI27"/>
      <c r="AJ27"/>
      <c r="AK27"/>
    </row>
    <row r="28" spans="1:37" s="60" customFormat="1" ht="12.9" customHeight="1" x14ac:dyDescent="0.25">
      <c r="A28" s="347"/>
      <c r="B28" s="406"/>
      <c r="C28" s="407"/>
      <c r="D28" s="407"/>
      <c r="E28" s="417"/>
      <c r="F28" s="409"/>
      <c r="G28" s="409"/>
      <c r="H28" s="410"/>
      <c r="I28" s="411" t="s">
        <v>134</v>
      </c>
      <c r="J28" s="328"/>
      <c r="K28" s="412" t="str">
        <f>UPPER(IF(OR(J28="a",J28="as"),F27,IF(OR(J28="b",J28="bs"),F29,0)))</f>
        <v>0</v>
      </c>
      <c r="L28" s="424"/>
      <c r="M28" s="404"/>
      <c r="N28" s="423"/>
      <c r="O28" s="421"/>
      <c r="P28" s="423"/>
      <c r="Q28" s="317"/>
      <c r="R28" s="318"/>
      <c r="S28" s="319"/>
    </row>
    <row r="29" spans="1:37" s="60" customFormat="1" ht="12.9" customHeight="1" x14ac:dyDescent="0.25">
      <c r="A29" s="309">
        <v>12</v>
      </c>
      <c r="B29" s="399" t="str">
        <f>IF($E29="","",VLOOKUP($E29,'Játék nélkül továbbjutók'!$A$7:$O$22,14))</f>
        <v/>
      </c>
      <c r="C29" s="400"/>
      <c r="D29" s="400" t="str">
        <f>IF($E29="","",VLOOKUP($E29,'Játék nélkül továbbjutók'!$A$7:$O$22,5))</f>
        <v/>
      </c>
      <c r="E29" s="401"/>
      <c r="F29" s="402" t="s">
        <v>226</v>
      </c>
      <c r="G29" s="402" t="s">
        <v>158</v>
      </c>
      <c r="H29" s="402"/>
      <c r="I29" s="402" t="s">
        <v>118</v>
      </c>
      <c r="J29" s="425"/>
      <c r="K29" s="404"/>
      <c r="L29" s="404"/>
      <c r="M29" s="404"/>
      <c r="N29" s="423"/>
      <c r="O29" s="421"/>
      <c r="P29" s="423"/>
      <c r="Q29" s="317"/>
      <c r="R29" s="318"/>
      <c r="S29" s="319"/>
    </row>
    <row r="30" spans="1:37" s="60" customFormat="1" ht="12.9" customHeight="1" x14ac:dyDescent="0.25">
      <c r="A30" s="321"/>
      <c r="B30" s="406"/>
      <c r="C30" s="407"/>
      <c r="D30" s="407"/>
      <c r="E30" s="417"/>
      <c r="F30" s="404"/>
      <c r="G30" s="404"/>
      <c r="H30" s="426"/>
      <c r="I30" s="427"/>
      <c r="J30" s="418"/>
      <c r="K30" s="404"/>
      <c r="L30" s="404"/>
      <c r="M30" s="419" t="s">
        <v>134</v>
      </c>
      <c r="N30" s="336"/>
      <c r="O30" s="412" t="str">
        <f>UPPER(IF(OR(N30="a",N30="as"),M26,IF(OR(N30="b",N30="bs"),M34,0)))</f>
        <v>0</v>
      </c>
      <c r="P30" s="430"/>
      <c r="Q30" s="317"/>
      <c r="R30" s="318"/>
      <c r="S30" s="319"/>
    </row>
    <row r="31" spans="1:37" s="60" customFormat="1" ht="12.9" customHeight="1" x14ac:dyDescent="0.25">
      <c r="A31" s="321">
        <v>13</v>
      </c>
      <c r="B31" s="399" t="str">
        <f>IF($E31="","",VLOOKUP($E31,'Játék nélkül továbbjutók'!$A$7:$O$22,14))</f>
        <v/>
      </c>
      <c r="C31" s="400" t="str">
        <f>IF($E31="","",VLOOKUP($E31,'Játék nélkül továbbjutók'!$A$7:$O$22,15))</f>
        <v/>
      </c>
      <c r="D31" s="400" t="str">
        <f>IF($E31="","",VLOOKUP($E31,'Játék nélkül továbbjutók'!$A$7:$O$22,5))</f>
        <v/>
      </c>
      <c r="E31" s="401"/>
      <c r="F31" s="414" t="s">
        <v>227</v>
      </c>
      <c r="G31" s="414" t="s">
        <v>228</v>
      </c>
      <c r="H31" s="414"/>
      <c r="I31" s="414" t="s">
        <v>89</v>
      </c>
      <c r="J31" s="428"/>
      <c r="K31" s="404"/>
      <c r="L31" s="404"/>
      <c r="M31" s="404"/>
      <c r="N31" s="423"/>
      <c r="O31" s="404"/>
      <c r="P31" s="421"/>
      <c r="Q31" s="317"/>
      <c r="R31" s="318"/>
      <c r="S31" s="319"/>
    </row>
    <row r="32" spans="1:37" s="60" customFormat="1" ht="12.9" customHeight="1" x14ac:dyDescent="0.25">
      <c r="A32" s="321"/>
      <c r="B32" s="406"/>
      <c r="C32" s="407"/>
      <c r="D32" s="407"/>
      <c r="E32" s="417"/>
      <c r="F32" s="409"/>
      <c r="G32" s="409"/>
      <c r="H32" s="410"/>
      <c r="I32" s="419" t="s">
        <v>134</v>
      </c>
      <c r="J32" s="328"/>
      <c r="K32" s="412" t="s">
        <v>229</v>
      </c>
      <c r="L32" s="412"/>
      <c r="M32" s="404"/>
      <c r="N32" s="423"/>
      <c r="O32" s="421"/>
      <c r="P32" s="421"/>
      <c r="Q32" s="317"/>
      <c r="R32" s="318"/>
      <c r="S32" s="319"/>
    </row>
    <row r="33" spans="1:19" s="60" customFormat="1" ht="12.9" customHeight="1" x14ac:dyDescent="0.25">
      <c r="A33" s="321">
        <v>14</v>
      </c>
      <c r="B33" s="399" t="str">
        <f>IF($E33="","",VLOOKUP($E33,'Játék nélkül továbbjutók'!$A$7:$O$22,14))</f>
        <v/>
      </c>
      <c r="C33" s="400" t="str">
        <f>IF($E33="","",VLOOKUP($E33,'Játék nélkül továbbjutók'!$A$7:$O$22,15))</f>
        <v/>
      </c>
      <c r="D33" s="400" t="str">
        <f>IF($E33="","",VLOOKUP($E33,'Játék nélkül továbbjutók'!$A$7:$O$22,5))</f>
        <v/>
      </c>
      <c r="E33" s="401"/>
      <c r="F33" s="414" t="s">
        <v>186</v>
      </c>
      <c r="G33" s="414" t="str">
        <f>IF($E33="","",VLOOKUP($E33,'Játék nélkül továbbjutók'!$A$7:$O$22,3))</f>
        <v/>
      </c>
      <c r="H33" s="414"/>
      <c r="I33" s="414" t="str">
        <f>IF($E33="","",VLOOKUP($E33,'Játék nélkül továbbjutók'!$A$7:$O$22,4))</f>
        <v/>
      </c>
      <c r="J33" s="415"/>
      <c r="K33" s="404"/>
      <c r="L33" s="416"/>
      <c r="M33" s="404"/>
      <c r="N33" s="423"/>
      <c r="O33" s="421"/>
      <c r="P33" s="421"/>
      <c r="Q33" s="317"/>
      <c r="R33" s="318"/>
      <c r="S33" s="319"/>
    </row>
    <row r="34" spans="1:19" s="60" customFormat="1" ht="12.9" customHeight="1" x14ac:dyDescent="0.25">
      <c r="A34" s="321"/>
      <c r="B34" s="406"/>
      <c r="C34" s="407"/>
      <c r="D34" s="407"/>
      <c r="E34" s="417"/>
      <c r="F34" s="409"/>
      <c r="G34" s="409"/>
      <c r="H34" s="410"/>
      <c r="I34" s="404"/>
      <c r="J34" s="418"/>
      <c r="K34" s="419" t="s">
        <v>134</v>
      </c>
      <c r="L34" s="336"/>
      <c r="M34" s="412" t="str">
        <f>UPPER(IF(OR(L34="a",L34="as"),K32,IF(OR(L34="b",L34="bs"),K36,0)))</f>
        <v>0</v>
      </c>
      <c r="N34" s="430"/>
      <c r="O34" s="421"/>
      <c r="P34" s="421"/>
      <c r="Q34" s="317"/>
      <c r="R34" s="318"/>
      <c r="S34" s="319"/>
    </row>
    <row r="35" spans="1:19" s="60" customFormat="1" ht="12.9" customHeight="1" x14ac:dyDescent="0.25">
      <c r="A35" s="321">
        <v>15</v>
      </c>
      <c r="B35" s="399" t="str">
        <f>IF($E35="","",VLOOKUP($E35,'Játék nélkül továbbjutók'!$A$7:$O$22,14))</f>
        <v/>
      </c>
      <c r="C35" s="400" t="str">
        <f>IF($E35="","",VLOOKUP($E35,'Játék nélkül továbbjutók'!$A$7:$O$22,15))</f>
        <v/>
      </c>
      <c r="D35" s="400" t="str">
        <f>IF($E35="","",VLOOKUP($E35,'Játék nélkül továbbjutók'!$A$7:$O$22,5))</f>
        <v/>
      </c>
      <c r="E35" s="401"/>
      <c r="F35" s="414" t="s">
        <v>186</v>
      </c>
      <c r="G35" s="414" t="str">
        <f>IF($E35="","",VLOOKUP($E35,'Játék nélkül továbbjutók'!$A$7:$O$22,3))</f>
        <v/>
      </c>
      <c r="H35" s="414"/>
      <c r="I35" s="414" t="str">
        <f>IF($E35="","",VLOOKUP($E35,'Játék nélkül továbbjutók'!$A$7:$O$22,4))</f>
        <v/>
      </c>
      <c r="J35" s="403"/>
      <c r="K35" s="404"/>
      <c r="L35" s="422"/>
      <c r="M35" s="404"/>
      <c r="N35" s="421"/>
      <c r="O35" s="421"/>
      <c r="P35" s="421"/>
      <c r="Q35" s="317"/>
      <c r="R35" s="318"/>
      <c r="S35" s="319"/>
    </row>
    <row r="36" spans="1:19" s="60" customFormat="1" ht="12.9" customHeight="1" x14ac:dyDescent="0.25">
      <c r="A36" s="321"/>
      <c r="B36" s="406"/>
      <c r="C36" s="407"/>
      <c r="D36" s="407"/>
      <c r="E36" s="408"/>
      <c r="F36" s="409"/>
      <c r="G36" s="409"/>
      <c r="H36" s="410"/>
      <c r="I36" s="419" t="s">
        <v>134</v>
      </c>
      <c r="J36" s="328"/>
      <c r="K36" s="412" t="s">
        <v>230</v>
      </c>
      <c r="L36" s="424"/>
      <c r="M36" s="404"/>
      <c r="N36" s="421"/>
      <c r="O36" s="421"/>
      <c r="P36" s="421"/>
      <c r="Q36" s="317"/>
      <c r="R36" s="318"/>
      <c r="S36" s="319"/>
    </row>
    <row r="37" spans="1:19" s="60" customFormat="1" ht="12.9" customHeight="1" x14ac:dyDescent="0.25">
      <c r="A37" s="309">
        <v>16</v>
      </c>
      <c r="B37" s="399" t="str">
        <f>IF($E37="","",VLOOKUP($E37,'Játék nélkül továbbjutók'!$A$7:$O$22,14))</f>
        <v/>
      </c>
      <c r="C37" s="400" t="str">
        <f>IF($E37="","",VLOOKUP($E37,'Játék nélkül továbbjutók'!$A$7:$O$22,15))</f>
        <v/>
      </c>
      <c r="D37" s="400" t="str">
        <f>IF($E37="","",VLOOKUP($E37,'Játék nélkül továbbjutók'!$A$7:$O$22,5))</f>
        <v/>
      </c>
      <c r="E37" s="401"/>
      <c r="F37" s="402" t="s">
        <v>231</v>
      </c>
      <c r="G37" s="402" t="s">
        <v>232</v>
      </c>
      <c r="H37" s="414"/>
      <c r="I37" s="402" t="s">
        <v>83</v>
      </c>
      <c r="J37" s="425"/>
      <c r="K37" s="404"/>
      <c r="L37" s="404"/>
      <c r="M37" s="404"/>
      <c r="N37" s="421"/>
      <c r="O37" s="421"/>
      <c r="P37" s="421"/>
      <c r="Q37" s="317"/>
      <c r="R37" s="318"/>
      <c r="S37" s="319"/>
    </row>
    <row r="38" spans="1:19" s="60" customFormat="1" ht="9.6" customHeight="1" x14ac:dyDescent="0.25">
      <c r="A38" s="432"/>
      <c r="B38" s="408"/>
      <c r="C38" s="408"/>
      <c r="D38" s="408"/>
      <c r="E38" s="408"/>
      <c r="F38" s="427"/>
      <c r="G38" s="427"/>
      <c r="H38" s="431"/>
      <c r="I38" s="404"/>
      <c r="J38" s="418"/>
      <c r="K38" s="404"/>
      <c r="L38" s="404"/>
      <c r="M38" s="404"/>
      <c r="N38" s="421"/>
      <c r="O38" s="421"/>
      <c r="P38" s="421"/>
      <c r="Q38" s="317"/>
      <c r="R38" s="318"/>
      <c r="S38" s="319"/>
    </row>
    <row r="39" spans="1:19" s="60" customFormat="1" ht="9.6" customHeight="1" x14ac:dyDescent="0.25">
      <c r="A39" s="433"/>
      <c r="B39" s="434"/>
      <c r="C39" s="434"/>
      <c r="D39" s="434"/>
      <c r="E39" s="408"/>
      <c r="F39" s="434"/>
      <c r="G39" s="434"/>
      <c r="H39" s="434"/>
      <c r="I39" s="434"/>
      <c r="J39" s="408"/>
      <c r="K39" s="434"/>
      <c r="L39" s="434"/>
      <c r="M39" s="434"/>
      <c r="N39" s="435"/>
      <c r="O39" s="435"/>
      <c r="P39" s="435"/>
      <c r="Q39" s="317"/>
      <c r="R39" s="318"/>
      <c r="S39" s="319"/>
    </row>
    <row r="40" spans="1:19" s="60" customFormat="1" ht="9.6" customHeight="1" x14ac:dyDescent="0.25">
      <c r="A40" s="432"/>
      <c r="B40" s="408"/>
      <c r="C40" s="408"/>
      <c r="D40" s="408"/>
      <c r="E40" s="408"/>
      <c r="F40" s="434"/>
      <c r="G40" s="434"/>
      <c r="I40" s="434"/>
      <c r="J40" s="408"/>
      <c r="K40" s="434"/>
      <c r="L40" s="434"/>
      <c r="M40" s="436"/>
      <c r="N40" s="408"/>
      <c r="O40" s="434"/>
      <c r="P40" s="435"/>
      <c r="Q40" s="317"/>
      <c r="R40" s="318"/>
      <c r="S40" s="319"/>
    </row>
    <row r="41" spans="1:19" s="60" customFormat="1" ht="9.6" customHeight="1" x14ac:dyDescent="0.25">
      <c r="A41" s="432"/>
      <c r="B41" s="434"/>
      <c r="C41" s="434"/>
      <c r="D41" s="434"/>
      <c r="E41" s="408"/>
      <c r="F41" s="434"/>
      <c r="G41" s="434"/>
      <c r="H41" s="434"/>
      <c r="I41" s="434"/>
      <c r="J41" s="408"/>
      <c r="K41" s="434"/>
      <c r="L41" s="434"/>
      <c r="M41" s="434"/>
      <c r="N41" s="435"/>
      <c r="O41" s="434"/>
      <c r="P41" s="435"/>
      <c r="Q41" s="317"/>
      <c r="R41" s="318"/>
      <c r="S41" s="319"/>
    </row>
    <row r="42" spans="1:19" s="60" customFormat="1" ht="9.6" customHeight="1" x14ac:dyDescent="0.25">
      <c r="A42" s="432"/>
      <c r="B42" s="408"/>
      <c r="C42" s="408"/>
      <c r="D42" s="408"/>
      <c r="E42" s="408"/>
      <c r="F42" s="434"/>
      <c r="G42" s="434"/>
      <c r="I42" s="436"/>
      <c r="J42" s="408"/>
      <c r="K42" s="434"/>
      <c r="L42" s="434"/>
      <c r="M42" s="434"/>
      <c r="N42" s="435"/>
      <c r="O42" s="435"/>
      <c r="P42" s="435"/>
      <c r="Q42" s="317"/>
      <c r="R42" s="318"/>
      <c r="S42" s="319"/>
    </row>
    <row r="43" spans="1:19" s="60" customFormat="1" ht="9.6" customHeight="1" x14ac:dyDescent="0.25">
      <c r="A43" s="432"/>
      <c r="B43" s="434"/>
      <c r="C43" s="434"/>
      <c r="D43" s="434"/>
      <c r="E43" s="408"/>
      <c r="F43" s="434"/>
      <c r="G43" s="434"/>
      <c r="H43" s="434"/>
      <c r="I43" s="434"/>
      <c r="J43" s="408"/>
      <c r="K43" s="434"/>
      <c r="L43" s="437"/>
      <c r="M43" s="434"/>
      <c r="N43" s="435"/>
      <c r="O43" s="435"/>
      <c r="P43" s="435"/>
      <c r="Q43" s="317"/>
      <c r="R43" s="318"/>
      <c r="S43" s="319"/>
    </row>
    <row r="44" spans="1:19" s="60" customFormat="1" ht="9.6" customHeight="1" x14ac:dyDescent="0.25">
      <c r="A44" s="432"/>
      <c r="B44" s="408"/>
      <c r="C44" s="408"/>
      <c r="D44" s="408"/>
      <c r="E44" s="408"/>
      <c r="F44" s="434"/>
      <c r="G44" s="434"/>
      <c r="I44" s="434"/>
      <c r="J44" s="408"/>
      <c r="K44" s="436"/>
      <c r="L44" s="408"/>
      <c r="M44" s="434"/>
      <c r="N44" s="435"/>
      <c r="O44" s="435"/>
      <c r="P44" s="435"/>
      <c r="Q44" s="317"/>
      <c r="R44" s="318"/>
      <c r="S44" s="319"/>
    </row>
    <row r="45" spans="1:19" s="60" customFormat="1" ht="9.6" customHeight="1" x14ac:dyDescent="0.25">
      <c r="A45" s="432"/>
      <c r="B45" s="434"/>
      <c r="C45" s="434"/>
      <c r="D45" s="434"/>
      <c r="E45" s="408"/>
      <c r="F45" s="434"/>
      <c r="G45" s="434"/>
      <c r="H45" s="434"/>
      <c r="I45" s="434"/>
      <c r="J45" s="408"/>
      <c r="K45" s="434"/>
      <c r="L45" s="434"/>
      <c r="M45" s="434"/>
      <c r="N45" s="435"/>
      <c r="O45" s="435"/>
      <c r="P45" s="435"/>
      <c r="Q45" s="317"/>
      <c r="R45" s="318"/>
      <c r="S45" s="319"/>
    </row>
    <row r="46" spans="1:19" s="60" customFormat="1" ht="9.6" customHeight="1" x14ac:dyDescent="0.25">
      <c r="A46" s="432"/>
      <c r="B46" s="408"/>
      <c r="C46" s="408"/>
      <c r="D46" s="408"/>
      <c r="E46" s="408"/>
      <c r="F46" s="434"/>
      <c r="G46" s="434"/>
      <c r="I46" s="436"/>
      <c r="J46" s="408"/>
      <c r="K46" s="434"/>
      <c r="L46" s="434"/>
      <c r="M46" s="434"/>
      <c r="N46" s="435"/>
      <c r="O46" s="435"/>
      <c r="P46" s="435"/>
      <c r="Q46" s="317"/>
      <c r="R46" s="318"/>
      <c r="S46" s="319"/>
    </row>
    <row r="47" spans="1:19" s="60" customFormat="1" ht="9.6" customHeight="1" x14ac:dyDescent="0.25">
      <c r="A47" s="433"/>
      <c r="B47" s="434"/>
      <c r="C47" s="434"/>
      <c r="D47" s="434"/>
      <c r="E47" s="408"/>
      <c r="F47" s="434"/>
      <c r="G47" s="434"/>
      <c r="H47" s="434"/>
      <c r="I47" s="434"/>
      <c r="J47" s="408"/>
      <c r="K47" s="434"/>
      <c r="L47" s="434"/>
      <c r="M47" s="434"/>
      <c r="N47" s="434"/>
      <c r="O47" s="315"/>
      <c r="P47" s="315"/>
      <c r="Q47" s="317"/>
      <c r="R47" s="318"/>
      <c r="S47" s="319"/>
    </row>
    <row r="48" spans="1:19" s="7" customFormat="1" ht="6.75" customHeight="1" x14ac:dyDescent="0.25">
      <c r="A48" s="357"/>
      <c r="B48" s="357"/>
      <c r="C48" s="357"/>
      <c r="D48" s="357"/>
      <c r="E48" s="357"/>
      <c r="F48" s="438"/>
      <c r="G48" s="438"/>
      <c r="H48" s="438"/>
      <c r="I48" s="438"/>
      <c r="J48" s="359"/>
      <c r="K48" s="358"/>
      <c r="L48" s="360"/>
      <c r="M48" s="358"/>
      <c r="N48" s="360"/>
      <c r="O48" s="358"/>
      <c r="P48" s="360"/>
      <c r="Q48" s="358"/>
      <c r="R48" s="360"/>
      <c r="S48" s="354"/>
    </row>
    <row r="49" spans="1:18" s="18" customFormat="1" ht="10.5" customHeight="1" x14ac:dyDescent="0.25">
      <c r="A49" s="220" t="s">
        <v>72</v>
      </c>
      <c r="B49" s="221"/>
      <c r="C49" s="221"/>
      <c r="D49" s="222"/>
      <c r="E49" s="361" t="s">
        <v>99</v>
      </c>
      <c r="F49" s="362" t="s">
        <v>100</v>
      </c>
      <c r="G49" s="361"/>
      <c r="H49" s="361"/>
      <c r="I49" s="363"/>
      <c r="J49" s="361" t="s">
        <v>99</v>
      </c>
      <c r="K49" s="362" t="s">
        <v>101</v>
      </c>
      <c r="L49" s="364"/>
      <c r="M49" s="362" t="s">
        <v>102</v>
      </c>
      <c r="N49" s="365"/>
      <c r="O49" s="366" t="s">
        <v>103</v>
      </c>
      <c r="P49" s="366"/>
      <c r="Q49" s="367"/>
      <c r="R49" s="368"/>
    </row>
    <row r="50" spans="1:18" s="18" customFormat="1" ht="9" customHeight="1" x14ac:dyDescent="0.25">
      <c r="A50" s="439" t="s">
        <v>104</v>
      </c>
      <c r="B50" s="440"/>
      <c r="C50" s="441"/>
      <c r="D50" s="442"/>
      <c r="E50" s="443">
        <v>1</v>
      </c>
      <c r="F50" s="258" t="str">
        <f>IF(E50&gt;$R$57,0,UPPER(VLOOKUP(E50,'Játék nélkül továbbjutók'!$A$7:$Q$134,2)))</f>
        <v>ZENDEHDEL-MOGHADDAM</v>
      </c>
      <c r="G50" s="371"/>
      <c r="H50" s="258"/>
      <c r="I50" s="251"/>
      <c r="J50" s="444" t="s">
        <v>105</v>
      </c>
      <c r="K50" s="254"/>
      <c r="L50" s="243"/>
      <c r="M50" s="254"/>
      <c r="N50" s="445"/>
      <c r="O50" s="446" t="s">
        <v>106</v>
      </c>
      <c r="P50" s="447"/>
      <c r="Q50" s="447"/>
      <c r="R50" s="448"/>
    </row>
    <row r="51" spans="1:18" s="18" customFormat="1" ht="9" customHeight="1" x14ac:dyDescent="0.25">
      <c r="A51" s="449" t="s">
        <v>107</v>
      </c>
      <c r="B51" s="450"/>
      <c r="C51" s="451"/>
      <c r="D51" s="452"/>
      <c r="E51" s="443">
        <v>2</v>
      </c>
      <c r="F51" s="258" t="str">
        <f>IF(E51&gt;$R$57,0,UPPER(VLOOKUP(E51,'Játék nélkül továbbjutók'!$A$7:$Q$134,2)))</f>
        <v xml:space="preserve">HARTMANN </v>
      </c>
      <c r="G51" s="371"/>
      <c r="H51" s="258"/>
      <c r="I51" s="251"/>
      <c r="J51" s="444" t="s">
        <v>108</v>
      </c>
      <c r="K51" s="254"/>
      <c r="L51" s="243"/>
      <c r="M51" s="254"/>
      <c r="N51" s="445"/>
      <c r="O51" s="453"/>
      <c r="P51" s="454"/>
      <c r="Q51" s="450"/>
      <c r="R51" s="455"/>
    </row>
    <row r="52" spans="1:18" s="18" customFormat="1" ht="9" customHeight="1" x14ac:dyDescent="0.25">
      <c r="A52" s="255"/>
      <c r="B52" s="256"/>
      <c r="C52" s="377"/>
      <c r="D52" s="257"/>
      <c r="E52" s="443">
        <v>3</v>
      </c>
      <c r="F52" s="258" t="str">
        <f>IF(E52&gt;$R$57,0,UPPER(VLOOKUP(E52,'Játék nélkül továbbjutók'!$A$7:$Q$134,2)))</f>
        <v>KOVÁCS</v>
      </c>
      <c r="G52" s="371"/>
      <c r="H52" s="258"/>
      <c r="I52" s="251"/>
      <c r="J52" s="444" t="s">
        <v>109</v>
      </c>
      <c r="K52" s="254"/>
      <c r="L52" s="243"/>
      <c r="M52" s="254"/>
      <c r="N52" s="445"/>
      <c r="O52" s="446" t="s">
        <v>110</v>
      </c>
      <c r="P52" s="447"/>
      <c r="Q52" s="447"/>
      <c r="R52" s="448"/>
    </row>
    <row r="53" spans="1:18" s="18" customFormat="1" ht="9" customHeight="1" x14ac:dyDescent="0.25">
      <c r="A53" s="260"/>
      <c r="B53" s="261"/>
      <c r="C53" s="261"/>
      <c r="D53" s="262"/>
      <c r="E53" s="443">
        <v>4</v>
      </c>
      <c r="F53" s="258" t="str">
        <f>IF(E53&gt;$R$57,0,UPPER(VLOOKUP(E53,'Játék nélkül továbbjutók'!$A$7:$Q$134,2)))</f>
        <v/>
      </c>
      <c r="G53" s="371"/>
      <c r="H53" s="258"/>
      <c r="I53" s="251"/>
      <c r="J53" s="444" t="s">
        <v>111</v>
      </c>
      <c r="K53" s="254"/>
      <c r="L53" s="243"/>
      <c r="M53" s="254"/>
      <c r="N53" s="445"/>
      <c r="O53" s="254"/>
      <c r="P53" s="243"/>
      <c r="Q53" s="254"/>
      <c r="R53" s="445"/>
    </row>
    <row r="54" spans="1:18" s="18" customFormat="1" ht="9" customHeight="1" x14ac:dyDescent="0.25">
      <c r="A54" s="264"/>
      <c r="B54" s="265"/>
      <c r="C54" s="265"/>
      <c r="D54" s="266"/>
      <c r="E54" s="443"/>
      <c r="F54" s="258"/>
      <c r="G54" s="371"/>
      <c r="H54" s="258"/>
      <c r="I54" s="251"/>
      <c r="J54" s="444" t="s">
        <v>112</v>
      </c>
      <c r="K54" s="254"/>
      <c r="L54" s="243"/>
      <c r="M54" s="254"/>
      <c r="N54" s="445"/>
      <c r="O54" s="450"/>
      <c r="P54" s="454"/>
      <c r="Q54" s="450"/>
      <c r="R54" s="455"/>
    </row>
    <row r="55" spans="1:18" s="18" customFormat="1" ht="9" customHeight="1" x14ac:dyDescent="0.25">
      <c r="A55" s="267"/>
      <c r="B55" s="16"/>
      <c r="C55" s="261"/>
      <c r="D55" s="262"/>
      <c r="E55" s="443"/>
      <c r="F55" s="258"/>
      <c r="G55" s="371"/>
      <c r="H55" s="258"/>
      <c r="I55" s="251"/>
      <c r="J55" s="444" t="s">
        <v>113</v>
      </c>
      <c r="K55" s="254"/>
      <c r="L55" s="243"/>
      <c r="M55" s="254"/>
      <c r="N55" s="445"/>
      <c r="O55" s="446" t="s">
        <v>33</v>
      </c>
      <c r="P55" s="447"/>
      <c r="Q55" s="447"/>
      <c r="R55" s="448"/>
    </row>
    <row r="56" spans="1:18" s="18" customFormat="1" ht="9" customHeight="1" x14ac:dyDescent="0.25">
      <c r="A56" s="267"/>
      <c r="B56" s="16"/>
      <c r="C56" s="378"/>
      <c r="D56" s="268"/>
      <c r="E56" s="443"/>
      <c r="F56" s="258"/>
      <c r="G56" s="371"/>
      <c r="H56" s="258"/>
      <c r="I56" s="251"/>
      <c r="J56" s="444" t="s">
        <v>114</v>
      </c>
      <c r="K56" s="254"/>
      <c r="L56" s="243"/>
      <c r="M56" s="254"/>
      <c r="N56" s="445"/>
      <c r="O56" s="254"/>
      <c r="P56" s="243"/>
      <c r="Q56" s="254"/>
      <c r="R56" s="445"/>
    </row>
    <row r="57" spans="1:18" s="18" customFormat="1" ht="9" customHeight="1" x14ac:dyDescent="0.25">
      <c r="A57" s="269"/>
      <c r="B57" s="270"/>
      <c r="C57" s="379"/>
      <c r="D57" s="271"/>
      <c r="E57" s="456"/>
      <c r="F57" s="273"/>
      <c r="G57" s="380"/>
      <c r="H57" s="273"/>
      <c r="I57" s="276"/>
      <c r="J57" s="457" t="s">
        <v>115</v>
      </c>
      <c r="K57" s="450"/>
      <c r="L57" s="454"/>
      <c r="M57" s="450"/>
      <c r="N57" s="455"/>
      <c r="O57" s="450" t="str">
        <f>R4</f>
        <v>Kovács Zoltán</v>
      </c>
      <c r="P57" s="454"/>
      <c r="Q57" s="450"/>
      <c r="R57" s="382">
        <f>MIN(4,'Játék nélkül továbbjutók'!Q5)</f>
        <v>4</v>
      </c>
    </row>
  </sheetData>
  <sheetProtection selectLockedCells="1" selectUnlockedCells="1"/>
  <mergeCells count="1">
    <mergeCell ref="A4:C4"/>
  </mergeCells>
  <conditionalFormatting sqref="B39 B41 B43 B45 B47">
    <cfRule type="cellIs" dxfId="334" priority="10" stopIfTrue="1" operator="equal">
      <formula>"QA"</formula>
    </cfRule>
    <cfRule type="cellIs" dxfId="333" priority="11" stopIfTrue="1" operator="equal">
      <formula>"DA"</formula>
    </cfRule>
  </conditionalFormatting>
  <conditionalFormatting sqref="E7 E9 E11 E13 E15 E17 E19 E21 E23 E25 E27 E29 E31 E33 E35 E37">
    <cfRule type="expression" dxfId="332" priority="13" stopIfTrue="1">
      <formula>$E7&lt;5</formula>
    </cfRule>
  </conditionalFormatting>
  <conditionalFormatting sqref="E39 E41 E43 E45 E47">
    <cfRule type="expression" dxfId="331" priority="5" stopIfTrue="1">
      <formula>AND($E39&lt;9,$C39&gt;0)</formula>
    </cfRule>
  </conditionalFormatting>
  <conditionalFormatting sqref="F7 F9 F11 F13 F15 F17 F19 F21 F23 F25 F27 F29 F31 F33 F35 F37">
    <cfRule type="cellIs" dxfId="330" priority="14" stopIfTrue="1" operator="equal">
      <formula>"Bye"</formula>
    </cfRule>
  </conditionalFormatting>
  <conditionalFormatting sqref="F39 F41 F43 F45 F47">
    <cfRule type="cellIs" dxfId="329" priority="6" stopIfTrue="1" operator="equal">
      <formula>"Bye"</formula>
    </cfRule>
    <cfRule type="expression" dxfId="328" priority="7" stopIfTrue="1">
      <formula>AND($E39&lt;9,$C39&gt;0)</formula>
    </cfRule>
  </conditionalFormatting>
  <conditionalFormatting sqref="H7 H9 H11 H13 H15 H17 H19 H21 H23 H25 H27 H29 H31 H33 H35 H37 G39:I39 G41:I41 G43:I43 G45:I45 G47:I47">
    <cfRule type="expression" dxfId="327" priority="1" stopIfTrue="1">
      <formula>AND($E7&lt;9,$C7&gt;0)</formula>
    </cfRule>
  </conditionalFormatting>
  <conditionalFormatting sqref="I8 K10 I12 M14 I16 K18 I20 O22 I24 K26 I28 M30 I32 K34 I36 M40 I42 K44 I46">
    <cfRule type="expression" dxfId="326" priority="2" stopIfTrue="1">
      <formula>AND($O$1="CU",I8="Umpire")</formula>
    </cfRule>
    <cfRule type="expression" dxfId="325" priority="3" stopIfTrue="1">
      <formula>AND($O$1="CU",I8&lt;&gt;"Umpire",J8&lt;&gt;"")</formula>
    </cfRule>
    <cfRule type="expression" dxfId="324" priority="4" stopIfTrue="1">
      <formula>AND($O$1="CU",I8&lt;&gt;"Umpire")</formula>
    </cfRule>
  </conditionalFormatting>
  <conditionalFormatting sqref="J8 L10 J12 N14 J16 L18 J20 P22 J24 L26 J28 N30 J32 L34 J36 R57">
    <cfRule type="expression" dxfId="323" priority="12" stopIfTrue="1">
      <formula>$O$1="CU"</formula>
    </cfRule>
  </conditionalFormatting>
  <conditionalFormatting sqref="K8 M10 K12 O14 K16 M18 K20 Q22 K24 M26 K28 O30 K32 M34 K36 O40 K42 M44 K46">
    <cfRule type="expression" dxfId="322" priority="8" stopIfTrue="1">
      <formula>J8="as"</formula>
    </cfRule>
    <cfRule type="expression" dxfId="321" priority="9" stopIfTrue="1">
      <formula>J8="bs"</formula>
    </cfRule>
  </conditionalFormatting>
  <dataValidations count="1">
    <dataValidation type="list" allowBlank="1" sqref="I8 K10 I12 M14 I16 K18 I20 O22 I24 K26 I28 M30 I32 K34 I36 M40 I42 K44 I46" xr:uid="{0268091D-B2E3-466E-AFE4-30CEF60EF3A1}">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242"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243"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F245-2CE9-42AB-A150-532A38E89B50}">
  <sheetPr codeName="Sheet138">
    <tabColor indexed="11"/>
    <pageSetUpPr fitToPage="1"/>
  </sheetPr>
  <dimension ref="A1:AK57"/>
  <sheetViews>
    <sheetView showGridLines="0" showZeros="0" topLeftCell="A4" workbookViewId="0">
      <selection activeCell="C34" sqref="C34"/>
    </sheetView>
  </sheetViews>
  <sheetFormatPr defaultRowHeight="13.2" x14ac:dyDescent="0.25"/>
  <cols>
    <col min="1" max="2" width="3.33203125" customWidth="1"/>
    <col min="3" max="3" width="4.6640625" customWidth="1"/>
    <col min="4" max="4" width="6.664062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282" customFormat="1" ht="21.75" customHeight="1" x14ac:dyDescent="0.25">
      <c r="A1" s="92" t="str">
        <f>Altalanos!$A$6</f>
        <v>Diákolimpia Vármegyei</v>
      </c>
      <c r="B1" s="92"/>
      <c r="C1" s="176"/>
      <c r="D1" s="176"/>
      <c r="E1" s="176"/>
      <c r="F1" s="176"/>
      <c r="G1" s="176"/>
      <c r="H1" s="92"/>
      <c r="I1" s="388"/>
      <c r="J1" s="175"/>
      <c r="K1" s="94" t="s">
        <v>28</v>
      </c>
      <c r="L1" s="95"/>
      <c r="M1" s="97"/>
      <c r="N1" s="175"/>
      <c r="O1" s="175" t="s">
        <v>179</v>
      </c>
      <c r="P1" s="175"/>
      <c r="Q1" s="176"/>
      <c r="R1" s="175"/>
      <c r="Y1" s="283"/>
      <c r="Z1" s="283"/>
      <c r="AA1" s="283"/>
      <c r="AB1" s="177" t="str">
        <f>IF($Y$5=1,CONCATENATE(VLOOKUP($Y$3,$AA$2:$AH$14,2)),CONCATENATE(VLOOKUP($Y$3,$AA$16:$AH$25,2)))</f>
        <v>15</v>
      </c>
      <c r="AC1" s="177" t="str">
        <f>IF($Y$5=1,CONCATENATE(VLOOKUP($Y$3,$AA$2:$AH$14,3)),CONCATENATE(VLOOKUP($Y$3,$AA$16:$AH$25,3)))</f>
        <v>10</v>
      </c>
      <c r="AD1" s="177" t="str">
        <f>IF($Y$5=1,CONCATENATE(VLOOKUP($Y$3,$AA$2:$AH$14,4)),CONCATENATE(VLOOKUP($Y$3,$AA$16:$AH$25,4)))</f>
        <v>6</v>
      </c>
      <c r="AE1" s="177" t="str">
        <f>IF($Y$5=1,CONCATENATE(VLOOKUP($Y$3,$AA$2:$AH$14,5)),CONCATENATE(VLOOKUP($Y$3,$AA$16:$AH$25,5)))</f>
        <v>3</v>
      </c>
      <c r="AF1" s="177" t="str">
        <f>IF($Y$5=1,CONCATENATE(VLOOKUP($Y$3,$AA$2:$AH$14,6)),CONCATENATE(VLOOKUP($Y$3,$AA$16:$AH$25,6)))</f>
        <v>1</v>
      </c>
      <c r="AG1" s="177" t="str">
        <f>IF($Y$5=1,CONCATENATE(VLOOKUP($Y$3,$AA$2:$AH$14,7)),CONCATENATE(VLOOKUP($Y$3,$AA$16:$AH$25,7)))</f>
        <v>0</v>
      </c>
      <c r="AH1" s="177" t="str">
        <f>IF($Y$5=1,CONCATENATE(VLOOKUP($Y$3,$AA$2:$AH$14,8)),CONCATENATE(VLOOKUP($Y$3,$AA$16:$AH$25,8)))</f>
        <v>0</v>
      </c>
    </row>
    <row r="2" spans="1:37" s="285" customFormat="1" x14ac:dyDescent="0.25">
      <c r="A2" s="389" t="s">
        <v>29</v>
      </c>
      <c r="B2" s="100"/>
      <c r="C2" s="100"/>
      <c r="D2" s="100"/>
      <c r="E2" s="390">
        <f>Altalanos!$B$8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ht="11.25" customHeigh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VI.kcs. F16 "B"</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t="s">
        <v>233</v>
      </c>
      <c r="L4" s="394"/>
      <c r="M4" s="396"/>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181</v>
      </c>
      <c r="N5" s="296"/>
      <c r="O5" s="293" t="s">
        <v>129</v>
      </c>
      <c r="P5" s="296"/>
      <c r="Q5" s="293" t="s">
        <v>130</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1.1" customHeight="1" x14ac:dyDescent="0.25">
      <c r="A6" s="397"/>
      <c r="B6" s="299"/>
      <c r="C6" s="299"/>
      <c r="D6" s="299"/>
      <c r="E6" s="299"/>
      <c r="F6" s="298" t="str">
        <f>IF(Y3="","",CONCATENATE(AH1," / ",VLOOKUP(Y3,AB1:AH1,5)," pont"))</f>
        <v>0 / 1 pont</v>
      </c>
      <c r="G6" s="300"/>
      <c r="H6" s="301"/>
      <c r="I6" s="300"/>
      <c r="J6" s="302"/>
      <c r="K6" s="299" t="str">
        <f>IF(Y3="","",CONCATENATE(VLOOKUP(Y3,AB1:AH1,4)," pont"))</f>
        <v>3 pont</v>
      </c>
      <c r="L6" s="302"/>
      <c r="M6" s="299" t="str">
        <f>IF(Y3="","",CONCATENATE(VLOOKUP(Y3,AB1:AH1,3)," pont"))</f>
        <v>6 pont</v>
      </c>
      <c r="N6" s="302"/>
      <c r="O6" s="299" t="str">
        <f>IF(Y3="","",CONCATENATE(VLOOKUP(Y3,AB1:AH1,2)," pont"))</f>
        <v>10 pont</v>
      </c>
      <c r="P6" s="302"/>
      <c r="Q6" s="299" t="str">
        <f>IF(Y3="","",CONCATENATE(VLOOKUP(Y3,AB1:AH1,1)," pont"))</f>
        <v>15 pont</v>
      </c>
      <c r="R6" s="303"/>
      <c r="Y6" s="306"/>
      <c r="Z6" s="306"/>
      <c r="AA6" s="306" t="s">
        <v>79</v>
      </c>
      <c r="AB6" s="307">
        <v>150</v>
      </c>
      <c r="AC6" s="307">
        <v>120</v>
      </c>
      <c r="AD6" s="307">
        <v>90</v>
      </c>
      <c r="AE6" s="307">
        <v>60</v>
      </c>
      <c r="AF6" s="307">
        <v>40</v>
      </c>
      <c r="AG6" s="307">
        <v>25</v>
      </c>
      <c r="AH6" s="307">
        <v>10</v>
      </c>
      <c r="AI6" s="398"/>
      <c r="AJ6" s="398"/>
      <c r="AK6" s="398"/>
    </row>
    <row r="7" spans="1:37" s="60" customFormat="1" ht="12.9" customHeight="1" x14ac:dyDescent="0.25">
      <c r="A7" s="309">
        <v>1</v>
      </c>
      <c r="B7" s="399" t="str">
        <f>IF($E7="","",VLOOKUP($E7,#REF!,14))</f>
        <v/>
      </c>
      <c r="C7" s="400" t="str">
        <f>IF($E7="","",VLOOKUP($E7,#REF!,15))</f>
        <v/>
      </c>
      <c r="D7" s="400" t="str">
        <f>IF($E7="","",VLOOKUP($E7,#REF!,5))</f>
        <v/>
      </c>
      <c r="E7" s="401"/>
      <c r="F7" s="402" t="s">
        <v>234</v>
      </c>
      <c r="G7" s="402" t="s">
        <v>221</v>
      </c>
      <c r="H7" s="402"/>
      <c r="I7" s="402" t="s">
        <v>235</v>
      </c>
      <c r="J7" s="403"/>
      <c r="K7" s="404"/>
      <c r="L7" s="404"/>
      <c r="M7" s="404"/>
      <c r="N7" s="404"/>
      <c r="O7" s="315"/>
      <c r="P7" s="316"/>
      <c r="Q7" s="317"/>
      <c r="R7" s="318"/>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12.9" customHeight="1" x14ac:dyDescent="0.25">
      <c r="A8" s="321"/>
      <c r="B8" s="406"/>
      <c r="C8" s="407"/>
      <c r="D8" s="407"/>
      <c r="E8" s="408"/>
      <c r="F8" s="409"/>
      <c r="G8" s="409"/>
      <c r="H8" s="410"/>
      <c r="I8" s="411" t="s">
        <v>134</v>
      </c>
      <c r="J8" s="328"/>
      <c r="K8" s="412" t="s">
        <v>236</v>
      </c>
      <c r="L8" s="412"/>
      <c r="M8" s="404"/>
      <c r="N8" s="404"/>
      <c r="O8" s="315"/>
      <c r="P8" s="316"/>
      <c r="Q8" s="317"/>
      <c r="R8" s="318"/>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12.9" customHeight="1" x14ac:dyDescent="0.25">
      <c r="A9" s="321">
        <v>2</v>
      </c>
      <c r="B9" s="399" t="str">
        <f>IF($E9="","",VLOOKUP($E9,#REF!,14))</f>
        <v/>
      </c>
      <c r="C9" s="400" t="str">
        <f>IF($E9="","",VLOOKUP($E9,#REF!,15))</f>
        <v/>
      </c>
      <c r="D9" s="400" t="str">
        <f>IF($E9="","",VLOOKUP($E9,#REF!,5))</f>
        <v/>
      </c>
      <c r="E9" s="401"/>
      <c r="F9" s="414" t="s">
        <v>186</v>
      </c>
      <c r="G9" s="414" t="str">
        <f>IF($E9="","",VLOOKUP($E9,#REF!,3))</f>
        <v/>
      </c>
      <c r="H9" s="414"/>
      <c r="I9" s="402" t="str">
        <f>IF($E9="","",VLOOKUP($E9,#REF!,4))</f>
        <v/>
      </c>
      <c r="J9" s="415"/>
      <c r="K9" s="404"/>
      <c r="L9" s="416"/>
      <c r="M9" s="404"/>
      <c r="N9" s="404"/>
      <c r="O9" s="315"/>
      <c r="P9" s="316"/>
      <c r="Q9" s="317"/>
      <c r="R9" s="318"/>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12.9" customHeight="1" x14ac:dyDescent="0.25">
      <c r="A10" s="321"/>
      <c r="B10" s="406"/>
      <c r="C10" s="407"/>
      <c r="D10" s="407"/>
      <c r="E10" s="417"/>
      <c r="F10" s="409"/>
      <c r="G10" s="409"/>
      <c r="H10" s="410"/>
      <c r="I10" s="404"/>
      <c r="J10" s="418"/>
      <c r="K10" s="419" t="s">
        <v>134</v>
      </c>
      <c r="L10" s="336"/>
      <c r="M10" s="412" t="str">
        <f>UPPER(IF(OR(L10="a",L10="as"),K8,IF(OR(L10="b",L10="bs"),K12,0)))</f>
        <v>0</v>
      </c>
      <c r="N10" s="420"/>
      <c r="O10" s="421"/>
      <c r="P10" s="421"/>
      <c r="Q10" s="317"/>
      <c r="R10" s="318"/>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12.9" customHeight="1" x14ac:dyDescent="0.25">
      <c r="A11" s="321">
        <v>3</v>
      </c>
      <c r="B11" s="399" t="str">
        <f>IF($E11="","",VLOOKUP($E11,#REF!,14))</f>
        <v/>
      </c>
      <c r="C11" s="400"/>
      <c r="D11" s="400" t="str">
        <f>IF($E11="","",VLOOKUP($E11,#REF!,5))</f>
        <v/>
      </c>
      <c r="E11" s="401"/>
      <c r="F11" s="414" t="s">
        <v>237</v>
      </c>
      <c r="G11" s="414" t="s">
        <v>238</v>
      </c>
      <c r="H11" s="414"/>
      <c r="I11" s="414" t="s">
        <v>83</v>
      </c>
      <c r="J11" s="403"/>
      <c r="K11" s="404"/>
      <c r="L11" s="422"/>
      <c r="M11" s="404"/>
      <c r="N11" s="423"/>
      <c r="O11" s="421"/>
      <c r="P11" s="421"/>
      <c r="Q11" s="317"/>
      <c r="R11" s="318"/>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12.9" customHeight="1" x14ac:dyDescent="0.25">
      <c r="A12" s="321"/>
      <c r="B12" s="406"/>
      <c r="C12" s="407"/>
      <c r="D12" s="407"/>
      <c r="E12" s="417"/>
      <c r="F12" s="409"/>
      <c r="G12" s="409"/>
      <c r="H12" s="410"/>
      <c r="I12" s="411" t="s">
        <v>134</v>
      </c>
      <c r="J12" s="328"/>
      <c r="K12" s="412" t="str">
        <f>UPPER(IF(OR(J12="a",J12="as"),F11,IF(OR(J12="b",J12="bs"),F13,0)))</f>
        <v>0</v>
      </c>
      <c r="L12" s="424"/>
      <c r="M12" s="404"/>
      <c r="N12" s="423"/>
      <c r="O12" s="421"/>
      <c r="P12" s="421"/>
      <c r="Q12" s="317"/>
      <c r="R12" s="318"/>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12.9" customHeight="1" x14ac:dyDescent="0.25">
      <c r="A13" s="321">
        <v>4</v>
      </c>
      <c r="B13" s="399" t="str">
        <f>IF($E13="","",VLOOKUP($E13,#REF!,14))</f>
        <v/>
      </c>
      <c r="C13" s="400"/>
      <c r="D13" s="400" t="str">
        <f>IF($E13="","",VLOOKUP($E13,#REF!,5))</f>
        <v/>
      </c>
      <c r="E13" s="401"/>
      <c r="F13" s="414" t="s">
        <v>116</v>
      </c>
      <c r="G13" s="414" t="s">
        <v>158</v>
      </c>
      <c r="H13" s="414"/>
      <c r="I13" s="414" t="s">
        <v>239</v>
      </c>
      <c r="J13" s="425"/>
      <c r="K13" s="404"/>
      <c r="L13" s="404"/>
      <c r="M13" s="404"/>
      <c r="N13" s="423"/>
      <c r="O13" s="421"/>
      <c r="P13" s="421"/>
      <c r="Q13" s="317"/>
      <c r="R13" s="318"/>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12.9" customHeight="1" x14ac:dyDescent="0.25">
      <c r="A14" s="321"/>
      <c r="B14" s="406"/>
      <c r="C14" s="407"/>
      <c r="D14" s="407"/>
      <c r="E14" s="417"/>
      <c r="F14" s="404"/>
      <c r="G14" s="404"/>
      <c r="H14" s="426"/>
      <c r="I14" s="427"/>
      <c r="J14" s="418"/>
      <c r="K14" s="404"/>
      <c r="L14" s="404"/>
      <c r="M14" s="419" t="s">
        <v>134</v>
      </c>
      <c r="N14" s="336"/>
      <c r="O14" s="412" t="str">
        <f>UPPER(IF(OR(N14="a",N14="as"),M10,IF(OR(N14="b",N14="bs"),M18,0)))</f>
        <v>0</v>
      </c>
      <c r="P14" s="420"/>
      <c r="Q14" s="317"/>
      <c r="R14" s="318"/>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12.9" customHeight="1" x14ac:dyDescent="0.25">
      <c r="A15" s="309">
        <v>5</v>
      </c>
      <c r="B15" s="399" t="str">
        <f>IF($E15="","",VLOOKUP($E15,#REF!,14))</f>
        <v/>
      </c>
      <c r="C15" s="400"/>
      <c r="D15" s="400" t="str">
        <f>IF($E15="","",VLOOKUP($E15,#REF!,5))</f>
        <v/>
      </c>
      <c r="E15" s="401"/>
      <c r="F15" s="402" t="s">
        <v>240</v>
      </c>
      <c r="G15" s="402" t="s">
        <v>215</v>
      </c>
      <c r="H15" s="402"/>
      <c r="I15" s="402" t="s">
        <v>219</v>
      </c>
      <c r="J15" s="428"/>
      <c r="K15" s="404"/>
      <c r="L15" s="404"/>
      <c r="M15" s="404"/>
      <c r="N15" s="423"/>
      <c r="O15" s="404"/>
      <c r="P15" s="423"/>
      <c r="Q15" s="317"/>
      <c r="R15" s="318"/>
      <c r="S15" s="319"/>
      <c r="U15" s="413" t="str">
        <f>Birók!P29</f>
        <v xml:space="preserve"> </v>
      </c>
      <c r="Y15" s="186"/>
      <c r="Z15" s="186"/>
      <c r="AA15" s="186"/>
      <c r="AB15" s="186"/>
      <c r="AC15" s="186"/>
      <c r="AD15" s="186"/>
      <c r="AE15" s="186"/>
      <c r="AF15" s="186"/>
      <c r="AG15" s="186"/>
      <c r="AH15" s="186"/>
      <c r="AI15"/>
      <c r="AJ15"/>
      <c r="AK15"/>
    </row>
    <row r="16" spans="1:37" s="60" customFormat="1" ht="12.9" customHeight="1" x14ac:dyDescent="0.25">
      <c r="A16" s="321"/>
      <c r="B16" s="406"/>
      <c r="C16" s="407"/>
      <c r="D16" s="407"/>
      <c r="E16" s="417"/>
      <c r="F16" s="409"/>
      <c r="G16" s="409"/>
      <c r="H16" s="410"/>
      <c r="I16" s="411" t="s">
        <v>134</v>
      </c>
      <c r="J16" s="328"/>
      <c r="K16" s="412" t="str">
        <f>UPPER(IF(OR(J16="a",J16="as"),F15,IF(OR(J16="b",J16="bs"),F17,0)))</f>
        <v>0</v>
      </c>
      <c r="L16" s="412"/>
      <c r="M16" s="404"/>
      <c r="N16" s="423"/>
      <c r="O16" s="421"/>
      <c r="P16" s="423"/>
      <c r="Q16" s="317"/>
      <c r="R16" s="318"/>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12.9" customHeight="1" x14ac:dyDescent="0.25">
      <c r="A17" s="321">
        <v>6</v>
      </c>
      <c r="B17" s="399" t="str">
        <f>IF($E17="","",VLOOKUP($E17,#REF!,14))</f>
        <v/>
      </c>
      <c r="C17" s="400"/>
      <c r="D17" s="400" t="str">
        <f>IF($E17="","",VLOOKUP($E17,#REF!,5))</f>
        <v/>
      </c>
      <c r="E17" s="401"/>
      <c r="F17" s="414" t="s">
        <v>241</v>
      </c>
      <c r="G17" s="414" t="s">
        <v>242</v>
      </c>
      <c r="H17" s="414"/>
      <c r="I17" s="414" t="s">
        <v>184</v>
      </c>
      <c r="J17" s="415"/>
      <c r="K17" s="404"/>
      <c r="L17" s="416"/>
      <c r="M17" s="404"/>
      <c r="N17" s="423"/>
      <c r="O17" s="421"/>
      <c r="P17" s="423"/>
      <c r="Q17" s="317"/>
      <c r="R17" s="318"/>
      <c r="S17" s="319"/>
      <c r="Y17" s="186"/>
      <c r="Z17" s="186"/>
      <c r="AA17" s="186" t="s">
        <v>65</v>
      </c>
      <c r="AB17" s="187">
        <v>120</v>
      </c>
      <c r="AC17" s="187">
        <v>90</v>
      </c>
      <c r="AD17" s="187">
        <v>60</v>
      </c>
      <c r="AE17" s="187">
        <v>40</v>
      </c>
      <c r="AF17" s="187">
        <v>25</v>
      </c>
      <c r="AG17" s="187">
        <v>15</v>
      </c>
      <c r="AH17" s="187">
        <v>8</v>
      </c>
      <c r="AI17"/>
      <c r="AJ17"/>
      <c r="AK17"/>
    </row>
    <row r="18" spans="1:37" s="60" customFormat="1" ht="12.9" customHeight="1" x14ac:dyDescent="0.25">
      <c r="A18" s="321"/>
      <c r="B18" s="406"/>
      <c r="C18" s="407"/>
      <c r="D18" s="407"/>
      <c r="E18" s="417"/>
      <c r="F18" s="409"/>
      <c r="G18" s="409"/>
      <c r="H18" s="410"/>
      <c r="I18" s="404"/>
      <c r="J18" s="418"/>
      <c r="K18" s="419" t="s">
        <v>134</v>
      </c>
      <c r="L18" s="336"/>
      <c r="M18" s="412" t="str">
        <f>UPPER(IF(OR(L18="a",L18="as"),K16,IF(OR(L18="b",L18="bs"),K20,0)))</f>
        <v>0</v>
      </c>
      <c r="N18" s="430"/>
      <c r="O18" s="421"/>
      <c r="P18" s="423"/>
      <c r="Q18" s="317"/>
      <c r="R18" s="318"/>
      <c r="S18" s="319"/>
      <c r="Y18" s="186"/>
      <c r="Z18" s="186"/>
      <c r="AA18" s="186" t="s">
        <v>69</v>
      </c>
      <c r="AB18" s="187">
        <v>90</v>
      </c>
      <c r="AC18" s="187">
        <v>60</v>
      </c>
      <c r="AD18" s="187">
        <v>40</v>
      </c>
      <c r="AE18" s="187">
        <v>25</v>
      </c>
      <c r="AF18" s="187">
        <v>15</v>
      </c>
      <c r="AG18" s="187">
        <v>8</v>
      </c>
      <c r="AH18" s="187">
        <v>4</v>
      </c>
      <c r="AI18"/>
      <c r="AJ18"/>
      <c r="AK18"/>
    </row>
    <row r="19" spans="1:37" s="60" customFormat="1" ht="12.9" customHeight="1" x14ac:dyDescent="0.25">
      <c r="A19" s="321">
        <v>7</v>
      </c>
      <c r="B19" s="399" t="str">
        <f>IF($E19="","",VLOOKUP($E19,#REF!,14))</f>
        <v/>
      </c>
      <c r="C19" s="400" t="str">
        <f>IF($E19="","",VLOOKUP($E19,#REF!,15))</f>
        <v/>
      </c>
      <c r="D19" s="400" t="str">
        <f>IF($E19="","",VLOOKUP($E19,#REF!,5))</f>
        <v/>
      </c>
      <c r="E19" s="401"/>
      <c r="F19" s="414" t="s">
        <v>186</v>
      </c>
      <c r="G19" s="414" t="str">
        <f>IF($E19="","",VLOOKUP($E19,#REF!,3))</f>
        <v/>
      </c>
      <c r="H19" s="414"/>
      <c r="I19" s="414" t="str">
        <f>IF($E19="","",VLOOKUP($E19,#REF!,4))</f>
        <v/>
      </c>
      <c r="J19" s="403"/>
      <c r="K19" s="404"/>
      <c r="L19" s="422"/>
      <c r="M19" s="404"/>
      <c r="N19" s="421"/>
      <c r="O19" s="421"/>
      <c r="P19" s="423"/>
      <c r="Q19" s="317"/>
      <c r="R19" s="318"/>
      <c r="S19" s="319"/>
      <c r="Y19" s="186"/>
      <c r="Z19" s="186"/>
      <c r="AA19" s="186" t="s">
        <v>79</v>
      </c>
      <c r="AB19" s="187">
        <v>60</v>
      </c>
      <c r="AC19" s="187">
        <v>40</v>
      </c>
      <c r="AD19" s="187">
        <v>25</v>
      </c>
      <c r="AE19" s="187">
        <v>15</v>
      </c>
      <c r="AF19" s="187">
        <v>8</v>
      </c>
      <c r="AG19" s="187">
        <v>4</v>
      </c>
      <c r="AH19" s="187">
        <v>2</v>
      </c>
      <c r="AI19"/>
      <c r="AJ19"/>
      <c r="AK19"/>
    </row>
    <row r="20" spans="1:37" s="60" customFormat="1" ht="12.9" customHeight="1" x14ac:dyDescent="0.25">
      <c r="A20" s="321"/>
      <c r="B20" s="406"/>
      <c r="C20" s="407"/>
      <c r="D20" s="407"/>
      <c r="E20" s="408"/>
      <c r="F20" s="409"/>
      <c r="G20" s="409"/>
      <c r="H20" s="410"/>
      <c r="I20" s="411" t="s">
        <v>134</v>
      </c>
      <c r="J20" s="328"/>
      <c r="K20" s="412" t="s">
        <v>243</v>
      </c>
      <c r="L20" s="424"/>
      <c r="M20" s="404"/>
      <c r="N20" s="421"/>
      <c r="O20" s="421"/>
      <c r="P20" s="423"/>
      <c r="Q20" s="317"/>
      <c r="R20" s="318"/>
      <c r="S20" s="319"/>
      <c r="Y20" s="186"/>
      <c r="Z20" s="186"/>
      <c r="AA20" s="186" t="s">
        <v>80</v>
      </c>
      <c r="AB20" s="187">
        <v>40</v>
      </c>
      <c r="AC20" s="187">
        <v>25</v>
      </c>
      <c r="AD20" s="187">
        <v>15</v>
      </c>
      <c r="AE20" s="187">
        <v>8</v>
      </c>
      <c r="AF20" s="187">
        <v>4</v>
      </c>
      <c r="AG20" s="187">
        <v>2</v>
      </c>
      <c r="AH20" s="187">
        <v>1</v>
      </c>
      <c r="AI20"/>
      <c r="AJ20"/>
      <c r="AK20"/>
    </row>
    <row r="21" spans="1:37" s="60" customFormat="1" ht="12.9" customHeight="1" x14ac:dyDescent="0.25">
      <c r="A21" s="321">
        <v>8</v>
      </c>
      <c r="B21" s="399" t="str">
        <f>IF($E21="","",VLOOKUP($E21,#REF!,14))</f>
        <v/>
      </c>
      <c r="C21" s="400" t="str">
        <f>IF($E21="","",VLOOKUP($E21,#REF!,15))</f>
        <v/>
      </c>
      <c r="D21" s="400" t="str">
        <f>IF($E21="","",VLOOKUP($E21,#REF!,5))</f>
        <v/>
      </c>
      <c r="E21" s="401"/>
      <c r="F21" s="414" t="s">
        <v>244</v>
      </c>
      <c r="G21" s="414" t="s">
        <v>122</v>
      </c>
      <c r="H21" s="414"/>
      <c r="I21" s="414" t="s">
        <v>245</v>
      </c>
      <c r="J21" s="425"/>
      <c r="K21" s="404"/>
      <c r="L21" s="404"/>
      <c r="M21" s="404"/>
      <c r="N21" s="421"/>
      <c r="O21" s="421"/>
      <c r="P21" s="423"/>
      <c r="Q21" s="317"/>
      <c r="R21" s="318"/>
      <c r="S21" s="319"/>
      <c r="Y21" s="186"/>
      <c r="Z21" s="186"/>
      <c r="AA21" s="186" t="s">
        <v>84</v>
      </c>
      <c r="AB21" s="187">
        <v>25</v>
      </c>
      <c r="AC21" s="187">
        <v>15</v>
      </c>
      <c r="AD21" s="187">
        <v>10</v>
      </c>
      <c r="AE21" s="187">
        <v>6</v>
      </c>
      <c r="AF21" s="187">
        <v>3</v>
      </c>
      <c r="AG21" s="187">
        <v>1</v>
      </c>
      <c r="AH21" s="187">
        <v>0</v>
      </c>
      <c r="AI21"/>
      <c r="AJ21"/>
      <c r="AK21"/>
    </row>
    <row r="22" spans="1:37" s="60" customFormat="1" ht="12.9" customHeight="1" x14ac:dyDescent="0.25">
      <c r="A22" s="321"/>
      <c r="B22" s="406"/>
      <c r="C22" s="407"/>
      <c r="D22" s="407"/>
      <c r="E22" s="408"/>
      <c r="F22" s="427"/>
      <c r="G22" s="427"/>
      <c r="H22" s="431"/>
      <c r="I22" s="427"/>
      <c r="J22" s="418"/>
      <c r="K22" s="404"/>
      <c r="L22" s="404"/>
      <c r="M22" s="404"/>
      <c r="N22" s="421"/>
      <c r="O22" s="419" t="s">
        <v>134</v>
      </c>
      <c r="P22" s="336"/>
      <c r="Q22" s="412" t="str">
        <f>UPPER(IF(OR(P22="a",P22="as"),O14,IF(OR(P22="b",P22="bs"),O30,0)))</f>
        <v>0</v>
      </c>
      <c r="R22" s="420"/>
      <c r="S22" s="319"/>
      <c r="Y22" s="186"/>
      <c r="Z22" s="186"/>
      <c r="AA22" s="186" t="s">
        <v>85</v>
      </c>
      <c r="AB22" s="187">
        <v>15</v>
      </c>
      <c r="AC22" s="187">
        <v>10</v>
      </c>
      <c r="AD22" s="187">
        <v>6</v>
      </c>
      <c r="AE22" s="187">
        <v>3</v>
      </c>
      <c r="AF22" s="187">
        <v>1</v>
      </c>
      <c r="AG22" s="187">
        <v>0</v>
      </c>
      <c r="AH22" s="187">
        <v>0</v>
      </c>
      <c r="AI22"/>
      <c r="AJ22"/>
      <c r="AK22"/>
    </row>
    <row r="23" spans="1:37" s="60" customFormat="1" ht="12.9" customHeight="1" x14ac:dyDescent="0.25">
      <c r="A23" s="321">
        <v>9</v>
      </c>
      <c r="B23" s="399" t="str">
        <f>IF($E23="","",VLOOKUP($E23,#REF!,14))</f>
        <v/>
      </c>
      <c r="C23" s="400" t="str">
        <f>IF($E23="","",VLOOKUP($E23,#REF!,15))</f>
        <v/>
      </c>
      <c r="D23" s="400" t="str">
        <f>IF($E23="","",VLOOKUP($E23,#REF!,5))</f>
        <v/>
      </c>
      <c r="E23" s="401"/>
      <c r="F23" s="414" t="s">
        <v>246</v>
      </c>
      <c r="G23" s="414" t="s">
        <v>158</v>
      </c>
      <c r="H23" s="414"/>
      <c r="I23" s="414" t="s">
        <v>60</v>
      </c>
      <c r="J23" s="403"/>
      <c r="K23" s="404"/>
      <c r="L23" s="404"/>
      <c r="M23" s="404"/>
      <c r="N23" s="421"/>
      <c r="O23" s="404"/>
      <c r="P23" s="423"/>
      <c r="Q23" s="404"/>
      <c r="R23" s="421"/>
      <c r="S23" s="319"/>
      <c r="Y23" s="186"/>
      <c r="Z23" s="186"/>
      <c r="AA23" s="186" t="s">
        <v>90</v>
      </c>
      <c r="AB23" s="187">
        <v>10</v>
      </c>
      <c r="AC23" s="187">
        <v>6</v>
      </c>
      <c r="AD23" s="187">
        <v>3</v>
      </c>
      <c r="AE23" s="187">
        <v>1</v>
      </c>
      <c r="AF23" s="187">
        <v>0</v>
      </c>
      <c r="AG23" s="187">
        <v>0</v>
      </c>
      <c r="AH23" s="187">
        <v>0</v>
      </c>
      <c r="AI23"/>
      <c r="AJ23"/>
      <c r="AK23"/>
    </row>
    <row r="24" spans="1:37" s="60" customFormat="1" ht="12.9" customHeight="1" x14ac:dyDescent="0.25">
      <c r="A24" s="321"/>
      <c r="B24" s="406"/>
      <c r="C24" s="407"/>
      <c r="D24" s="407"/>
      <c r="E24" s="408"/>
      <c r="F24" s="409"/>
      <c r="G24" s="409"/>
      <c r="H24" s="410"/>
      <c r="I24" s="411" t="s">
        <v>134</v>
      </c>
      <c r="J24" s="328"/>
      <c r="K24" s="412" t="s">
        <v>247</v>
      </c>
      <c r="L24" s="412"/>
      <c r="M24" s="404"/>
      <c r="N24" s="421"/>
      <c r="O24" s="421"/>
      <c r="P24" s="423"/>
      <c r="Q24" s="317"/>
      <c r="R24" s="318"/>
      <c r="S24" s="319"/>
      <c r="Y24" s="186"/>
      <c r="Z24" s="186"/>
      <c r="AA24" s="186" t="s">
        <v>91</v>
      </c>
      <c r="AB24" s="187">
        <v>6</v>
      </c>
      <c r="AC24" s="187">
        <v>3</v>
      </c>
      <c r="AD24" s="187">
        <v>1</v>
      </c>
      <c r="AE24" s="187">
        <v>0</v>
      </c>
      <c r="AF24" s="187">
        <v>0</v>
      </c>
      <c r="AG24" s="187">
        <v>0</v>
      </c>
      <c r="AH24" s="187">
        <v>0</v>
      </c>
      <c r="AI24"/>
      <c r="AJ24"/>
      <c r="AK24"/>
    </row>
    <row r="25" spans="1:37" s="60" customFormat="1" ht="12.9" customHeight="1" x14ac:dyDescent="0.25">
      <c r="A25" s="321">
        <v>10</v>
      </c>
      <c r="B25" s="399" t="str">
        <f>IF($E25="","",VLOOKUP($E25,#REF!,14))</f>
        <v/>
      </c>
      <c r="C25" s="400" t="str">
        <f>IF($E25="","",VLOOKUP($E25,#REF!,15))</f>
        <v/>
      </c>
      <c r="D25" s="400" t="str">
        <f>IF($E25="","",VLOOKUP($E25,#REF!,5))</f>
        <v/>
      </c>
      <c r="E25" s="401"/>
      <c r="F25" s="414" t="str">
        <f>UPPER(IF($E25="","",VLOOKUP($E25,#REF!,2)))</f>
        <v/>
      </c>
      <c r="G25" s="414" t="str">
        <f>IF($E25="","",VLOOKUP($E25,#REF!,3))</f>
        <v/>
      </c>
      <c r="H25" s="414"/>
      <c r="I25" s="414" t="str">
        <f>IF($E25="","",VLOOKUP($E25,#REF!,4))</f>
        <v/>
      </c>
      <c r="J25" s="415"/>
      <c r="K25" s="404"/>
      <c r="L25" s="416"/>
      <c r="M25" s="404"/>
      <c r="N25" s="421"/>
      <c r="O25" s="421"/>
      <c r="P25" s="423"/>
      <c r="Q25" s="317"/>
      <c r="R25" s="318"/>
      <c r="S25" s="319"/>
      <c r="Y25" s="186"/>
      <c r="Z25" s="186"/>
      <c r="AA25" s="186" t="s">
        <v>96</v>
      </c>
      <c r="AB25" s="187">
        <v>3</v>
      </c>
      <c r="AC25" s="187">
        <v>2</v>
      </c>
      <c r="AD25" s="187">
        <v>1</v>
      </c>
      <c r="AE25" s="187">
        <v>0</v>
      </c>
      <c r="AF25" s="187">
        <v>0</v>
      </c>
      <c r="AG25" s="187">
        <v>0</v>
      </c>
      <c r="AH25" s="187">
        <v>0</v>
      </c>
      <c r="AI25"/>
      <c r="AJ25"/>
      <c r="AK25"/>
    </row>
    <row r="26" spans="1:37" s="60" customFormat="1" ht="12.9" customHeight="1" x14ac:dyDescent="0.25">
      <c r="A26" s="321"/>
      <c r="B26" s="406"/>
      <c r="C26" s="407"/>
      <c r="D26" s="407"/>
      <c r="E26" s="417"/>
      <c r="F26" s="409"/>
      <c r="G26" s="409"/>
      <c r="H26" s="410"/>
      <c r="I26" s="404"/>
      <c r="J26" s="418"/>
      <c r="K26" s="419" t="s">
        <v>134</v>
      </c>
      <c r="L26" s="336"/>
      <c r="M26" s="412" t="str">
        <f>UPPER(IF(OR(L26="a",L26="as"),K24,IF(OR(L26="b",L26="bs"),K28,0)))</f>
        <v>0</v>
      </c>
      <c r="N26" s="420"/>
      <c r="O26" s="421"/>
      <c r="P26" s="423"/>
      <c r="Q26" s="317"/>
      <c r="R26" s="318"/>
      <c r="S26" s="319"/>
      <c r="Y26"/>
      <c r="Z26"/>
      <c r="AA26"/>
      <c r="AB26"/>
      <c r="AC26"/>
      <c r="AD26"/>
      <c r="AE26"/>
      <c r="AF26"/>
      <c r="AG26"/>
      <c r="AH26"/>
      <c r="AI26"/>
      <c r="AJ26"/>
      <c r="AK26"/>
    </row>
    <row r="27" spans="1:37" s="60" customFormat="1" ht="12.9" customHeight="1" x14ac:dyDescent="0.25">
      <c r="A27" s="321">
        <v>11</v>
      </c>
      <c r="B27" s="399" t="str">
        <f>IF($E27="","",VLOOKUP($E27,#REF!,14))</f>
        <v/>
      </c>
      <c r="C27" s="400"/>
      <c r="D27" s="400" t="str">
        <f>IF($E27="","",VLOOKUP($E27,#REF!,5))</f>
        <v/>
      </c>
      <c r="E27" s="401"/>
      <c r="F27" s="414" t="s">
        <v>248</v>
      </c>
      <c r="G27" s="414" t="s">
        <v>249</v>
      </c>
      <c r="H27" s="414"/>
      <c r="I27" s="414" t="s">
        <v>250</v>
      </c>
      <c r="J27" s="403"/>
      <c r="K27" s="404"/>
      <c r="L27" s="422"/>
      <c r="M27" s="404"/>
      <c r="N27" s="423"/>
      <c r="O27" s="421"/>
      <c r="P27" s="423"/>
      <c r="Q27" s="317"/>
      <c r="R27" s="318"/>
      <c r="S27" s="319"/>
      <c r="Y27"/>
      <c r="Z27"/>
      <c r="AA27"/>
      <c r="AB27"/>
      <c r="AC27"/>
      <c r="AD27"/>
      <c r="AE27"/>
      <c r="AF27"/>
      <c r="AG27"/>
      <c r="AH27"/>
      <c r="AI27"/>
      <c r="AJ27"/>
      <c r="AK27"/>
    </row>
    <row r="28" spans="1:37" s="60" customFormat="1" ht="12.9" customHeight="1" x14ac:dyDescent="0.25">
      <c r="A28" s="347"/>
      <c r="B28" s="406"/>
      <c r="C28" s="407"/>
      <c r="D28" s="407"/>
      <c r="E28" s="417"/>
      <c r="F28" s="409"/>
      <c r="G28" s="409"/>
      <c r="H28" s="410"/>
      <c r="I28" s="411" t="s">
        <v>134</v>
      </c>
      <c r="J28" s="328"/>
      <c r="K28" s="412" t="str">
        <f>UPPER(IF(OR(J28="a",J28="as"),F27,IF(OR(J28="b",J28="bs"),F29,0)))</f>
        <v>0</v>
      </c>
      <c r="L28" s="424"/>
      <c r="M28" s="404"/>
      <c r="N28" s="423"/>
      <c r="O28" s="421"/>
      <c r="P28" s="423"/>
      <c r="Q28" s="317"/>
      <c r="R28" s="318"/>
      <c r="S28" s="319"/>
    </row>
    <row r="29" spans="1:37" s="60" customFormat="1" ht="12.9" customHeight="1" x14ac:dyDescent="0.25">
      <c r="A29" s="309">
        <v>12</v>
      </c>
      <c r="B29" s="399" t="str">
        <f>IF($E29="","",VLOOKUP($E29,#REF!,14))</f>
        <v/>
      </c>
      <c r="C29" s="400"/>
      <c r="D29" s="400" t="str">
        <f>IF($E29="","",VLOOKUP($E29,#REF!,5))</f>
        <v/>
      </c>
      <c r="E29" s="401"/>
      <c r="F29" s="402" t="s">
        <v>251</v>
      </c>
      <c r="G29" s="402" t="s">
        <v>169</v>
      </c>
      <c r="H29" s="402"/>
      <c r="I29" s="402" t="s">
        <v>252</v>
      </c>
      <c r="J29" s="425"/>
      <c r="K29" s="404"/>
      <c r="L29" s="404"/>
      <c r="M29" s="404"/>
      <c r="N29" s="423"/>
      <c r="O29" s="421"/>
      <c r="P29" s="423"/>
      <c r="Q29" s="317"/>
      <c r="R29" s="318"/>
      <c r="S29" s="319"/>
    </row>
    <row r="30" spans="1:37" s="60" customFormat="1" ht="12.9" customHeight="1" x14ac:dyDescent="0.25">
      <c r="A30" s="321"/>
      <c r="B30" s="406"/>
      <c r="C30" s="407"/>
      <c r="D30" s="407"/>
      <c r="E30" s="417"/>
      <c r="F30" s="404"/>
      <c r="G30" s="404"/>
      <c r="H30" s="426"/>
      <c r="I30" s="427"/>
      <c r="J30" s="418"/>
      <c r="K30" s="404"/>
      <c r="L30" s="404"/>
      <c r="M30" s="419" t="s">
        <v>134</v>
      </c>
      <c r="N30" s="336"/>
      <c r="O30" s="412" t="str">
        <f>UPPER(IF(OR(N30="a",N30="as"),M26,IF(OR(N30="b",N30="bs"),M34,0)))</f>
        <v>0</v>
      </c>
      <c r="P30" s="430"/>
      <c r="Q30" s="317"/>
      <c r="R30" s="318"/>
      <c r="S30" s="319"/>
    </row>
    <row r="31" spans="1:37" s="60" customFormat="1" ht="12.9" customHeight="1" x14ac:dyDescent="0.25">
      <c r="A31" s="321">
        <v>13</v>
      </c>
      <c r="B31" s="399" t="str">
        <f>IF($E31="","",VLOOKUP($E31,#REF!,14))</f>
        <v/>
      </c>
      <c r="C31" s="400"/>
      <c r="D31" s="400" t="str">
        <f>IF($E31="","",VLOOKUP($E31,#REF!,5))</f>
        <v/>
      </c>
      <c r="E31" s="401"/>
      <c r="F31" s="414" t="s">
        <v>253</v>
      </c>
      <c r="G31" s="414" t="s">
        <v>120</v>
      </c>
      <c r="H31" s="414"/>
      <c r="I31" s="414" t="s">
        <v>254</v>
      </c>
      <c r="J31" s="428"/>
      <c r="K31" s="404"/>
      <c r="L31" s="404"/>
      <c r="M31" s="404"/>
      <c r="N31" s="423"/>
      <c r="O31" s="404"/>
      <c r="P31" s="421"/>
      <c r="Q31" s="317"/>
      <c r="R31" s="318"/>
      <c r="S31" s="319"/>
    </row>
    <row r="32" spans="1:37" s="60" customFormat="1" ht="12.9" customHeight="1" x14ac:dyDescent="0.25">
      <c r="A32" s="321"/>
      <c r="B32" s="406"/>
      <c r="C32" s="407"/>
      <c r="D32" s="407"/>
      <c r="E32" s="417"/>
      <c r="F32" s="409"/>
      <c r="G32" s="409"/>
      <c r="H32" s="410"/>
      <c r="I32" s="419" t="s">
        <v>134</v>
      </c>
      <c r="J32" s="328"/>
      <c r="K32" s="412" t="str">
        <f>UPPER(IF(OR(J32="a",J32="as"),F31,IF(OR(J32="b",J32="bs"),F33,0)))</f>
        <v>0</v>
      </c>
      <c r="L32" s="412"/>
      <c r="M32" s="404"/>
      <c r="N32" s="423"/>
      <c r="O32" s="421"/>
      <c r="P32" s="421"/>
      <c r="Q32" s="317"/>
      <c r="R32" s="318"/>
      <c r="S32" s="319"/>
    </row>
    <row r="33" spans="1:19" s="60" customFormat="1" ht="12.9" customHeight="1" x14ac:dyDescent="0.25">
      <c r="A33" s="321">
        <v>14</v>
      </c>
      <c r="B33" s="399" t="str">
        <f>IF($E33="","",VLOOKUP($E33,#REF!,14))</f>
        <v/>
      </c>
      <c r="C33" s="400"/>
      <c r="D33" s="400" t="str">
        <f>IF($E33="","",VLOOKUP($E33,#REF!,5))</f>
        <v/>
      </c>
      <c r="E33" s="401"/>
      <c r="F33" s="414" t="s">
        <v>255</v>
      </c>
      <c r="G33" s="414" t="str">
        <f>IF($E33="","",VLOOKUP($E33,#REF!,3))</f>
        <v/>
      </c>
      <c r="H33" s="414" t="s">
        <v>256</v>
      </c>
      <c r="I33" s="414" t="s">
        <v>52</v>
      </c>
      <c r="J33" s="415"/>
      <c r="K33" s="404"/>
      <c r="L33" s="416"/>
      <c r="M33" s="404"/>
      <c r="N33" s="423"/>
      <c r="O33" s="421"/>
      <c r="P33" s="421"/>
      <c r="Q33" s="317"/>
      <c r="R33" s="318"/>
      <c r="S33" s="319"/>
    </row>
    <row r="34" spans="1:19" s="60" customFormat="1" ht="12.9" customHeight="1" x14ac:dyDescent="0.25">
      <c r="A34" s="321"/>
      <c r="B34" s="406"/>
      <c r="C34" s="407"/>
      <c r="D34" s="407"/>
      <c r="E34" s="417"/>
      <c r="F34" s="409"/>
      <c r="G34" s="409"/>
      <c r="H34" s="410"/>
      <c r="I34" s="404"/>
      <c r="J34" s="418"/>
      <c r="K34" s="419" t="s">
        <v>134</v>
      </c>
      <c r="L34" s="336"/>
      <c r="M34" s="412" t="str">
        <f>UPPER(IF(OR(L34="a",L34="as"),K32,IF(OR(L34="b",L34="bs"),K36,0)))</f>
        <v>0</v>
      </c>
      <c r="N34" s="430"/>
      <c r="O34" s="421"/>
      <c r="P34" s="421"/>
      <c r="Q34" s="317"/>
      <c r="R34" s="318"/>
      <c r="S34" s="319"/>
    </row>
    <row r="35" spans="1:19" s="60" customFormat="1" ht="12.9" customHeight="1" x14ac:dyDescent="0.25">
      <c r="A35" s="321">
        <v>15</v>
      </c>
      <c r="B35" s="399" t="str">
        <f>IF($E35="","",VLOOKUP($E35,#REF!,14))</f>
        <v/>
      </c>
      <c r="C35" s="400" t="str">
        <f>IF($E35="","",VLOOKUP($E35,#REF!,15))</f>
        <v/>
      </c>
      <c r="D35" s="400" t="str">
        <f>IF($E35="","",VLOOKUP($E35,#REF!,5))</f>
        <v/>
      </c>
      <c r="E35" s="401"/>
      <c r="F35" s="414" t="s">
        <v>186</v>
      </c>
      <c r="G35" s="414" t="str">
        <f>IF($E35="","",VLOOKUP($E35,#REF!,3))</f>
        <v/>
      </c>
      <c r="H35" s="414"/>
      <c r="I35" s="414" t="str">
        <f>IF($E35="","",VLOOKUP($E35,#REF!,4))</f>
        <v/>
      </c>
      <c r="J35" s="403"/>
      <c r="K35" s="404"/>
      <c r="L35" s="422"/>
      <c r="M35" s="404"/>
      <c r="N35" s="421"/>
      <c r="O35" s="421"/>
      <c r="P35" s="421"/>
      <c r="Q35" s="317"/>
      <c r="R35" s="318"/>
      <c r="S35" s="319"/>
    </row>
    <row r="36" spans="1:19" s="60" customFormat="1" ht="12.9" customHeight="1" x14ac:dyDescent="0.25">
      <c r="A36" s="321"/>
      <c r="B36" s="406"/>
      <c r="C36" s="407"/>
      <c r="D36" s="407"/>
      <c r="E36" s="408"/>
      <c r="F36" s="409"/>
      <c r="G36" s="409"/>
      <c r="H36" s="410"/>
      <c r="I36" s="419" t="s">
        <v>134</v>
      </c>
      <c r="J36" s="328"/>
      <c r="K36" s="412" t="s">
        <v>257</v>
      </c>
      <c r="L36" s="424"/>
      <c r="M36" s="404"/>
      <c r="N36" s="421"/>
      <c r="O36" s="421"/>
      <c r="P36" s="421"/>
      <c r="Q36" s="317"/>
      <c r="R36" s="318"/>
      <c r="S36" s="319"/>
    </row>
    <row r="37" spans="1:19" s="60" customFormat="1" ht="12.9" customHeight="1" x14ac:dyDescent="0.25">
      <c r="A37" s="309">
        <v>16</v>
      </c>
      <c r="B37" s="399" t="str">
        <f>IF($E37="","",VLOOKUP($E37,#REF!,14))</f>
        <v/>
      </c>
      <c r="C37" s="400" t="str">
        <f>IF($E37="","",VLOOKUP($E37,#REF!,15))</f>
        <v/>
      </c>
      <c r="D37" s="400" t="str">
        <f>IF($E37="","",VLOOKUP($E37,#REF!,5))</f>
        <v/>
      </c>
      <c r="E37" s="401"/>
      <c r="F37" s="402" t="s">
        <v>231</v>
      </c>
      <c r="G37" s="402" t="str">
        <f>IF($E37="","",VLOOKUP($E37,#REF!,3))</f>
        <v/>
      </c>
      <c r="H37" s="414" t="s">
        <v>202</v>
      </c>
      <c r="I37" s="402" t="s">
        <v>133</v>
      </c>
      <c r="J37" s="425"/>
      <c r="K37" s="404"/>
      <c r="L37" s="404"/>
      <c r="M37" s="404"/>
      <c r="N37" s="421"/>
      <c r="O37" s="421"/>
      <c r="P37" s="421"/>
      <c r="Q37" s="317"/>
      <c r="R37" s="318"/>
      <c r="S37" s="319"/>
    </row>
    <row r="38" spans="1:19" s="60" customFormat="1" ht="9.6" customHeight="1" x14ac:dyDescent="0.25">
      <c r="A38" s="432"/>
      <c r="B38" s="408"/>
      <c r="C38" s="408"/>
      <c r="D38" s="408"/>
      <c r="E38" s="408"/>
      <c r="F38" s="427"/>
      <c r="G38" s="427"/>
      <c r="H38" s="431"/>
      <c r="I38" s="404"/>
      <c r="J38" s="418"/>
      <c r="K38" s="404"/>
      <c r="L38" s="404"/>
      <c r="M38" s="404"/>
      <c r="N38" s="421"/>
      <c r="O38" s="421"/>
      <c r="P38" s="421"/>
      <c r="Q38" s="317"/>
      <c r="R38" s="318"/>
      <c r="S38" s="319"/>
    </row>
    <row r="39" spans="1:19" s="60" customFormat="1" ht="9.6" customHeight="1" x14ac:dyDescent="0.25">
      <c r="A39" s="433"/>
      <c r="B39" s="434"/>
      <c r="C39" s="434"/>
      <c r="D39" s="434"/>
      <c r="E39" s="408"/>
      <c r="F39" s="434"/>
      <c r="G39" s="434"/>
      <c r="H39" s="434"/>
      <c r="I39" s="434"/>
      <c r="J39" s="408"/>
      <c r="K39" s="434"/>
      <c r="L39" s="434"/>
      <c r="M39" s="434"/>
      <c r="N39" s="435"/>
      <c r="O39" s="435"/>
      <c r="P39" s="435"/>
      <c r="Q39" s="317"/>
      <c r="R39" s="318"/>
      <c r="S39" s="319"/>
    </row>
    <row r="40" spans="1:19" s="60" customFormat="1" ht="9.6" customHeight="1" x14ac:dyDescent="0.25">
      <c r="A40" s="432"/>
      <c r="B40" s="408"/>
      <c r="C40" s="408"/>
      <c r="D40" s="408"/>
      <c r="E40" s="408"/>
      <c r="F40" s="434"/>
      <c r="G40" s="434"/>
      <c r="I40" s="434"/>
      <c r="J40" s="408"/>
      <c r="K40" s="434"/>
      <c r="L40" s="434"/>
      <c r="M40" s="436"/>
      <c r="N40" s="408"/>
      <c r="O40" s="434"/>
      <c r="P40" s="435"/>
      <c r="Q40" s="317"/>
      <c r="R40" s="318"/>
      <c r="S40" s="319"/>
    </row>
    <row r="41" spans="1:19" s="60" customFormat="1" ht="9.6" customHeight="1" x14ac:dyDescent="0.25">
      <c r="A41" s="432"/>
      <c r="B41" s="434"/>
      <c r="C41" s="434"/>
      <c r="D41" s="434"/>
      <c r="E41" s="408"/>
      <c r="F41" s="434"/>
      <c r="G41" s="434"/>
      <c r="H41" s="434"/>
      <c r="I41" s="434"/>
      <c r="J41" s="408"/>
      <c r="K41" s="434"/>
      <c r="L41" s="434"/>
      <c r="M41" s="434"/>
      <c r="N41" s="435"/>
      <c r="O41" s="434"/>
      <c r="P41" s="435"/>
      <c r="Q41" s="317"/>
      <c r="R41" s="318"/>
      <c r="S41" s="319"/>
    </row>
    <row r="42" spans="1:19" s="60" customFormat="1" ht="9.6" customHeight="1" x14ac:dyDescent="0.25">
      <c r="A42" s="432"/>
      <c r="B42" s="408"/>
      <c r="C42" s="408"/>
      <c r="D42" s="408"/>
      <c r="E42" s="408"/>
      <c r="F42" s="434"/>
      <c r="G42" s="434"/>
      <c r="I42" s="436"/>
      <c r="J42" s="408"/>
      <c r="K42" s="434"/>
      <c r="L42" s="434"/>
      <c r="M42" s="434"/>
      <c r="N42" s="435"/>
      <c r="O42" s="435"/>
      <c r="P42" s="435"/>
      <c r="Q42" s="317"/>
      <c r="R42" s="318"/>
      <c r="S42" s="319"/>
    </row>
    <row r="43" spans="1:19" s="60" customFormat="1" ht="9.6" customHeight="1" x14ac:dyDescent="0.25">
      <c r="A43" s="432"/>
      <c r="B43" s="434"/>
      <c r="C43" s="434"/>
      <c r="D43" s="434"/>
      <c r="E43" s="408"/>
      <c r="F43" s="434"/>
      <c r="G43" s="434"/>
      <c r="H43" s="434"/>
      <c r="I43" s="434"/>
      <c r="J43" s="408"/>
      <c r="K43" s="434"/>
      <c r="L43" s="437"/>
      <c r="M43" s="434"/>
      <c r="N43" s="435"/>
      <c r="O43" s="435"/>
      <c r="P43" s="435"/>
      <c r="Q43" s="317"/>
      <c r="R43" s="318"/>
      <c r="S43" s="319"/>
    </row>
    <row r="44" spans="1:19" s="60" customFormat="1" ht="9.6" customHeight="1" x14ac:dyDescent="0.25">
      <c r="A44" s="432"/>
      <c r="B44" s="408"/>
      <c r="C44" s="408"/>
      <c r="D44" s="408"/>
      <c r="E44" s="408"/>
      <c r="F44" s="434"/>
      <c r="G44" s="434"/>
      <c r="I44" s="434"/>
      <c r="J44" s="408"/>
      <c r="K44" s="436"/>
      <c r="L44" s="408"/>
      <c r="M44" s="434"/>
      <c r="N44" s="435"/>
      <c r="O44" s="435"/>
      <c r="P44" s="435"/>
      <c r="Q44" s="317"/>
      <c r="R44" s="318"/>
      <c r="S44" s="319"/>
    </row>
    <row r="45" spans="1:19" s="60" customFormat="1" ht="9.6" customHeight="1" x14ac:dyDescent="0.25">
      <c r="A45" s="432"/>
      <c r="B45" s="434"/>
      <c r="C45" s="434"/>
      <c r="D45" s="434"/>
      <c r="E45" s="408"/>
      <c r="F45" s="434"/>
      <c r="G45" s="434"/>
      <c r="H45" s="434"/>
      <c r="I45" s="434"/>
      <c r="J45" s="408"/>
      <c r="K45" s="434"/>
      <c r="L45" s="434"/>
      <c r="M45" s="434"/>
      <c r="N45" s="435"/>
      <c r="O45" s="435"/>
      <c r="P45" s="435"/>
      <c r="Q45" s="317"/>
      <c r="R45" s="318"/>
      <c r="S45" s="319"/>
    </row>
    <row r="46" spans="1:19" s="60" customFormat="1" ht="9.6" customHeight="1" x14ac:dyDescent="0.25">
      <c r="A46" s="432"/>
      <c r="B46" s="408"/>
      <c r="C46" s="408"/>
      <c r="D46" s="408"/>
      <c r="E46" s="408"/>
      <c r="F46" s="434"/>
      <c r="G46" s="434"/>
      <c r="I46" s="436"/>
      <c r="J46" s="408"/>
      <c r="K46" s="434"/>
      <c r="L46" s="434"/>
      <c r="M46" s="434"/>
      <c r="N46" s="435"/>
      <c r="O46" s="435"/>
      <c r="P46" s="435"/>
      <c r="Q46" s="317"/>
      <c r="R46" s="318"/>
      <c r="S46" s="319"/>
    </row>
    <row r="47" spans="1:19" s="60" customFormat="1" ht="9.6" customHeight="1" x14ac:dyDescent="0.25">
      <c r="A47" s="433"/>
      <c r="B47" s="434"/>
      <c r="C47" s="434"/>
      <c r="D47" s="434"/>
      <c r="E47" s="408"/>
      <c r="F47" s="434"/>
      <c r="G47" s="434"/>
      <c r="H47" s="434"/>
      <c r="I47" s="434"/>
      <c r="J47" s="408"/>
      <c r="K47" s="434"/>
      <c r="L47" s="434"/>
      <c r="M47" s="434"/>
      <c r="N47" s="434"/>
      <c r="O47" s="315"/>
      <c r="P47" s="315"/>
      <c r="Q47" s="317"/>
      <c r="R47" s="318"/>
      <c r="S47" s="319"/>
    </row>
    <row r="48" spans="1:19" s="7" customFormat="1" ht="6.75" customHeight="1" x14ac:dyDescent="0.25">
      <c r="A48" s="357"/>
      <c r="B48" s="357"/>
      <c r="C48" s="357"/>
      <c r="D48" s="357"/>
      <c r="E48" s="357"/>
      <c r="F48" s="438"/>
      <c r="G48" s="438"/>
      <c r="H48" s="438"/>
      <c r="I48" s="438"/>
      <c r="J48" s="359"/>
      <c r="K48" s="358"/>
      <c r="L48" s="360"/>
      <c r="M48" s="358"/>
      <c r="N48" s="360"/>
      <c r="O48" s="358"/>
      <c r="P48" s="360"/>
      <c r="Q48" s="358"/>
      <c r="R48" s="360"/>
      <c r="S48" s="354"/>
    </row>
    <row r="49" spans="1:18" s="18" customFormat="1" ht="10.5" customHeight="1" x14ac:dyDescent="0.25">
      <c r="A49" s="220" t="s">
        <v>72</v>
      </c>
      <c r="B49" s="221"/>
      <c r="C49" s="221"/>
      <c r="D49" s="222"/>
      <c r="E49" s="361" t="s">
        <v>99</v>
      </c>
      <c r="F49" s="362" t="s">
        <v>100</v>
      </c>
      <c r="G49" s="361"/>
      <c r="H49" s="361"/>
      <c r="I49" s="363"/>
      <c r="J49" s="361" t="s">
        <v>99</v>
      </c>
      <c r="K49" s="362" t="s">
        <v>101</v>
      </c>
      <c r="L49" s="364"/>
      <c r="M49" s="362" t="s">
        <v>102</v>
      </c>
      <c r="N49" s="365"/>
      <c r="O49" s="366" t="s">
        <v>103</v>
      </c>
      <c r="P49" s="366"/>
      <c r="Q49" s="367"/>
      <c r="R49" s="368"/>
    </row>
    <row r="50" spans="1:18" s="18" customFormat="1" ht="9" customHeight="1" x14ac:dyDescent="0.25">
      <c r="A50" s="439" t="s">
        <v>104</v>
      </c>
      <c r="B50" s="440"/>
      <c r="C50" s="441"/>
      <c r="D50" s="442"/>
      <c r="E50" s="443">
        <v>1</v>
      </c>
      <c r="F50" s="258" t="e">
        <f>IF(E50&gt;$R$57,0,UPPER(VLOOKUP(E50,#REF!,2)))</f>
        <v>#REF!</v>
      </c>
      <c r="G50" s="371"/>
      <c r="H50" s="258"/>
      <c r="I50" s="251"/>
      <c r="J50" s="444" t="s">
        <v>105</v>
      </c>
      <c r="K50" s="254"/>
      <c r="L50" s="243"/>
      <c r="M50" s="254"/>
      <c r="N50" s="445"/>
      <c r="O50" s="446" t="s">
        <v>106</v>
      </c>
      <c r="P50" s="447"/>
      <c r="Q50" s="447"/>
      <c r="R50" s="448"/>
    </row>
    <row r="51" spans="1:18" s="18" customFormat="1" ht="9" customHeight="1" x14ac:dyDescent="0.25">
      <c r="A51" s="449" t="s">
        <v>107</v>
      </c>
      <c r="B51" s="450"/>
      <c r="C51" s="451"/>
      <c r="D51" s="452"/>
      <c r="E51" s="443">
        <v>2</v>
      </c>
      <c r="F51" s="258" t="e">
        <f>IF(E51&gt;$R$57,0,UPPER(VLOOKUP(E51,#REF!,2)))</f>
        <v>#REF!</v>
      </c>
      <c r="G51" s="371"/>
      <c r="H51" s="258"/>
      <c r="I51" s="251"/>
      <c r="J51" s="444" t="s">
        <v>108</v>
      </c>
      <c r="K51" s="254"/>
      <c r="L51" s="243"/>
      <c r="M51" s="254"/>
      <c r="N51" s="445"/>
      <c r="O51" s="453"/>
      <c r="P51" s="454"/>
      <c r="Q51" s="450"/>
      <c r="R51" s="455"/>
    </row>
    <row r="52" spans="1:18" s="18" customFormat="1" ht="9" customHeight="1" x14ac:dyDescent="0.25">
      <c r="A52" s="255"/>
      <c r="B52" s="256"/>
      <c r="C52" s="377"/>
      <c r="D52" s="257"/>
      <c r="E52" s="443">
        <v>3</v>
      </c>
      <c r="F52" s="258" t="e">
        <f>IF(E52&gt;$R$57,0,UPPER(VLOOKUP(E52,#REF!,2)))</f>
        <v>#REF!</v>
      </c>
      <c r="G52" s="371"/>
      <c r="H52" s="258"/>
      <c r="I52" s="251"/>
      <c r="J52" s="444" t="s">
        <v>109</v>
      </c>
      <c r="K52" s="254"/>
      <c r="L52" s="243"/>
      <c r="M52" s="254"/>
      <c r="N52" s="445"/>
      <c r="O52" s="446" t="s">
        <v>110</v>
      </c>
      <c r="P52" s="447"/>
      <c r="Q52" s="447"/>
      <c r="R52" s="448"/>
    </row>
    <row r="53" spans="1:18" s="18" customFormat="1" ht="9" customHeight="1" x14ac:dyDescent="0.25">
      <c r="A53" s="260"/>
      <c r="B53" s="261"/>
      <c r="C53" s="261"/>
      <c r="D53" s="262"/>
      <c r="E53" s="443">
        <v>4</v>
      </c>
      <c r="F53" s="258" t="e">
        <f>IF(E53&gt;$R$57,0,UPPER(VLOOKUP(E53,#REF!,2)))</f>
        <v>#REF!</v>
      </c>
      <c r="G53" s="371"/>
      <c r="H53" s="258"/>
      <c r="I53" s="251"/>
      <c r="J53" s="444" t="s">
        <v>111</v>
      </c>
      <c r="K53" s="254"/>
      <c r="L53" s="243"/>
      <c r="M53" s="254"/>
      <c r="N53" s="445"/>
      <c r="O53" s="254"/>
      <c r="P53" s="243"/>
      <c r="Q53" s="254"/>
      <c r="R53" s="445"/>
    </row>
    <row r="54" spans="1:18" s="18" customFormat="1" ht="9" customHeight="1" x14ac:dyDescent="0.25">
      <c r="A54" s="264"/>
      <c r="B54" s="265"/>
      <c r="C54" s="265"/>
      <c r="D54" s="266"/>
      <c r="E54" s="443"/>
      <c r="F54" s="258"/>
      <c r="G54" s="371"/>
      <c r="H54" s="258"/>
      <c r="I54" s="251"/>
      <c r="J54" s="444" t="s">
        <v>112</v>
      </c>
      <c r="K54" s="254"/>
      <c r="L54" s="243"/>
      <c r="M54" s="254"/>
      <c r="N54" s="445"/>
      <c r="O54" s="450"/>
      <c r="P54" s="454"/>
      <c r="Q54" s="450"/>
      <c r="R54" s="455"/>
    </row>
    <row r="55" spans="1:18" s="18" customFormat="1" ht="9" customHeight="1" x14ac:dyDescent="0.25">
      <c r="A55" s="267"/>
      <c r="B55" s="16"/>
      <c r="C55" s="261"/>
      <c r="D55" s="262"/>
      <c r="E55" s="443"/>
      <c r="F55" s="258"/>
      <c r="G55" s="371"/>
      <c r="H55" s="258"/>
      <c r="I55" s="251"/>
      <c r="J55" s="444" t="s">
        <v>113</v>
      </c>
      <c r="K55" s="254"/>
      <c r="L55" s="243"/>
      <c r="M55" s="254"/>
      <c r="N55" s="445"/>
      <c r="O55" s="446" t="s">
        <v>33</v>
      </c>
      <c r="P55" s="447"/>
      <c r="Q55" s="447"/>
      <c r="R55" s="448"/>
    </row>
    <row r="56" spans="1:18" s="18" customFormat="1" ht="9" customHeight="1" x14ac:dyDescent="0.25">
      <c r="A56" s="267"/>
      <c r="B56" s="16"/>
      <c r="C56" s="378"/>
      <c r="D56" s="268"/>
      <c r="E56" s="443"/>
      <c r="F56" s="258"/>
      <c r="G56" s="371"/>
      <c r="H56" s="258"/>
      <c r="I56" s="251"/>
      <c r="J56" s="444" t="s">
        <v>114</v>
      </c>
      <c r="K56" s="254"/>
      <c r="L56" s="243"/>
      <c r="M56" s="254"/>
      <c r="N56" s="445"/>
      <c r="O56" s="254"/>
      <c r="P56" s="243"/>
      <c r="Q56" s="254"/>
      <c r="R56" s="445"/>
    </row>
    <row r="57" spans="1:18" s="18" customFormat="1" ht="9" customHeight="1" x14ac:dyDescent="0.25">
      <c r="A57" s="269"/>
      <c r="B57" s="270"/>
      <c r="C57" s="379"/>
      <c r="D57" s="271"/>
      <c r="E57" s="456"/>
      <c r="F57" s="273"/>
      <c r="G57" s="380"/>
      <c r="H57" s="273"/>
      <c r="I57" s="276"/>
      <c r="J57" s="457" t="s">
        <v>115</v>
      </c>
      <c r="K57" s="450"/>
      <c r="L57" s="454"/>
      <c r="M57" s="450"/>
      <c r="N57" s="455"/>
      <c r="O57" s="450" t="str">
        <f>R4</f>
        <v>Kovács Zoltán</v>
      </c>
      <c r="P57" s="454"/>
      <c r="Q57" s="450"/>
      <c r="R57" s="382" t="e">
        <f>MIN(4,#REF!)</f>
        <v>#REF!</v>
      </c>
    </row>
  </sheetData>
  <sheetProtection selectLockedCells="1" selectUnlockedCells="1"/>
  <mergeCells count="1">
    <mergeCell ref="A4:C4"/>
  </mergeCells>
  <conditionalFormatting sqref="B39 B41 B43 B45 B47">
    <cfRule type="cellIs" dxfId="320" priority="10" stopIfTrue="1" operator="equal">
      <formula>"QA"</formula>
    </cfRule>
    <cfRule type="cellIs" dxfId="319" priority="11" stopIfTrue="1" operator="equal">
      <formula>"DA"</formula>
    </cfRule>
  </conditionalFormatting>
  <conditionalFormatting sqref="E7 E9 E11 E13 E15 E17 E19 E21 E23 E25 E27 E29 E31 E33 E35 E37">
    <cfRule type="expression" dxfId="318" priority="13" stopIfTrue="1">
      <formula>$E7&lt;5</formula>
    </cfRule>
  </conditionalFormatting>
  <conditionalFormatting sqref="E39 E41 E43 E45 E47">
    <cfRule type="expression" dxfId="317" priority="5" stopIfTrue="1">
      <formula>AND($E39&lt;9,$C39&gt;0)</formula>
    </cfRule>
  </conditionalFormatting>
  <conditionalFormatting sqref="F7 F9 F11 F13 F15 F17 F19 F21 F23 F25 F27 F29 F31 F33 F35 F37">
    <cfRule type="cellIs" dxfId="316" priority="14" stopIfTrue="1" operator="equal">
      <formula>"Bye"</formula>
    </cfRule>
  </conditionalFormatting>
  <conditionalFormatting sqref="F39 F41 F43 F45 F47">
    <cfRule type="cellIs" dxfId="315" priority="6" stopIfTrue="1" operator="equal">
      <formula>"Bye"</formula>
    </cfRule>
    <cfRule type="expression" dxfId="314" priority="7" stopIfTrue="1">
      <formula>AND($E39&lt;9,$C39&gt;0)</formula>
    </cfRule>
  </conditionalFormatting>
  <conditionalFormatting sqref="H7 H9 H11 H13 H15 H17 H19 H21 H23 H25 H27 H29 H31 H33 H35 H37 G39:I39 G41:I41 G43:I43 G45:I45 G47:I47">
    <cfRule type="expression" dxfId="313" priority="1" stopIfTrue="1">
      <formula>AND($E7&lt;9,$C7&gt;0)</formula>
    </cfRule>
  </conditionalFormatting>
  <conditionalFormatting sqref="I8 K10 I12 M14 I16 K18 I20 O22 I24 K26 I28 M30 I32 K34 I36 M40 I42 K44 I46">
    <cfRule type="expression" dxfId="312" priority="2" stopIfTrue="1">
      <formula>AND($O$1="CU",I8="Umpire")</formula>
    </cfRule>
    <cfRule type="expression" dxfId="311" priority="3" stopIfTrue="1">
      <formula>AND($O$1="CU",I8&lt;&gt;"Umpire",J8&lt;&gt;"")</formula>
    </cfRule>
    <cfRule type="expression" dxfId="310" priority="4" stopIfTrue="1">
      <formula>AND($O$1="CU",I8&lt;&gt;"Umpire")</formula>
    </cfRule>
  </conditionalFormatting>
  <conditionalFormatting sqref="J8 L10 J12 N14 J16 L18 J20 P22 J24 L26 J28 N30 J32 L34 J36 R57">
    <cfRule type="expression" dxfId="309" priority="12" stopIfTrue="1">
      <formula>$O$1="CU"</formula>
    </cfRule>
  </conditionalFormatting>
  <conditionalFormatting sqref="K8 M10 K12 O14 K16 M18 K20 Q22 K24 M26 K28 O30 K32 M34 K36 O40 K42 M44 K46">
    <cfRule type="expression" dxfId="308" priority="8" stopIfTrue="1">
      <formula>J8="as"</formula>
    </cfRule>
    <cfRule type="expression" dxfId="307" priority="9" stopIfTrue="1">
      <formula>J8="bs"</formula>
    </cfRule>
  </conditionalFormatting>
  <dataValidations count="1">
    <dataValidation type="list" allowBlank="1" sqref="I8 K10 I12 M14 I16 K18 I20 O22 I24 K26 I28 M30 I32 K34 I36 M40 I42 K44 I46" xr:uid="{2B09AEBE-2C40-49DF-B810-D7C22D0CB5A5}">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1266"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1267"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B070-DA96-4E51-94E3-9C18C99A48D7}">
  <sheetPr codeName="Munka25">
    <tabColor indexed="11"/>
  </sheetPr>
  <dimension ref="A1:AK41"/>
  <sheetViews>
    <sheetView showZeros="0" workbookViewId="0">
      <selection activeCell="S8" sqref="S8"/>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 min="25"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IF(Y5=1,CONCATENATE(VLOOKUP(Y3,AA16:AH27,2)),CONCATENATE(VLOOKUP(Y3,AA2:AK13,2)))</f>
        <v>#N/A</v>
      </c>
      <c r="AC1" s="177" t="e">
        <f>IF(Y5=1,CONCATENATE(VLOOKUP(Y3,AA16:AK27,3)),CONCATENATE(VLOOKUP(Y3,AA2:AK13,3)))</f>
        <v>#N/A</v>
      </c>
      <c r="AD1" s="177" t="e">
        <f>IF(Y5=1,CONCATENATE(VLOOKUP(Y3,AA16:AK27,4)),CONCATENATE(VLOOKUP(Y3,AA2:AK13,4)))</f>
        <v>#N/A</v>
      </c>
      <c r="AE1" s="177" t="e">
        <f>IF(Y5=1,CONCATENATE(VLOOKUP(Y3,AA16:AK27,5)),CONCATENATE(VLOOKUP(Y3,AA2:AK13,5)))</f>
        <v>#N/A</v>
      </c>
      <c r="AF1" s="177" t="e">
        <f>IF(Y5=1,CONCATENATE(VLOOKUP(Y3,AA16:AK27,6)),CONCATENATE(VLOOKUP(Y3,AA2:AK13,6)))</f>
        <v>#N/A</v>
      </c>
      <c r="AG1" s="177" t="e">
        <f>IF(Y5=1,CONCATENATE(VLOOKUP(Y3,AA16:AK27,7)),CONCATENATE(VLOOKUP(Y3,AA2:AK13,7)))</f>
        <v>#N/A</v>
      </c>
      <c r="AH1" s="177" t="e">
        <f>IF(Y5=1,CONCATENATE(VLOOKUP(Y3,AA16:AK27,8)),CONCATENATE(VLOOKUP(Y3,AA2:AK13,8)))</f>
        <v>#N/A</v>
      </c>
      <c r="AI1" s="177" t="e">
        <f>IF(Y5=1,CONCATENATE(VLOOKUP(Y3,AA16:AK27,9)),CONCATENATE(VLOOKUP(Y3,AA2:AK13,9)))</f>
        <v>#N/A</v>
      </c>
      <c r="AJ1" s="177" t="e">
        <f>IF(Y5=1,CONCATENATE(VLOOKUP(Y3,AA16:AK27,10)),CONCATENATE(VLOOKUP(Y3,AA2:AK13,10)))</f>
        <v>#N/A</v>
      </c>
      <c r="AK1" s="177" t="e">
        <f>IF(Y5=1,CONCATENATE(VLOOKUP(Y3,AA16:AK27,11)),CONCATENATE(VLOOKUP(Y3,AA2:AK13,11)))</f>
        <v>#N/A</v>
      </c>
    </row>
    <row r="2" spans="1:37" x14ac:dyDescent="0.25">
      <c r="A2" s="178" t="s">
        <v>29</v>
      </c>
      <c r="B2" s="179"/>
      <c r="C2" s="179"/>
      <c r="D2" s="179"/>
      <c r="E2" s="278">
        <f>Altalanos!$C$8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0"/>
      <c r="R3" s="383"/>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197" t="str">
        <f>Altalanos!$E$10</f>
        <v>Kovács Zoltán</v>
      </c>
      <c r="M4" s="195"/>
      <c r="N4" s="198"/>
      <c r="O4" s="199"/>
      <c r="P4" s="191" t="s">
        <v>63</v>
      </c>
      <c r="Q4" s="187" t="s">
        <v>152</v>
      </c>
      <c r="R4" s="187" t="s">
        <v>153</v>
      </c>
      <c r="S4" s="384"/>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P5" s="200" t="s">
        <v>67</v>
      </c>
      <c r="Q5" s="201" t="s">
        <v>154</v>
      </c>
      <c r="R5" s="201" t="s">
        <v>155</v>
      </c>
      <c r="S5" s="384"/>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P6" s="203" t="s">
        <v>77</v>
      </c>
      <c r="Q6" s="204" t="s">
        <v>156</v>
      </c>
      <c r="R6" s="204" t="s">
        <v>64</v>
      </c>
      <c r="S6" s="384"/>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385" t="str">
        <f>IF($B7="","",VLOOKUP($B7,#REF!,5))</f>
        <v/>
      </c>
      <c r="D7" s="385" t="str">
        <f>IF($B7="","",VLOOKUP($B7,#REF!,15))</f>
        <v/>
      </c>
      <c r="E7" s="712" t="s">
        <v>258</v>
      </c>
      <c r="F7" s="712"/>
      <c r="G7" s="712" t="s">
        <v>158</v>
      </c>
      <c r="H7" s="712"/>
      <c r="I7" s="386" t="s">
        <v>137</v>
      </c>
      <c r="J7" s="205"/>
      <c r="K7" s="211"/>
      <c r="L7" s="212" t="str">
        <f>IF(K7="","",CONCATENATE(VLOOKUP($Y$3,$AB$1:$AK$1,K7)," pont"))</f>
        <v/>
      </c>
      <c r="M7" s="213"/>
      <c r="P7" s="191" t="s">
        <v>159</v>
      </c>
      <c r="Q7" s="187" t="s">
        <v>68</v>
      </c>
      <c r="R7" s="187" t="s">
        <v>160</v>
      </c>
      <c r="S7" s="192"/>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387"/>
      <c r="D8" s="387"/>
      <c r="E8" s="387"/>
      <c r="F8" s="387"/>
      <c r="G8" s="387"/>
      <c r="H8" s="387"/>
      <c r="I8" s="387"/>
      <c r="J8" s="205"/>
      <c r="K8" s="206"/>
      <c r="L8" s="206"/>
      <c r="M8" s="216"/>
      <c r="P8" s="200" t="s">
        <v>161</v>
      </c>
      <c r="Q8" s="201" t="s">
        <v>78</v>
      </c>
      <c r="R8" s="201" t="s">
        <v>162</v>
      </c>
      <c r="S8" s="192"/>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385" t="str">
        <f>IF($B9="","",VLOOKUP($B9,#REF!,5))</f>
        <v/>
      </c>
      <c r="D9" s="385" t="str">
        <f>IF($B9="","",VLOOKUP($B9,#REF!,15))</f>
        <v/>
      </c>
      <c r="E9" s="712" t="s">
        <v>259</v>
      </c>
      <c r="F9" s="712"/>
      <c r="G9" s="712" t="s">
        <v>82</v>
      </c>
      <c r="H9" s="712"/>
      <c r="I9" s="386" t="s">
        <v>137</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387"/>
      <c r="D10" s="387"/>
      <c r="E10" s="387"/>
      <c r="F10" s="387"/>
      <c r="G10" s="387"/>
      <c r="H10" s="387"/>
      <c r="I10" s="387"/>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385" t="str">
        <f>IF($B11="","",VLOOKUP($B11,#REF!,5))</f>
        <v/>
      </c>
      <c r="D11" s="385" t="str">
        <f>IF($B11="","",VLOOKUP($B11,#REF!,15))</f>
        <v/>
      </c>
      <c r="E11" s="712" t="s">
        <v>237</v>
      </c>
      <c r="F11" s="712"/>
      <c r="G11" s="712" t="s">
        <v>260</v>
      </c>
      <c r="H11" s="712"/>
      <c r="I11" s="386" t="s">
        <v>60</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6"/>
      <c r="B12" s="214"/>
      <c r="C12" s="387"/>
      <c r="D12" s="387"/>
      <c r="E12" s="387"/>
      <c r="F12" s="387"/>
      <c r="G12" s="387"/>
      <c r="H12" s="387"/>
      <c r="I12" s="387"/>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6" t="s">
        <v>167</v>
      </c>
      <c r="B13" s="207"/>
      <c r="C13" s="385" t="str">
        <f>IF($B13="","",VLOOKUP($B13,#REF!,5))</f>
        <v/>
      </c>
      <c r="D13" s="385" t="str">
        <f>IF($B13="","",VLOOKUP($B13,#REF!,15))</f>
        <v/>
      </c>
      <c r="E13" s="712" t="s">
        <v>261</v>
      </c>
      <c r="F13" s="712"/>
      <c r="G13" s="712" t="s">
        <v>262</v>
      </c>
      <c r="H13" s="712"/>
      <c r="I13" s="386" t="s">
        <v>263</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214"/>
      <c r="C14" s="387"/>
      <c r="D14" s="387"/>
      <c r="E14" s="387"/>
      <c r="F14" s="387"/>
      <c r="G14" s="387"/>
      <c r="H14" s="387"/>
      <c r="I14" s="387"/>
      <c r="J14" s="205"/>
      <c r="K14" s="206"/>
      <c r="L14" s="206"/>
      <c r="M14" s="216"/>
      <c r="Y14" s="186"/>
      <c r="Z14" s="186"/>
      <c r="AA14" s="186"/>
      <c r="AB14" s="186"/>
      <c r="AC14" s="186"/>
      <c r="AD14" s="186"/>
      <c r="AE14" s="186"/>
      <c r="AF14" s="186"/>
      <c r="AG14" s="186"/>
      <c r="AH14" s="186"/>
      <c r="AI14" s="186"/>
      <c r="AJ14" s="186"/>
      <c r="AK14" s="186"/>
    </row>
    <row r="15" spans="1:37" x14ac:dyDescent="0.25">
      <c r="A15" s="206" t="s">
        <v>170</v>
      </c>
      <c r="B15" s="207"/>
      <c r="C15" s="385" t="str">
        <f>IF($B15="","",VLOOKUP($B15,#REF!,5))</f>
        <v/>
      </c>
      <c r="D15" s="385" t="str">
        <f>IF($B15="","",VLOOKUP($B15,#REF!,15))</f>
        <v/>
      </c>
      <c r="E15" s="712" t="s">
        <v>264</v>
      </c>
      <c r="F15" s="712"/>
      <c r="G15" s="712" t="s">
        <v>265</v>
      </c>
      <c r="H15" s="712"/>
      <c r="I15" s="386" t="s">
        <v>266</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Janowszky</v>
      </c>
      <c r="E18" s="711"/>
      <c r="F18" s="711" t="str">
        <f>E9</f>
        <v>Török</v>
      </c>
      <c r="G18" s="711"/>
      <c r="H18" s="711" t="str">
        <f>E11</f>
        <v>Godó</v>
      </c>
      <c r="I18" s="711"/>
      <c r="J18" s="711" t="str">
        <f>E13</f>
        <v>Munkácsy</v>
      </c>
      <c r="K18" s="711"/>
      <c r="L18" s="711" t="str">
        <f>E15</f>
        <v>Zsadányi</v>
      </c>
      <c r="M18" s="711"/>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Janowszky</v>
      </c>
      <c r="C19" s="703"/>
      <c r="D19" s="705"/>
      <c r="E19" s="705"/>
      <c r="F19" s="704"/>
      <c r="G19" s="704"/>
      <c r="H19" s="704"/>
      <c r="I19" s="704"/>
      <c r="J19" s="711"/>
      <c r="K19" s="711"/>
      <c r="L19" s="711"/>
      <c r="M19" s="711"/>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Török</v>
      </c>
      <c r="C20" s="703"/>
      <c r="D20" s="704"/>
      <c r="E20" s="704"/>
      <c r="F20" s="705"/>
      <c r="G20" s="705"/>
      <c r="H20" s="704"/>
      <c r="I20" s="704"/>
      <c r="J20" s="704"/>
      <c r="K20" s="704"/>
      <c r="L20" s="711"/>
      <c r="M20" s="711"/>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Godó</v>
      </c>
      <c r="C21" s="703"/>
      <c r="D21" s="704"/>
      <c r="E21" s="704"/>
      <c r="F21" s="704"/>
      <c r="G21" s="704"/>
      <c r="H21" s="705"/>
      <c r="I21" s="705"/>
      <c r="J21" s="704"/>
      <c r="K21" s="704"/>
      <c r="L21" s="704"/>
      <c r="M21" s="704"/>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18" t="s">
        <v>167</v>
      </c>
      <c r="B22" s="703" t="str">
        <f>E13</f>
        <v>Munkácsy</v>
      </c>
      <c r="C22" s="703"/>
      <c r="D22" s="704"/>
      <c r="E22" s="704"/>
      <c r="F22" s="704"/>
      <c r="G22" s="704"/>
      <c r="H22" s="711"/>
      <c r="I22" s="711"/>
      <c r="J22" s="705"/>
      <c r="K22" s="705"/>
      <c r="L22" s="704"/>
      <c r="M22" s="704"/>
      <c r="Y22" s="186"/>
      <c r="Z22" s="186"/>
      <c r="AA22" s="186" t="s">
        <v>85</v>
      </c>
      <c r="AB22" s="186">
        <v>60</v>
      </c>
      <c r="AC22" s="186">
        <v>40</v>
      </c>
      <c r="AD22" s="186">
        <v>30</v>
      </c>
      <c r="AE22" s="186">
        <v>20</v>
      </c>
      <c r="AF22" s="186">
        <v>18</v>
      </c>
      <c r="AG22" s="186">
        <v>15</v>
      </c>
      <c r="AH22" s="186">
        <v>12</v>
      </c>
      <c r="AI22" s="186">
        <v>10</v>
      </c>
      <c r="AJ22" s="186">
        <v>8</v>
      </c>
      <c r="AK22" s="186">
        <v>6</v>
      </c>
    </row>
    <row r="23" spans="1:37" ht="18.75" customHeight="1" x14ac:dyDescent="0.25">
      <c r="A23" s="218" t="s">
        <v>170</v>
      </c>
      <c r="B23" s="703" t="str">
        <f>E15</f>
        <v>Zsadányi</v>
      </c>
      <c r="C23" s="703"/>
      <c r="D23" s="704"/>
      <c r="E23" s="704"/>
      <c r="F23" s="704"/>
      <c r="G23" s="704"/>
      <c r="H23" s="711"/>
      <c r="I23" s="711"/>
      <c r="J23" s="711"/>
      <c r="K23" s="711"/>
      <c r="L23" s="705"/>
      <c r="M23" s="7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05"/>
    </row>
    <row r="33" spans="1:18" x14ac:dyDescent="0.25">
      <c r="A33" s="220" t="s">
        <v>72</v>
      </c>
      <c r="B33" s="221"/>
      <c r="C33" s="222"/>
      <c r="D33" s="223" t="s">
        <v>99</v>
      </c>
      <c r="E33" s="224" t="s">
        <v>100</v>
      </c>
      <c r="F33" s="225"/>
      <c r="G33" s="223" t="s">
        <v>99</v>
      </c>
      <c r="H33" s="224" t="s">
        <v>101</v>
      </c>
      <c r="I33" s="226"/>
      <c r="J33" s="224" t="s">
        <v>102</v>
      </c>
      <c r="K33" s="227" t="s">
        <v>103</v>
      </c>
      <c r="L33" s="33"/>
      <c r="M33" s="225"/>
      <c r="P33" s="230"/>
      <c r="Q33" s="230"/>
      <c r="R33" s="231"/>
    </row>
    <row r="34" spans="1:18" x14ac:dyDescent="0.25">
      <c r="A34" s="232" t="s">
        <v>104</v>
      </c>
      <c r="B34" s="233"/>
      <c r="C34" s="234"/>
      <c r="D34" s="235"/>
      <c r="E34" s="706"/>
      <c r="F34" s="706"/>
      <c r="G34" s="236" t="s">
        <v>105</v>
      </c>
      <c r="H34" s="233"/>
      <c r="I34" s="237"/>
      <c r="J34" s="238"/>
      <c r="K34" s="239" t="s">
        <v>106</v>
      </c>
      <c r="L34" s="240"/>
      <c r="M34" s="259"/>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50">
    <mergeCell ref="A1:F1"/>
    <mergeCell ref="A4:C4"/>
    <mergeCell ref="E7:F7"/>
    <mergeCell ref="G7:H7"/>
    <mergeCell ref="E9:F9"/>
    <mergeCell ref="G9:H9"/>
    <mergeCell ref="E11:F11"/>
    <mergeCell ref="G11:H11"/>
    <mergeCell ref="E13:F13"/>
    <mergeCell ref="G13:H13"/>
    <mergeCell ref="E15:F15"/>
    <mergeCell ref="G15:H15"/>
    <mergeCell ref="L19:M19"/>
    <mergeCell ref="B18:C18"/>
    <mergeCell ref="D18:E18"/>
    <mergeCell ref="F18:G18"/>
    <mergeCell ref="H18:I18"/>
    <mergeCell ref="J18:K18"/>
    <mergeCell ref="L18:M18"/>
    <mergeCell ref="B19:C19"/>
    <mergeCell ref="D19:E19"/>
    <mergeCell ref="F19:G19"/>
    <mergeCell ref="H19:I19"/>
    <mergeCell ref="J19:K19"/>
    <mergeCell ref="L21:M21"/>
    <mergeCell ref="B20:C20"/>
    <mergeCell ref="D20:E20"/>
    <mergeCell ref="F20:G20"/>
    <mergeCell ref="H20:I20"/>
    <mergeCell ref="J20:K20"/>
    <mergeCell ref="L20:M20"/>
    <mergeCell ref="B21:C21"/>
    <mergeCell ref="D21:E21"/>
    <mergeCell ref="F21:G21"/>
    <mergeCell ref="H21:I21"/>
    <mergeCell ref="J21:K21"/>
    <mergeCell ref="H23:I23"/>
    <mergeCell ref="J23:K23"/>
    <mergeCell ref="L23:M23"/>
    <mergeCell ref="B22:C22"/>
    <mergeCell ref="D22:E22"/>
    <mergeCell ref="F22:G22"/>
    <mergeCell ref="H22:I22"/>
    <mergeCell ref="J22:K22"/>
    <mergeCell ref="L22:M22"/>
    <mergeCell ref="E34:F34"/>
    <mergeCell ref="E35:F35"/>
    <mergeCell ref="B23:C23"/>
    <mergeCell ref="D23:E23"/>
    <mergeCell ref="F23:G23"/>
  </mergeCells>
  <conditionalFormatting sqref="E7 E9 E11 E13 E15">
    <cfRule type="cellIs" dxfId="306" priority="1" stopIfTrue="1" operator="equal">
      <formula>"Bye"</formula>
    </cfRule>
  </conditionalFormatting>
  <conditionalFormatting sqref="R41">
    <cfRule type="expression" dxfId="305" priority="2"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41C75-88EA-472B-BF0F-D33A5D7CD95D}">
  <sheetPr codeName="Sheet149">
    <tabColor indexed="11"/>
    <pageSetUpPr fitToPage="1"/>
  </sheetPr>
  <dimension ref="A1:AK57"/>
  <sheetViews>
    <sheetView showGridLines="0" showZeros="0" topLeftCell="A7" workbookViewId="0">
      <selection activeCell="C17" sqref="C17"/>
    </sheetView>
  </sheetViews>
  <sheetFormatPr defaultRowHeight="13.2" x14ac:dyDescent="0.25"/>
  <cols>
    <col min="1" max="2" width="3.33203125" customWidth="1"/>
    <col min="3" max="3" width="4.6640625" customWidth="1"/>
    <col min="4" max="4" width="6.554687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282" customFormat="1" ht="21.75" customHeight="1" x14ac:dyDescent="0.25">
      <c r="A1" s="92" t="str">
        <f>Altalanos!$A$6</f>
        <v>Diákolimpia Vármegyei</v>
      </c>
      <c r="B1" s="92"/>
      <c r="C1" s="176"/>
      <c r="D1" s="176"/>
      <c r="E1" s="176"/>
      <c r="F1" s="176"/>
      <c r="G1" s="176"/>
      <c r="H1" s="92"/>
      <c r="I1" s="388"/>
      <c r="J1" s="175"/>
      <c r="K1" s="94" t="s">
        <v>28</v>
      </c>
      <c r="L1" s="95"/>
      <c r="M1" s="97"/>
      <c r="N1" s="175"/>
      <c r="O1" s="175" t="s">
        <v>179</v>
      </c>
      <c r="P1" s="175"/>
      <c r="Q1" s="176"/>
      <c r="R1" s="175"/>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row>
    <row r="2" spans="1:37" s="285" customFormat="1" x14ac:dyDescent="0.25">
      <c r="A2" s="389" t="s">
        <v>29</v>
      </c>
      <c r="B2" s="100"/>
      <c r="C2" s="100"/>
      <c r="D2" s="100"/>
      <c r="E2" s="390">
        <f>Altalanos!$D$8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ht="11.25" customHeigh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c r="L4" s="394"/>
      <c r="M4" s="396"/>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181</v>
      </c>
      <c r="N5" s="296"/>
      <c r="O5" s="293" t="s">
        <v>129</v>
      </c>
      <c r="P5" s="296"/>
      <c r="Q5" s="293" t="s">
        <v>130</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4.25" customHeight="1" x14ac:dyDescent="0.25">
      <c r="A6" s="397"/>
      <c r="B6" s="299"/>
      <c r="C6" s="299"/>
      <c r="D6" s="299"/>
      <c r="E6" s="299"/>
      <c r="F6" s="298" t="str">
        <f>IF(Y3="","",CONCATENATE(AH1," / ",VLOOKUP(Y3,AB1:AH1,5)," pont"))</f>
        <v/>
      </c>
      <c r="G6" s="300"/>
      <c r="H6" s="301"/>
      <c r="I6" s="300"/>
      <c r="J6" s="302"/>
      <c r="K6" s="299" t="str">
        <f>IF(Y3="","",CONCATENATE(VLOOKUP(Y3,AB1:AH1,4)," pont"))</f>
        <v/>
      </c>
      <c r="L6" s="302"/>
      <c r="M6" s="299" t="str">
        <f>IF(Y3="","",CONCATENATE(VLOOKUP(Y3,AB1:AH1,3)," pont"))</f>
        <v/>
      </c>
      <c r="N6" s="302"/>
      <c r="O6" s="299" t="str">
        <f>IF(Y3="","",CONCATENATE(VLOOKUP(Y3,AB1:AH1,2)," pont"))</f>
        <v/>
      </c>
      <c r="P6" s="302"/>
      <c r="Q6" s="299" t="str">
        <f>IF(Y3="","",CONCATENATE(VLOOKUP(Y3,AB1:AH1,1)," pont"))</f>
        <v/>
      </c>
      <c r="R6" s="303"/>
      <c r="Y6" s="306"/>
      <c r="Z6" s="306"/>
      <c r="AA6" s="306" t="s">
        <v>79</v>
      </c>
      <c r="AB6" s="307">
        <v>150</v>
      </c>
      <c r="AC6" s="307">
        <v>120</v>
      </c>
      <c r="AD6" s="307">
        <v>90</v>
      </c>
      <c r="AE6" s="307">
        <v>60</v>
      </c>
      <c r="AF6" s="307">
        <v>40</v>
      </c>
      <c r="AG6" s="307">
        <v>25</v>
      </c>
      <c r="AH6" s="307">
        <v>10</v>
      </c>
      <c r="AI6" s="398"/>
      <c r="AJ6" s="398"/>
      <c r="AK6" s="398"/>
    </row>
    <row r="7" spans="1:37" s="60" customFormat="1" ht="12.9" customHeight="1" x14ac:dyDescent="0.25">
      <c r="A7" s="309">
        <v>1</v>
      </c>
      <c r="B7" s="399" t="str">
        <f>IF($E7="","",VLOOKUP($E7,#REF!,14))</f>
        <v/>
      </c>
      <c r="C7" s="400" t="str">
        <f>IF($E7="","",VLOOKUP($E7,#REF!,15))</f>
        <v/>
      </c>
      <c r="D7" s="400" t="str">
        <f>IF($E7="","",VLOOKUP($E7,#REF!,5))</f>
        <v/>
      </c>
      <c r="E7" s="401"/>
      <c r="F7" s="402" t="s">
        <v>267</v>
      </c>
      <c r="G7" s="402" t="s">
        <v>200</v>
      </c>
      <c r="H7" s="402"/>
      <c r="I7" s="402" t="s">
        <v>263</v>
      </c>
      <c r="J7" s="403"/>
      <c r="K7" s="404"/>
      <c r="L7" s="404"/>
      <c r="M7" s="404"/>
      <c r="N7" s="404"/>
      <c r="O7" s="315"/>
      <c r="P7" s="316"/>
      <c r="Q7" s="317"/>
      <c r="R7" s="318"/>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12.9" customHeight="1" x14ac:dyDescent="0.25">
      <c r="A8" s="321"/>
      <c r="B8" s="406"/>
      <c r="C8" s="407"/>
      <c r="D8" s="407"/>
      <c r="E8" s="408"/>
      <c r="F8" s="409"/>
      <c r="G8" s="409"/>
      <c r="H8" s="410"/>
      <c r="I8" s="411" t="s">
        <v>134</v>
      </c>
      <c r="J8" s="328"/>
      <c r="K8" s="412" t="s">
        <v>268</v>
      </c>
      <c r="L8" s="412"/>
      <c r="M8" s="404"/>
      <c r="N8" s="404"/>
      <c r="O8" s="315"/>
      <c r="P8" s="316"/>
      <c r="Q8" s="317"/>
      <c r="R8" s="318"/>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12.9" customHeight="1" x14ac:dyDescent="0.25">
      <c r="A9" s="321">
        <v>2</v>
      </c>
      <c r="B9" s="399" t="str">
        <f>IF($E9="","",VLOOKUP($E9,#REF!,14))</f>
        <v/>
      </c>
      <c r="C9" s="400" t="str">
        <f>IF($E9="","",VLOOKUP($E9,#REF!,15))</f>
        <v/>
      </c>
      <c r="D9" s="400" t="str">
        <f>IF($E9="","",VLOOKUP($E9,#REF!,5))</f>
        <v/>
      </c>
      <c r="E9" s="401"/>
      <c r="F9" s="414" t="s">
        <v>186</v>
      </c>
      <c r="G9" s="414" t="str">
        <f>IF($E9="","",VLOOKUP($E9,#REF!,3))</f>
        <v/>
      </c>
      <c r="H9" s="414"/>
      <c r="I9" s="402" t="str">
        <f>IF($E9="","",VLOOKUP($E9,#REF!,4))</f>
        <v/>
      </c>
      <c r="J9" s="415"/>
      <c r="K9" s="404"/>
      <c r="L9" s="416"/>
      <c r="M9" s="404"/>
      <c r="N9" s="404"/>
      <c r="O9" s="315"/>
      <c r="P9" s="316"/>
      <c r="Q9" s="317"/>
      <c r="R9" s="318"/>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12.9" customHeight="1" x14ac:dyDescent="0.25">
      <c r="A10" s="321"/>
      <c r="B10" s="406"/>
      <c r="C10" s="407"/>
      <c r="D10" s="407"/>
      <c r="E10" s="417"/>
      <c r="F10" s="409"/>
      <c r="G10" s="409"/>
      <c r="H10" s="410"/>
      <c r="I10" s="404"/>
      <c r="J10" s="418"/>
      <c r="K10" s="419" t="s">
        <v>134</v>
      </c>
      <c r="L10" s="336"/>
      <c r="M10" s="412" t="str">
        <f>UPPER(IF(OR(L10="a",L10="as"),K8,IF(OR(L10="b",L10="bs"),K12,0)))</f>
        <v>0</v>
      </c>
      <c r="N10" s="420"/>
      <c r="O10" s="421"/>
      <c r="P10" s="421"/>
      <c r="Q10" s="317"/>
      <c r="R10" s="318"/>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12.9" customHeight="1" x14ac:dyDescent="0.25">
      <c r="A11" s="321">
        <v>3</v>
      </c>
      <c r="B11" s="399" t="str">
        <f>IF($E11="","",VLOOKUP($E11,#REF!,14))</f>
        <v/>
      </c>
      <c r="C11" s="400" t="str">
        <f>IF($E11="","",VLOOKUP($E11,#REF!,15))</f>
        <v/>
      </c>
      <c r="D11" s="400" t="str">
        <f>IF($E11="","",VLOOKUP($E11,#REF!,5))</f>
        <v/>
      </c>
      <c r="E11" s="401"/>
      <c r="F11" s="414" t="s">
        <v>172</v>
      </c>
      <c r="G11" s="414" t="s">
        <v>269</v>
      </c>
      <c r="H11" s="414"/>
      <c r="I11" s="414" t="s">
        <v>144</v>
      </c>
      <c r="J11" s="403"/>
      <c r="K11" s="404"/>
      <c r="L11" s="422"/>
      <c r="M11" s="404"/>
      <c r="N11" s="423"/>
      <c r="O11" s="421"/>
      <c r="P11" s="421"/>
      <c r="Q11" s="317"/>
      <c r="R11" s="318"/>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12.9" customHeight="1" x14ac:dyDescent="0.25">
      <c r="A12" s="321"/>
      <c r="B12" s="406"/>
      <c r="C12" s="407"/>
      <c r="D12" s="407"/>
      <c r="E12" s="417"/>
      <c r="F12" s="409"/>
      <c r="G12" s="409"/>
      <c r="H12" s="410"/>
      <c r="I12" s="411" t="s">
        <v>134</v>
      </c>
      <c r="J12" s="328"/>
      <c r="K12" s="412" t="s">
        <v>270</v>
      </c>
      <c r="L12" s="424"/>
      <c r="M12" s="404"/>
      <c r="N12" s="423"/>
      <c r="O12" s="421"/>
      <c r="P12" s="421"/>
      <c r="Q12" s="317"/>
      <c r="R12" s="318"/>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12.9" customHeight="1" x14ac:dyDescent="0.25">
      <c r="A13" s="321">
        <v>4</v>
      </c>
      <c r="B13" s="399" t="str">
        <f>IF($E13="","",VLOOKUP($E13,#REF!,14))</f>
        <v/>
      </c>
      <c r="C13" s="400" t="str">
        <f>IF($E13="","",VLOOKUP($E13,#REF!,15))</f>
        <v/>
      </c>
      <c r="D13" s="400" t="str">
        <f>IF($E13="","",VLOOKUP($E13,#REF!,5))</f>
        <v/>
      </c>
      <c r="E13" s="401"/>
      <c r="F13" s="414" t="s">
        <v>186</v>
      </c>
      <c r="G13" s="414" t="str">
        <f>IF($E13="","",VLOOKUP($E13,#REF!,3))</f>
        <v/>
      </c>
      <c r="H13" s="414"/>
      <c r="I13" s="414" t="str">
        <f>IF($E13="","",VLOOKUP($E13,#REF!,4))</f>
        <v/>
      </c>
      <c r="J13" s="425"/>
      <c r="K13" s="404"/>
      <c r="L13" s="404"/>
      <c r="M13" s="404"/>
      <c r="N13" s="423"/>
      <c r="O13" s="421"/>
      <c r="P13" s="421"/>
      <c r="Q13" s="317"/>
      <c r="R13" s="318"/>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12.9" customHeight="1" x14ac:dyDescent="0.25">
      <c r="A14" s="321"/>
      <c r="B14" s="406"/>
      <c r="C14" s="407"/>
      <c r="D14" s="407"/>
      <c r="E14" s="417"/>
      <c r="F14" s="404"/>
      <c r="G14" s="404"/>
      <c r="H14" s="426"/>
      <c r="I14" s="427"/>
      <c r="J14" s="418"/>
      <c r="K14" s="404"/>
      <c r="L14" s="404"/>
      <c r="M14" s="419" t="s">
        <v>134</v>
      </c>
      <c r="N14" s="336"/>
      <c r="O14" s="412" t="str">
        <f>UPPER(IF(OR(N14="a",N14="as"),M10,IF(OR(N14="b",N14="bs"),M18,0)))</f>
        <v>0</v>
      </c>
      <c r="P14" s="420"/>
      <c r="Q14" s="317"/>
      <c r="R14" s="318"/>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12.9" customHeight="1" x14ac:dyDescent="0.25">
      <c r="A15" s="309">
        <v>5</v>
      </c>
      <c r="B15" s="399" t="str">
        <f>IF($E15="","",VLOOKUP($E15,#REF!,14))</f>
        <v/>
      </c>
      <c r="C15" s="400"/>
      <c r="D15" s="400" t="str">
        <f>IF($E15="","",VLOOKUP($E15,#REF!,5))</f>
        <v/>
      </c>
      <c r="E15" s="401"/>
      <c r="F15" s="402" t="s">
        <v>271</v>
      </c>
      <c r="G15" s="402" t="str">
        <f>IF($E15="","",VLOOKUP($E15,#REF!,3))</f>
        <v/>
      </c>
      <c r="H15" s="402" t="s">
        <v>272</v>
      </c>
      <c r="I15" s="402" t="s">
        <v>137</v>
      </c>
      <c r="J15" s="428"/>
      <c r="K15" s="404"/>
      <c r="L15" s="404"/>
      <c r="M15" s="404"/>
      <c r="N15" s="423"/>
      <c r="O15" s="404"/>
      <c r="P15" s="423"/>
      <c r="Q15" s="317"/>
      <c r="R15" s="318"/>
      <c r="S15" s="319"/>
      <c r="U15" s="413" t="str">
        <f>Birók!P29</f>
        <v xml:space="preserve"> </v>
      </c>
      <c r="Y15" s="186"/>
      <c r="Z15" s="186"/>
      <c r="AA15" s="186"/>
      <c r="AB15" s="186"/>
      <c r="AC15" s="186"/>
      <c r="AD15" s="186"/>
      <c r="AE15" s="186"/>
      <c r="AF15" s="186"/>
      <c r="AG15" s="186"/>
      <c r="AH15" s="186"/>
      <c r="AI15"/>
      <c r="AJ15"/>
      <c r="AK15"/>
    </row>
    <row r="16" spans="1:37" s="60" customFormat="1" ht="12.9" customHeight="1" x14ac:dyDescent="0.25">
      <c r="A16" s="321"/>
      <c r="B16" s="406"/>
      <c r="C16" s="407"/>
      <c r="D16" s="407"/>
      <c r="E16" s="417"/>
      <c r="F16" s="409"/>
      <c r="G16" s="409"/>
      <c r="H16" s="410"/>
      <c r="I16" s="411" t="s">
        <v>134</v>
      </c>
      <c r="J16" s="328"/>
      <c r="K16" s="412" t="str">
        <f>UPPER(IF(OR(J16="a",J16="as"),F15,IF(OR(J16="b",J16="bs"),F17,0)))</f>
        <v>0</v>
      </c>
      <c r="L16" s="412"/>
      <c r="M16" s="404"/>
      <c r="N16" s="423"/>
      <c r="O16" s="421"/>
      <c r="P16" s="423"/>
      <c r="Q16" s="317"/>
      <c r="R16" s="318"/>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12.9" customHeight="1" x14ac:dyDescent="0.25">
      <c r="A17" s="321">
        <v>6</v>
      </c>
      <c r="B17" s="399" t="str">
        <f>IF($E17="","",VLOOKUP($E17,#REF!,14))</f>
        <v/>
      </c>
      <c r="C17" s="400"/>
      <c r="D17" s="400" t="str">
        <f>IF($E17="","",VLOOKUP($E17,#REF!,5))</f>
        <v/>
      </c>
      <c r="E17" s="401"/>
      <c r="F17" s="414" t="s">
        <v>273</v>
      </c>
      <c r="G17" s="414" t="str">
        <f>IF($E17="","",VLOOKUP($E17,#REF!,3))</f>
        <v/>
      </c>
      <c r="H17" s="414" t="s">
        <v>221</v>
      </c>
      <c r="I17" s="414" t="s">
        <v>263</v>
      </c>
      <c r="J17" s="415"/>
      <c r="K17" s="404"/>
      <c r="L17" s="416"/>
      <c r="M17" s="404"/>
      <c r="N17" s="423"/>
      <c r="O17" s="421"/>
      <c r="P17" s="423"/>
      <c r="Q17" s="317"/>
      <c r="R17" s="318"/>
      <c r="S17" s="319"/>
      <c r="Y17" s="186"/>
      <c r="Z17" s="186"/>
      <c r="AA17" s="186" t="s">
        <v>65</v>
      </c>
      <c r="AB17" s="187">
        <v>120</v>
      </c>
      <c r="AC17" s="187">
        <v>90</v>
      </c>
      <c r="AD17" s="187">
        <v>60</v>
      </c>
      <c r="AE17" s="187">
        <v>40</v>
      </c>
      <c r="AF17" s="187">
        <v>25</v>
      </c>
      <c r="AG17" s="187">
        <v>15</v>
      </c>
      <c r="AH17" s="187">
        <v>8</v>
      </c>
      <c r="AI17"/>
      <c r="AJ17"/>
      <c r="AK17"/>
    </row>
    <row r="18" spans="1:37" s="60" customFormat="1" ht="12.9" customHeight="1" x14ac:dyDescent="0.25">
      <c r="A18" s="321"/>
      <c r="B18" s="406"/>
      <c r="C18" s="407"/>
      <c r="D18" s="407"/>
      <c r="E18" s="417"/>
      <c r="F18" s="409"/>
      <c r="G18" s="409"/>
      <c r="H18" s="410"/>
      <c r="I18" s="404"/>
      <c r="J18" s="418"/>
      <c r="K18" s="419" t="s">
        <v>134</v>
      </c>
      <c r="L18" s="336"/>
      <c r="M18" s="412" t="str">
        <f>UPPER(IF(OR(L18="a",L18="as"),K16,IF(OR(L18="b",L18="bs"),K20,0)))</f>
        <v>0</v>
      </c>
      <c r="N18" s="430"/>
      <c r="O18" s="421"/>
      <c r="P18" s="423"/>
      <c r="Q18" s="317"/>
      <c r="R18" s="318"/>
      <c r="S18" s="319"/>
      <c r="Y18" s="186"/>
      <c r="Z18" s="186"/>
      <c r="AA18" s="186" t="s">
        <v>69</v>
      </c>
      <c r="AB18" s="187">
        <v>90</v>
      </c>
      <c r="AC18" s="187">
        <v>60</v>
      </c>
      <c r="AD18" s="187">
        <v>40</v>
      </c>
      <c r="AE18" s="187">
        <v>25</v>
      </c>
      <c r="AF18" s="187">
        <v>15</v>
      </c>
      <c r="AG18" s="187">
        <v>8</v>
      </c>
      <c r="AH18" s="187">
        <v>4</v>
      </c>
      <c r="AI18"/>
      <c r="AJ18"/>
      <c r="AK18"/>
    </row>
    <row r="19" spans="1:37" s="60" customFormat="1" ht="12.9" customHeight="1" x14ac:dyDescent="0.25">
      <c r="A19" s="321">
        <v>7</v>
      </c>
      <c r="B19" s="399" t="str">
        <f>IF($E19="","",VLOOKUP($E19,#REF!,14))</f>
        <v/>
      </c>
      <c r="C19" s="400" t="str">
        <f>IF($E19="","",VLOOKUP($E19,#REF!,15))</f>
        <v/>
      </c>
      <c r="D19" s="400" t="str">
        <f>IF($E19="","",VLOOKUP($E19,#REF!,5))</f>
        <v/>
      </c>
      <c r="E19" s="401"/>
      <c r="F19" s="414" t="s">
        <v>183</v>
      </c>
      <c r="G19" s="414" t="s">
        <v>194</v>
      </c>
      <c r="H19" s="414"/>
      <c r="I19" s="414" t="s">
        <v>56</v>
      </c>
      <c r="J19" s="403"/>
      <c r="K19" s="404"/>
      <c r="L19" s="422"/>
      <c r="M19" s="404"/>
      <c r="N19" s="421"/>
      <c r="O19" s="421"/>
      <c r="P19" s="423"/>
      <c r="Q19" s="317"/>
      <c r="R19" s="318"/>
      <c r="S19" s="319"/>
      <c r="Y19" s="186"/>
      <c r="Z19" s="186"/>
      <c r="AA19" s="186" t="s">
        <v>79</v>
      </c>
      <c r="AB19" s="187">
        <v>60</v>
      </c>
      <c r="AC19" s="187">
        <v>40</v>
      </c>
      <c r="AD19" s="187">
        <v>25</v>
      </c>
      <c r="AE19" s="187">
        <v>15</v>
      </c>
      <c r="AF19" s="187">
        <v>8</v>
      </c>
      <c r="AG19" s="187">
        <v>4</v>
      </c>
      <c r="AH19" s="187">
        <v>2</v>
      </c>
      <c r="AI19"/>
      <c r="AJ19"/>
      <c r="AK19"/>
    </row>
    <row r="20" spans="1:37" s="60" customFormat="1" ht="12.9" customHeight="1" x14ac:dyDescent="0.25">
      <c r="A20" s="321"/>
      <c r="B20" s="406"/>
      <c r="C20" s="407"/>
      <c r="D20" s="407"/>
      <c r="E20" s="408"/>
      <c r="F20" s="409"/>
      <c r="G20" s="409"/>
      <c r="H20" s="410"/>
      <c r="I20" s="411" t="s">
        <v>134</v>
      </c>
      <c r="J20" s="328"/>
      <c r="K20" s="412" t="s">
        <v>274</v>
      </c>
      <c r="L20" s="424"/>
      <c r="M20" s="404"/>
      <c r="N20" s="421"/>
      <c r="O20" s="421"/>
      <c r="P20" s="423"/>
      <c r="Q20" s="317"/>
      <c r="R20" s="318"/>
      <c r="S20" s="319"/>
      <c r="Y20" s="186"/>
      <c r="Z20" s="186"/>
      <c r="AA20" s="186" t="s">
        <v>80</v>
      </c>
      <c r="AB20" s="187">
        <v>40</v>
      </c>
      <c r="AC20" s="187">
        <v>25</v>
      </c>
      <c r="AD20" s="187">
        <v>15</v>
      </c>
      <c r="AE20" s="187">
        <v>8</v>
      </c>
      <c r="AF20" s="187">
        <v>4</v>
      </c>
      <c r="AG20" s="187">
        <v>2</v>
      </c>
      <c r="AH20" s="187">
        <v>1</v>
      </c>
      <c r="AI20"/>
      <c r="AJ20"/>
      <c r="AK20"/>
    </row>
    <row r="21" spans="1:37" s="60" customFormat="1" ht="12.9" customHeight="1" x14ac:dyDescent="0.25">
      <c r="A21" s="321">
        <v>8</v>
      </c>
      <c r="B21" s="399" t="str">
        <f>IF($E21="","",VLOOKUP($E21,#REF!,14))</f>
        <v/>
      </c>
      <c r="C21" s="400" t="str">
        <f>IF($E21="","",VLOOKUP($E21,#REF!,15))</f>
        <v/>
      </c>
      <c r="D21" s="400" t="str">
        <f>IF($E21="","",VLOOKUP($E21,#REF!,5))</f>
        <v/>
      </c>
      <c r="E21" s="401"/>
      <c r="F21" s="414" t="s">
        <v>186</v>
      </c>
      <c r="G21" s="414" t="str">
        <f>IF($E21="","",VLOOKUP($E21,#REF!,3))</f>
        <v/>
      </c>
      <c r="H21" s="414"/>
      <c r="I21" s="414" t="str">
        <f>IF($E21="","",VLOOKUP($E21,#REF!,4))</f>
        <v/>
      </c>
      <c r="J21" s="425"/>
      <c r="K21" s="404"/>
      <c r="L21" s="404"/>
      <c r="M21" s="404"/>
      <c r="N21" s="421"/>
      <c r="O21" s="421"/>
      <c r="P21" s="423"/>
      <c r="Q21" s="317"/>
      <c r="R21" s="318"/>
      <c r="S21" s="319"/>
      <c r="Y21" s="186"/>
      <c r="Z21" s="186"/>
      <c r="AA21" s="186" t="s">
        <v>84</v>
      </c>
      <c r="AB21" s="187">
        <v>25</v>
      </c>
      <c r="AC21" s="187">
        <v>15</v>
      </c>
      <c r="AD21" s="187">
        <v>10</v>
      </c>
      <c r="AE21" s="187">
        <v>6</v>
      </c>
      <c r="AF21" s="187">
        <v>3</v>
      </c>
      <c r="AG21" s="187">
        <v>1</v>
      </c>
      <c r="AH21" s="187">
        <v>0</v>
      </c>
      <c r="AI21"/>
      <c r="AJ21"/>
      <c r="AK21"/>
    </row>
    <row r="22" spans="1:37" s="60" customFormat="1" ht="12.9" customHeight="1" x14ac:dyDescent="0.25">
      <c r="A22" s="321"/>
      <c r="B22" s="406"/>
      <c r="C22" s="407"/>
      <c r="D22" s="407"/>
      <c r="E22" s="408"/>
      <c r="F22" s="427"/>
      <c r="G22" s="427"/>
      <c r="H22" s="431"/>
      <c r="I22" s="427"/>
      <c r="J22" s="418"/>
      <c r="K22" s="404"/>
      <c r="L22" s="404"/>
      <c r="M22" s="404"/>
      <c r="N22" s="421"/>
      <c r="O22" s="419" t="s">
        <v>134</v>
      </c>
      <c r="P22" s="336"/>
      <c r="Q22" s="412" t="str">
        <f>UPPER(IF(OR(P22="a",P22="as"),O14,IF(OR(P22="b",P22="bs"),O30,0)))</f>
        <v>0</v>
      </c>
      <c r="R22" s="420"/>
      <c r="S22" s="319"/>
      <c r="Y22" s="186"/>
      <c r="Z22" s="186"/>
      <c r="AA22" s="186" t="s">
        <v>85</v>
      </c>
      <c r="AB22" s="187">
        <v>15</v>
      </c>
      <c r="AC22" s="187">
        <v>10</v>
      </c>
      <c r="AD22" s="187">
        <v>6</v>
      </c>
      <c r="AE22" s="187">
        <v>3</v>
      </c>
      <c r="AF22" s="187">
        <v>1</v>
      </c>
      <c r="AG22" s="187">
        <v>0</v>
      </c>
      <c r="AH22" s="187">
        <v>0</v>
      </c>
      <c r="AI22"/>
      <c r="AJ22"/>
      <c r="AK22"/>
    </row>
    <row r="23" spans="1:37" s="60" customFormat="1" ht="12.9" customHeight="1" x14ac:dyDescent="0.25">
      <c r="A23" s="321">
        <v>9</v>
      </c>
      <c r="B23" s="399" t="str">
        <f>IF($E23="","",VLOOKUP($E23,#REF!,14))</f>
        <v/>
      </c>
      <c r="C23" s="400" t="str">
        <f>IF($E23="","",VLOOKUP($E23,#REF!,15))</f>
        <v/>
      </c>
      <c r="D23" s="400" t="str">
        <f>IF($E23="","",VLOOKUP($E23,#REF!,5))</f>
        <v/>
      </c>
      <c r="E23" s="401"/>
      <c r="F23" s="414" t="s">
        <v>186</v>
      </c>
      <c r="G23" s="414" t="str">
        <f>IF($E23="","",VLOOKUP($E23,#REF!,3))</f>
        <v/>
      </c>
      <c r="H23" s="414"/>
      <c r="I23" s="414" t="str">
        <f>IF($E23="","",VLOOKUP($E23,#REF!,4))</f>
        <v/>
      </c>
      <c r="J23" s="403"/>
      <c r="K23" s="404"/>
      <c r="L23" s="404"/>
      <c r="M23" s="404"/>
      <c r="N23" s="421"/>
      <c r="O23" s="404"/>
      <c r="P23" s="423"/>
      <c r="Q23" s="404"/>
      <c r="R23" s="421"/>
      <c r="S23" s="319"/>
      <c r="Y23" s="186"/>
      <c r="Z23" s="186"/>
      <c r="AA23" s="186" t="s">
        <v>90</v>
      </c>
      <c r="AB23" s="187">
        <v>10</v>
      </c>
      <c r="AC23" s="187">
        <v>6</v>
      </c>
      <c r="AD23" s="187">
        <v>3</v>
      </c>
      <c r="AE23" s="187">
        <v>1</v>
      </c>
      <c r="AF23" s="187">
        <v>0</v>
      </c>
      <c r="AG23" s="187">
        <v>0</v>
      </c>
      <c r="AH23" s="187">
        <v>0</v>
      </c>
      <c r="AI23"/>
      <c r="AJ23"/>
      <c r="AK23"/>
    </row>
    <row r="24" spans="1:37" s="60" customFormat="1" ht="12.9" customHeight="1" x14ac:dyDescent="0.25">
      <c r="A24" s="321"/>
      <c r="B24" s="406"/>
      <c r="C24" s="407"/>
      <c r="D24" s="407"/>
      <c r="E24" s="408"/>
      <c r="F24" s="409"/>
      <c r="G24" s="409"/>
      <c r="H24" s="410"/>
      <c r="I24" s="411" t="s">
        <v>134</v>
      </c>
      <c r="J24" s="328"/>
      <c r="K24" s="412" t="s">
        <v>275</v>
      </c>
      <c r="L24" s="412"/>
      <c r="M24" s="404"/>
      <c r="N24" s="421"/>
      <c r="O24" s="421"/>
      <c r="P24" s="423"/>
      <c r="Q24" s="317"/>
      <c r="R24" s="318"/>
      <c r="S24" s="319"/>
      <c r="Y24" s="186"/>
      <c r="Z24" s="186"/>
      <c r="AA24" s="186" t="s">
        <v>91</v>
      </c>
      <c r="AB24" s="187">
        <v>6</v>
      </c>
      <c r="AC24" s="187">
        <v>3</v>
      </c>
      <c r="AD24" s="187">
        <v>1</v>
      </c>
      <c r="AE24" s="187">
        <v>0</v>
      </c>
      <c r="AF24" s="187">
        <v>0</v>
      </c>
      <c r="AG24" s="187">
        <v>0</v>
      </c>
      <c r="AH24" s="187">
        <v>0</v>
      </c>
      <c r="AI24"/>
      <c r="AJ24"/>
      <c r="AK24"/>
    </row>
    <row r="25" spans="1:37" s="60" customFormat="1" ht="12.9" customHeight="1" x14ac:dyDescent="0.25">
      <c r="A25" s="321">
        <v>10</v>
      </c>
      <c r="B25" s="399" t="str">
        <f>IF($E25="","",VLOOKUP($E25,#REF!,14))</f>
        <v/>
      </c>
      <c r="C25" s="400" t="str">
        <f>IF($E25="","",VLOOKUP($E25,#REF!,15))</f>
        <v/>
      </c>
      <c r="D25" s="400" t="str">
        <f>IF($E25="","",VLOOKUP($E25,#REF!,5))</f>
        <v/>
      </c>
      <c r="E25" s="401"/>
      <c r="F25" s="414" t="s">
        <v>240</v>
      </c>
      <c r="G25" s="414" t="s">
        <v>82</v>
      </c>
      <c r="H25" s="414"/>
      <c r="I25" s="414" t="s">
        <v>245</v>
      </c>
      <c r="J25" s="415"/>
      <c r="K25" s="404"/>
      <c r="L25" s="416"/>
      <c r="M25" s="404"/>
      <c r="N25" s="421"/>
      <c r="O25" s="421"/>
      <c r="P25" s="423"/>
      <c r="Q25" s="317"/>
      <c r="R25" s="318"/>
      <c r="S25" s="319"/>
      <c r="Y25" s="186"/>
      <c r="Z25" s="186"/>
      <c r="AA25" s="186" t="s">
        <v>96</v>
      </c>
      <c r="AB25" s="187">
        <v>3</v>
      </c>
      <c r="AC25" s="187">
        <v>2</v>
      </c>
      <c r="AD25" s="187">
        <v>1</v>
      </c>
      <c r="AE25" s="187">
        <v>0</v>
      </c>
      <c r="AF25" s="187">
        <v>0</v>
      </c>
      <c r="AG25" s="187">
        <v>0</v>
      </c>
      <c r="AH25" s="187">
        <v>0</v>
      </c>
      <c r="AI25"/>
      <c r="AJ25"/>
      <c r="AK25"/>
    </row>
    <row r="26" spans="1:37" s="60" customFormat="1" ht="12.9" customHeight="1" x14ac:dyDescent="0.25">
      <c r="A26" s="321"/>
      <c r="B26" s="406"/>
      <c r="C26" s="407"/>
      <c r="D26" s="407"/>
      <c r="E26" s="417"/>
      <c r="F26" s="409"/>
      <c r="G26" s="409"/>
      <c r="H26" s="410"/>
      <c r="I26" s="404"/>
      <c r="J26" s="418"/>
      <c r="K26" s="419" t="s">
        <v>134</v>
      </c>
      <c r="L26" s="336"/>
      <c r="M26" s="412" t="str">
        <f>UPPER(IF(OR(L26="a",L26="as"),K24,IF(OR(L26="b",L26="bs"),K28,0)))</f>
        <v>0</v>
      </c>
      <c r="N26" s="420"/>
      <c r="O26" s="421"/>
      <c r="P26" s="423"/>
      <c r="Q26" s="317"/>
      <c r="R26" s="318"/>
      <c r="S26" s="319"/>
      <c r="Y26"/>
      <c r="Z26"/>
      <c r="AA26"/>
      <c r="AB26"/>
      <c r="AC26"/>
      <c r="AD26"/>
      <c r="AE26"/>
      <c r="AF26"/>
      <c r="AG26"/>
      <c r="AH26"/>
      <c r="AI26"/>
      <c r="AJ26"/>
      <c r="AK26"/>
    </row>
    <row r="27" spans="1:37" s="60" customFormat="1" ht="12.9" customHeight="1" x14ac:dyDescent="0.25">
      <c r="A27" s="321">
        <v>11</v>
      </c>
      <c r="B27" s="399" t="str">
        <f>IF($E27="","",VLOOKUP($E27,#REF!,14))</f>
        <v/>
      </c>
      <c r="C27" s="400" t="str">
        <f>IF($E27="","",VLOOKUP($E27,#REF!,15))</f>
        <v/>
      </c>
      <c r="D27" s="400" t="str">
        <f>IF($E27="","",VLOOKUP($E27,#REF!,5))</f>
        <v/>
      </c>
      <c r="E27" s="401"/>
      <c r="F27" s="414" t="s">
        <v>276</v>
      </c>
      <c r="G27" s="414" t="s">
        <v>166</v>
      </c>
      <c r="H27" s="414"/>
      <c r="I27" s="414" t="s">
        <v>52</v>
      </c>
      <c r="J27" s="403"/>
      <c r="K27" s="404"/>
      <c r="L27" s="422"/>
      <c r="M27" s="404"/>
      <c r="N27" s="423"/>
      <c r="O27" s="421"/>
      <c r="P27" s="423"/>
      <c r="Q27" s="317"/>
      <c r="R27" s="318"/>
      <c r="S27" s="319"/>
      <c r="Y27"/>
      <c r="Z27"/>
      <c r="AA27"/>
      <c r="AB27"/>
      <c r="AC27"/>
      <c r="AD27"/>
      <c r="AE27"/>
      <c r="AF27"/>
      <c r="AG27"/>
      <c r="AH27"/>
      <c r="AI27"/>
      <c r="AJ27"/>
      <c r="AK27"/>
    </row>
    <row r="28" spans="1:37" s="60" customFormat="1" ht="12.9" customHeight="1" x14ac:dyDescent="0.25">
      <c r="A28" s="347"/>
      <c r="B28" s="406"/>
      <c r="C28" s="407"/>
      <c r="D28" s="407"/>
      <c r="E28" s="417"/>
      <c r="F28" s="409"/>
      <c r="G28" s="409"/>
      <c r="H28" s="410"/>
      <c r="I28" s="411" t="s">
        <v>134</v>
      </c>
      <c r="J28" s="328"/>
      <c r="K28" s="412" t="s">
        <v>277</v>
      </c>
      <c r="L28" s="424"/>
      <c r="M28" s="404"/>
      <c r="N28" s="423"/>
      <c r="O28" s="421"/>
      <c r="P28" s="423"/>
      <c r="Q28" s="317"/>
      <c r="R28" s="318"/>
      <c r="S28" s="319"/>
    </row>
    <row r="29" spans="1:37" s="60" customFormat="1" ht="12.9" customHeight="1" x14ac:dyDescent="0.25">
      <c r="A29" s="309">
        <v>12</v>
      </c>
      <c r="B29" s="399" t="str">
        <f>IF($E29="","",VLOOKUP($E29,#REF!,14))</f>
        <v/>
      </c>
      <c r="C29" s="400" t="str">
        <f>IF($E29="","",VLOOKUP($E29,#REF!,15))</f>
        <v/>
      </c>
      <c r="D29" s="400" t="str">
        <f>IF($E29="","",VLOOKUP($E29,#REF!,5))</f>
        <v/>
      </c>
      <c r="E29" s="401"/>
      <c r="F29" s="402" t="s">
        <v>186</v>
      </c>
      <c r="G29" s="402" t="str">
        <f>IF($E29="","",VLOOKUP($E29,#REF!,3))</f>
        <v/>
      </c>
      <c r="H29" s="402"/>
      <c r="I29" s="402" t="str">
        <f>IF($E29="","",VLOOKUP($E29,#REF!,4))</f>
        <v/>
      </c>
      <c r="J29" s="425"/>
      <c r="K29" s="404"/>
      <c r="L29" s="404"/>
      <c r="M29" s="404"/>
      <c r="N29" s="423"/>
      <c r="O29" s="421"/>
      <c r="P29" s="423"/>
      <c r="Q29" s="317"/>
      <c r="R29" s="318"/>
      <c r="S29" s="319"/>
    </row>
    <row r="30" spans="1:37" s="60" customFormat="1" ht="12.9" customHeight="1" x14ac:dyDescent="0.25">
      <c r="A30" s="321"/>
      <c r="B30" s="406"/>
      <c r="C30" s="407"/>
      <c r="D30" s="407"/>
      <c r="E30" s="417"/>
      <c r="F30" s="404"/>
      <c r="G30" s="404"/>
      <c r="H30" s="426"/>
      <c r="I30" s="427"/>
      <c r="J30" s="418"/>
      <c r="K30" s="404"/>
      <c r="L30" s="404"/>
      <c r="M30" s="419" t="s">
        <v>134</v>
      </c>
      <c r="N30" s="336"/>
      <c r="O30" s="412" t="str">
        <f>UPPER(IF(OR(N30="a",N30="as"),M26,IF(OR(N30="b",N30="bs"),M34,0)))</f>
        <v>0</v>
      </c>
      <c r="P30" s="430"/>
      <c r="Q30" s="317"/>
      <c r="R30" s="318"/>
      <c r="S30" s="319"/>
    </row>
    <row r="31" spans="1:37" s="60" customFormat="1" ht="12.9" customHeight="1" x14ac:dyDescent="0.25">
      <c r="A31" s="321">
        <v>13</v>
      </c>
      <c r="B31" s="399" t="str">
        <f>IF($E31="","",VLOOKUP($E31,#REF!,14))</f>
        <v/>
      </c>
      <c r="C31" s="400" t="str">
        <f>IF($E31="","",VLOOKUP($E31,#REF!,15))</f>
        <v/>
      </c>
      <c r="D31" s="400" t="str">
        <f>IF($E31="","",VLOOKUP($E31,#REF!,5))</f>
        <v/>
      </c>
      <c r="E31" s="401"/>
      <c r="F31" s="414" t="s">
        <v>278</v>
      </c>
      <c r="G31" s="414" t="s">
        <v>213</v>
      </c>
      <c r="H31" s="414"/>
      <c r="I31" s="414" t="s">
        <v>133</v>
      </c>
      <c r="J31" s="428"/>
      <c r="K31" s="404"/>
      <c r="L31" s="404"/>
      <c r="M31" s="404"/>
      <c r="N31" s="423"/>
      <c r="O31" s="404"/>
      <c r="P31" s="421"/>
      <c r="Q31" s="317"/>
      <c r="R31" s="318"/>
      <c r="S31" s="319"/>
    </row>
    <row r="32" spans="1:37" s="60" customFormat="1" ht="12.9" customHeight="1" x14ac:dyDescent="0.25">
      <c r="A32" s="321"/>
      <c r="B32" s="406"/>
      <c r="C32" s="407"/>
      <c r="D32" s="407"/>
      <c r="E32" s="417"/>
      <c r="F32" s="409"/>
      <c r="G32" s="409"/>
      <c r="H32" s="410"/>
      <c r="I32" s="419" t="s">
        <v>134</v>
      </c>
      <c r="J32" s="328"/>
      <c r="K32" s="412" t="s">
        <v>279</v>
      </c>
      <c r="L32" s="412"/>
      <c r="M32" s="404"/>
      <c r="N32" s="423"/>
      <c r="O32" s="421"/>
      <c r="P32" s="421"/>
      <c r="Q32" s="317"/>
      <c r="R32" s="318"/>
      <c r="S32" s="319"/>
    </row>
    <row r="33" spans="1:19" s="60" customFormat="1" ht="12.9" customHeight="1" x14ac:dyDescent="0.25">
      <c r="A33" s="321">
        <v>14</v>
      </c>
      <c r="B33" s="399" t="str">
        <f>IF($E33="","",VLOOKUP($E33,#REF!,14))</f>
        <v/>
      </c>
      <c r="C33" s="400" t="str">
        <f>IF($E33="","",VLOOKUP($E33,#REF!,15))</f>
        <v/>
      </c>
      <c r="D33" s="400" t="str">
        <f>IF($E33="","",VLOOKUP($E33,#REF!,5))</f>
        <v/>
      </c>
      <c r="E33" s="401"/>
      <c r="F33" s="414" t="s">
        <v>186</v>
      </c>
      <c r="G33" s="414" t="str">
        <f>IF($E33="","",VLOOKUP($E33,#REF!,3))</f>
        <v/>
      </c>
      <c r="H33" s="414"/>
      <c r="I33" s="414" t="str">
        <f>IF($E33="","",VLOOKUP($E33,#REF!,4))</f>
        <v/>
      </c>
      <c r="J33" s="415"/>
      <c r="K33" s="404"/>
      <c r="L33" s="416"/>
      <c r="M33" s="404"/>
      <c r="N33" s="423"/>
      <c r="O33" s="421"/>
      <c r="P33" s="421"/>
      <c r="Q33" s="317"/>
      <c r="R33" s="318"/>
      <c r="S33" s="319"/>
    </row>
    <row r="34" spans="1:19" s="60" customFormat="1" ht="12.9" customHeight="1" x14ac:dyDescent="0.25">
      <c r="A34" s="321"/>
      <c r="B34" s="406"/>
      <c r="C34" s="407"/>
      <c r="D34" s="407"/>
      <c r="E34" s="417"/>
      <c r="F34" s="409"/>
      <c r="G34" s="409"/>
      <c r="H34" s="410"/>
      <c r="I34" s="404"/>
      <c r="J34" s="418"/>
      <c r="K34" s="419" t="s">
        <v>134</v>
      </c>
      <c r="L34" s="336"/>
      <c r="M34" s="412" t="str">
        <f>UPPER(IF(OR(L34="a",L34="as"),K32,IF(OR(L34="b",L34="bs"),K36,0)))</f>
        <v>0</v>
      </c>
      <c r="N34" s="430"/>
      <c r="O34" s="421"/>
      <c r="P34" s="421"/>
      <c r="Q34" s="317"/>
      <c r="R34" s="318"/>
      <c r="S34" s="319"/>
    </row>
    <row r="35" spans="1:19" s="60" customFormat="1" ht="12.9" customHeight="1" x14ac:dyDescent="0.25">
      <c r="A35" s="321">
        <v>15</v>
      </c>
      <c r="B35" s="399" t="str">
        <f>IF($E35="","",VLOOKUP($E35,#REF!,14))</f>
        <v/>
      </c>
      <c r="C35" s="400" t="str">
        <f>IF($E35="","",VLOOKUP($E35,#REF!,15))</f>
        <v/>
      </c>
      <c r="D35" s="400" t="str">
        <f>IF($E35="","",VLOOKUP($E35,#REF!,5))</f>
        <v/>
      </c>
      <c r="E35" s="401"/>
      <c r="F35" s="414" t="s">
        <v>186</v>
      </c>
      <c r="G35" s="414" t="str">
        <f>IF($E35="","",VLOOKUP($E35,#REF!,3))</f>
        <v/>
      </c>
      <c r="H35" s="414"/>
      <c r="I35" s="414" t="str">
        <f>IF($E35="","",VLOOKUP($E35,#REF!,4))</f>
        <v/>
      </c>
      <c r="J35" s="403"/>
      <c r="K35" s="404"/>
      <c r="L35" s="422"/>
      <c r="M35" s="404"/>
      <c r="N35" s="421"/>
      <c r="O35" s="421"/>
      <c r="P35" s="421"/>
      <c r="Q35" s="317"/>
      <c r="R35" s="318"/>
      <c r="S35" s="319"/>
    </row>
    <row r="36" spans="1:19" s="60" customFormat="1" ht="12.9" customHeight="1" x14ac:dyDescent="0.25">
      <c r="A36" s="321"/>
      <c r="B36" s="406"/>
      <c r="C36" s="407"/>
      <c r="D36" s="407"/>
      <c r="E36" s="408"/>
      <c r="F36" s="409"/>
      <c r="G36" s="409"/>
      <c r="H36" s="410"/>
      <c r="I36" s="419" t="s">
        <v>134</v>
      </c>
      <c r="J36" s="328"/>
      <c r="K36" s="412" t="s">
        <v>280</v>
      </c>
      <c r="L36" s="424"/>
      <c r="M36" s="404"/>
      <c r="N36" s="421"/>
      <c r="O36" s="421"/>
      <c r="P36" s="421"/>
      <c r="Q36" s="317"/>
      <c r="R36" s="318"/>
      <c r="S36" s="319"/>
    </row>
    <row r="37" spans="1:19" s="60" customFormat="1" ht="12.9" customHeight="1" x14ac:dyDescent="0.25">
      <c r="A37" s="309">
        <v>16</v>
      </c>
      <c r="B37" s="399" t="str">
        <f>IF($E37="","",VLOOKUP($E37,#REF!,14))</f>
        <v/>
      </c>
      <c r="C37" s="400" t="str">
        <f>IF($E37="","",VLOOKUP($E37,#REF!,15))</f>
        <v/>
      </c>
      <c r="D37" s="400" t="str">
        <f>IF($E37="","",VLOOKUP($E37,#REF!,5))</f>
        <v/>
      </c>
      <c r="E37" s="401"/>
      <c r="F37" s="402" t="s">
        <v>93</v>
      </c>
      <c r="G37" s="402" t="s">
        <v>281</v>
      </c>
      <c r="H37" s="414"/>
      <c r="I37" s="402" t="s">
        <v>133</v>
      </c>
      <c r="J37" s="425"/>
      <c r="K37" s="404"/>
      <c r="L37" s="404"/>
      <c r="M37" s="404"/>
      <c r="N37" s="421"/>
      <c r="O37" s="421"/>
      <c r="P37" s="421"/>
      <c r="Q37" s="317"/>
      <c r="R37" s="318"/>
      <c r="S37" s="319"/>
    </row>
    <row r="38" spans="1:19" s="60" customFormat="1" ht="9.6" customHeight="1" x14ac:dyDescent="0.25">
      <c r="A38" s="432"/>
      <c r="B38" s="408"/>
      <c r="C38" s="408"/>
      <c r="D38" s="408"/>
      <c r="E38" s="408"/>
      <c r="F38" s="427"/>
      <c r="G38" s="427"/>
      <c r="H38" s="431"/>
      <c r="I38" s="404"/>
      <c r="J38" s="418"/>
      <c r="K38" s="404"/>
      <c r="L38" s="404"/>
      <c r="M38" s="404"/>
      <c r="N38" s="421"/>
      <c r="O38" s="421"/>
      <c r="P38" s="421"/>
      <c r="Q38" s="317"/>
      <c r="R38" s="318"/>
      <c r="S38" s="319"/>
    </row>
    <row r="39" spans="1:19" s="60" customFormat="1" ht="9.6" customHeight="1" x14ac:dyDescent="0.25">
      <c r="A39" s="433"/>
      <c r="B39" s="434"/>
      <c r="C39" s="434"/>
      <c r="D39" s="434"/>
      <c r="E39" s="408"/>
      <c r="F39" s="434"/>
      <c r="G39" s="434"/>
      <c r="H39" s="434"/>
      <c r="I39" s="434"/>
      <c r="J39" s="408"/>
      <c r="K39" s="434"/>
      <c r="L39" s="434"/>
      <c r="M39" s="434"/>
      <c r="N39" s="435"/>
      <c r="O39" s="435"/>
      <c r="P39" s="435"/>
      <c r="Q39" s="317"/>
      <c r="R39" s="318"/>
      <c r="S39" s="319"/>
    </row>
    <row r="40" spans="1:19" s="60" customFormat="1" ht="9.6" customHeight="1" x14ac:dyDescent="0.25">
      <c r="A40" s="432"/>
      <c r="B40" s="408"/>
      <c r="C40" s="408"/>
      <c r="D40" s="408"/>
      <c r="E40" s="408"/>
      <c r="F40" s="434"/>
      <c r="G40" s="434"/>
      <c r="I40" s="434"/>
      <c r="J40" s="408"/>
      <c r="K40" s="434"/>
      <c r="L40" s="434"/>
      <c r="M40" s="436"/>
      <c r="N40" s="408"/>
      <c r="O40" s="434"/>
      <c r="P40" s="435"/>
      <c r="Q40" s="317"/>
      <c r="R40" s="318"/>
      <c r="S40" s="319"/>
    </row>
    <row r="41" spans="1:19" s="60" customFormat="1" ht="9.6" customHeight="1" x14ac:dyDescent="0.25">
      <c r="A41" s="432"/>
      <c r="B41" s="434"/>
      <c r="C41" s="434"/>
      <c r="D41" s="434"/>
      <c r="E41" s="408"/>
      <c r="F41" s="434"/>
      <c r="G41" s="434"/>
      <c r="H41" s="434"/>
      <c r="I41" s="434"/>
      <c r="J41" s="408"/>
      <c r="K41" s="434"/>
      <c r="L41" s="434"/>
      <c r="M41" s="434"/>
      <c r="N41" s="435"/>
      <c r="O41" s="434"/>
      <c r="P41" s="435"/>
      <c r="Q41" s="317"/>
      <c r="R41" s="318"/>
      <c r="S41" s="319"/>
    </row>
    <row r="42" spans="1:19" s="60" customFormat="1" ht="9.6" customHeight="1" x14ac:dyDescent="0.25">
      <c r="A42" s="432"/>
      <c r="B42" s="408"/>
      <c r="C42" s="408"/>
      <c r="D42" s="408"/>
      <c r="E42" s="408"/>
      <c r="F42" s="434"/>
      <c r="G42" s="434"/>
      <c r="I42" s="436"/>
      <c r="J42" s="408"/>
      <c r="K42" s="434"/>
      <c r="L42" s="434"/>
      <c r="M42" s="434"/>
      <c r="N42" s="435"/>
      <c r="O42" s="435"/>
      <c r="P42" s="435"/>
      <c r="Q42" s="317"/>
      <c r="R42" s="318"/>
      <c r="S42" s="319"/>
    </row>
    <row r="43" spans="1:19" s="60" customFormat="1" ht="9.6" customHeight="1" x14ac:dyDescent="0.25">
      <c r="A43" s="432"/>
      <c r="B43" s="434"/>
      <c r="C43" s="434"/>
      <c r="D43" s="434"/>
      <c r="E43" s="408"/>
      <c r="F43" s="434"/>
      <c r="G43" s="434"/>
      <c r="H43" s="434"/>
      <c r="I43" s="434"/>
      <c r="J43" s="408"/>
      <c r="K43" s="434"/>
      <c r="L43" s="437"/>
      <c r="M43" s="434"/>
      <c r="N43" s="435"/>
      <c r="O43" s="435"/>
      <c r="P43" s="435"/>
      <c r="Q43" s="317"/>
      <c r="R43" s="318"/>
      <c r="S43" s="319"/>
    </row>
    <row r="44" spans="1:19" s="60" customFormat="1" ht="9.6" customHeight="1" x14ac:dyDescent="0.25">
      <c r="A44" s="432"/>
      <c r="B44" s="408"/>
      <c r="C44" s="408"/>
      <c r="D44" s="408"/>
      <c r="E44" s="408"/>
      <c r="F44" s="434"/>
      <c r="G44" s="434"/>
      <c r="I44" s="434"/>
      <c r="J44" s="408"/>
      <c r="K44" s="436"/>
      <c r="L44" s="408"/>
      <c r="M44" s="434"/>
      <c r="N44" s="435"/>
      <c r="O44" s="435"/>
      <c r="P44" s="435"/>
      <c r="Q44" s="317"/>
      <c r="R44" s="318"/>
      <c r="S44" s="319"/>
    </row>
    <row r="45" spans="1:19" s="60" customFormat="1" ht="9.6" customHeight="1" x14ac:dyDescent="0.25">
      <c r="A45" s="432"/>
      <c r="B45" s="434"/>
      <c r="C45" s="434"/>
      <c r="D45" s="434"/>
      <c r="E45" s="408"/>
      <c r="F45" s="434"/>
      <c r="G45" s="434"/>
      <c r="H45" s="434"/>
      <c r="I45" s="434"/>
      <c r="J45" s="408"/>
      <c r="K45" s="434"/>
      <c r="L45" s="434"/>
      <c r="M45" s="434"/>
      <c r="N45" s="435"/>
      <c r="O45" s="435"/>
      <c r="P45" s="435"/>
      <c r="Q45" s="317"/>
      <c r="R45" s="318"/>
      <c r="S45" s="319"/>
    </row>
    <row r="46" spans="1:19" s="60" customFormat="1" ht="9.6" customHeight="1" x14ac:dyDescent="0.25">
      <c r="A46" s="432"/>
      <c r="B46" s="408"/>
      <c r="C46" s="408"/>
      <c r="D46" s="408"/>
      <c r="E46" s="408"/>
      <c r="F46" s="434"/>
      <c r="G46" s="434"/>
      <c r="I46" s="436"/>
      <c r="J46" s="408"/>
      <c r="K46" s="434"/>
      <c r="L46" s="434"/>
      <c r="M46" s="434"/>
      <c r="N46" s="435"/>
      <c r="O46" s="435"/>
      <c r="P46" s="435"/>
      <c r="Q46" s="317"/>
      <c r="R46" s="318"/>
      <c r="S46" s="319"/>
    </row>
    <row r="47" spans="1:19" s="60" customFormat="1" ht="9.6" customHeight="1" x14ac:dyDescent="0.25">
      <c r="A47" s="433"/>
      <c r="B47" s="434"/>
      <c r="C47" s="434"/>
      <c r="D47" s="434"/>
      <c r="E47" s="408"/>
      <c r="F47" s="434"/>
      <c r="G47" s="434"/>
      <c r="H47" s="434"/>
      <c r="I47" s="434"/>
      <c r="J47" s="408"/>
      <c r="K47" s="434"/>
      <c r="L47" s="434"/>
      <c r="M47" s="434"/>
      <c r="N47" s="434"/>
      <c r="O47" s="315"/>
      <c r="P47" s="315"/>
      <c r="Q47" s="317"/>
      <c r="R47" s="318"/>
      <c r="S47" s="319"/>
    </row>
    <row r="48" spans="1:19" s="7" customFormat="1" ht="6.75" customHeight="1" x14ac:dyDescent="0.25">
      <c r="A48" s="357"/>
      <c r="B48" s="357"/>
      <c r="C48" s="357"/>
      <c r="D48" s="357"/>
      <c r="E48" s="357"/>
      <c r="F48" s="438"/>
      <c r="G48" s="438"/>
      <c r="H48" s="438"/>
      <c r="I48" s="438"/>
      <c r="J48" s="359"/>
      <c r="K48" s="358"/>
      <c r="L48" s="360"/>
      <c r="M48" s="358"/>
      <c r="N48" s="360"/>
      <c r="O48" s="358"/>
      <c r="P48" s="360"/>
      <c r="Q48" s="358"/>
      <c r="R48" s="360"/>
      <c r="S48" s="354"/>
    </row>
    <row r="49" spans="1:18" s="18" customFormat="1" ht="10.5" customHeight="1" x14ac:dyDescent="0.25">
      <c r="A49" s="220" t="s">
        <v>72</v>
      </c>
      <c r="B49" s="221"/>
      <c r="C49" s="221"/>
      <c r="D49" s="222"/>
      <c r="E49" s="361" t="s">
        <v>99</v>
      </c>
      <c r="F49" s="362" t="s">
        <v>100</v>
      </c>
      <c r="G49" s="361"/>
      <c r="H49" s="361"/>
      <c r="I49" s="363"/>
      <c r="J49" s="361" t="s">
        <v>99</v>
      </c>
      <c r="K49" s="362" t="s">
        <v>101</v>
      </c>
      <c r="L49" s="364"/>
      <c r="M49" s="362" t="s">
        <v>102</v>
      </c>
      <c r="N49" s="365"/>
      <c r="O49" s="366" t="s">
        <v>103</v>
      </c>
      <c r="P49" s="366"/>
      <c r="Q49" s="367"/>
      <c r="R49" s="368"/>
    </row>
    <row r="50" spans="1:18" s="18" customFormat="1" ht="9" customHeight="1" x14ac:dyDescent="0.25">
      <c r="A50" s="439" t="s">
        <v>104</v>
      </c>
      <c r="B50" s="440"/>
      <c r="C50" s="441"/>
      <c r="D50" s="442"/>
      <c r="E50" s="443">
        <v>1</v>
      </c>
      <c r="F50" s="258" t="e">
        <f>IF(E50&gt;$R$57,0,UPPER(VLOOKUP(E50,#REF!,2)))</f>
        <v>#REF!</v>
      </c>
      <c r="G50" s="371"/>
      <c r="H50" s="258"/>
      <c r="I50" s="251"/>
      <c r="J50" s="444" t="s">
        <v>105</v>
      </c>
      <c r="K50" s="254"/>
      <c r="L50" s="243"/>
      <c r="M50" s="254"/>
      <c r="N50" s="445"/>
      <c r="O50" s="446" t="s">
        <v>106</v>
      </c>
      <c r="P50" s="447"/>
      <c r="Q50" s="447"/>
      <c r="R50" s="448"/>
    </row>
    <row r="51" spans="1:18" s="18" customFormat="1" ht="9" customHeight="1" x14ac:dyDescent="0.25">
      <c r="A51" s="449" t="s">
        <v>107</v>
      </c>
      <c r="B51" s="450"/>
      <c r="C51" s="451"/>
      <c r="D51" s="452"/>
      <c r="E51" s="443">
        <v>2</v>
      </c>
      <c r="F51" s="258" t="e">
        <f>IF(E51&gt;$R$57,0,UPPER(VLOOKUP(E51,#REF!,2)))</f>
        <v>#REF!</v>
      </c>
      <c r="G51" s="371"/>
      <c r="H51" s="258"/>
      <c r="I51" s="251"/>
      <c r="J51" s="444" t="s">
        <v>108</v>
      </c>
      <c r="K51" s="254"/>
      <c r="L51" s="243"/>
      <c r="M51" s="254"/>
      <c r="N51" s="445"/>
      <c r="O51" s="453"/>
      <c r="P51" s="454"/>
      <c r="Q51" s="450"/>
      <c r="R51" s="455"/>
    </row>
    <row r="52" spans="1:18" s="18" customFormat="1" ht="9" customHeight="1" x14ac:dyDescent="0.25">
      <c r="A52" s="255"/>
      <c r="B52" s="256"/>
      <c r="C52" s="377"/>
      <c r="D52" s="257"/>
      <c r="E52" s="443">
        <v>3</v>
      </c>
      <c r="F52" s="258" t="e">
        <f>IF(E52&gt;$R$57,0,UPPER(VLOOKUP(E52,#REF!,2)))</f>
        <v>#REF!</v>
      </c>
      <c r="G52" s="371"/>
      <c r="H52" s="258"/>
      <c r="I52" s="251"/>
      <c r="J52" s="444" t="s">
        <v>109</v>
      </c>
      <c r="K52" s="254"/>
      <c r="L52" s="243"/>
      <c r="M52" s="254"/>
      <c r="N52" s="445"/>
      <c r="O52" s="446" t="s">
        <v>110</v>
      </c>
      <c r="P52" s="447"/>
      <c r="Q52" s="447"/>
      <c r="R52" s="448"/>
    </row>
    <row r="53" spans="1:18" s="18" customFormat="1" ht="9" customHeight="1" x14ac:dyDescent="0.25">
      <c r="A53" s="260"/>
      <c r="B53" s="261"/>
      <c r="C53" s="261"/>
      <c r="D53" s="262"/>
      <c r="E53" s="443">
        <v>4</v>
      </c>
      <c r="F53" s="258" t="e">
        <f>IF(E53&gt;$R$57,0,UPPER(VLOOKUP(E53,#REF!,2)))</f>
        <v>#REF!</v>
      </c>
      <c r="G53" s="371"/>
      <c r="H53" s="258"/>
      <c r="I53" s="251"/>
      <c r="J53" s="444" t="s">
        <v>111</v>
      </c>
      <c r="K53" s="254"/>
      <c r="L53" s="243"/>
      <c r="M53" s="254"/>
      <c r="N53" s="445"/>
      <c r="O53" s="254"/>
      <c r="P53" s="243"/>
      <c r="Q53" s="254"/>
      <c r="R53" s="445"/>
    </row>
    <row r="54" spans="1:18" s="18" customFormat="1" ht="9" customHeight="1" x14ac:dyDescent="0.25">
      <c r="A54" s="264"/>
      <c r="B54" s="265"/>
      <c r="C54" s="265"/>
      <c r="D54" s="266"/>
      <c r="E54" s="443"/>
      <c r="F54" s="258"/>
      <c r="G54" s="371"/>
      <c r="H54" s="258"/>
      <c r="I54" s="251"/>
      <c r="J54" s="444" t="s">
        <v>112</v>
      </c>
      <c r="K54" s="254"/>
      <c r="L54" s="243"/>
      <c r="M54" s="254"/>
      <c r="N54" s="445"/>
      <c r="O54" s="450"/>
      <c r="P54" s="454"/>
      <c r="Q54" s="450"/>
      <c r="R54" s="455"/>
    </row>
    <row r="55" spans="1:18" s="18" customFormat="1" ht="9" customHeight="1" x14ac:dyDescent="0.25">
      <c r="A55" s="267"/>
      <c r="B55" s="16"/>
      <c r="C55" s="261"/>
      <c r="D55" s="262"/>
      <c r="E55" s="443"/>
      <c r="F55" s="258"/>
      <c r="G55" s="371"/>
      <c r="H55" s="258"/>
      <c r="I55" s="251"/>
      <c r="J55" s="444" t="s">
        <v>113</v>
      </c>
      <c r="K55" s="254"/>
      <c r="L55" s="243"/>
      <c r="M55" s="254"/>
      <c r="N55" s="445"/>
      <c r="O55" s="446" t="s">
        <v>33</v>
      </c>
      <c r="P55" s="447"/>
      <c r="Q55" s="447"/>
      <c r="R55" s="448"/>
    </row>
    <row r="56" spans="1:18" s="18" customFormat="1" ht="9" customHeight="1" x14ac:dyDescent="0.25">
      <c r="A56" s="267"/>
      <c r="B56" s="16"/>
      <c r="C56" s="378"/>
      <c r="D56" s="268"/>
      <c r="E56" s="443"/>
      <c r="F56" s="258"/>
      <c r="G56" s="371"/>
      <c r="H56" s="258"/>
      <c r="I56" s="251"/>
      <c r="J56" s="444" t="s">
        <v>114</v>
      </c>
      <c r="K56" s="254"/>
      <c r="L56" s="243"/>
      <c r="M56" s="254"/>
      <c r="N56" s="445"/>
      <c r="O56" s="254"/>
      <c r="P56" s="243"/>
      <c r="Q56" s="254"/>
      <c r="R56" s="445"/>
    </row>
    <row r="57" spans="1:18" s="18" customFormat="1" ht="9" customHeight="1" x14ac:dyDescent="0.25">
      <c r="A57" s="269"/>
      <c r="B57" s="270"/>
      <c r="C57" s="379"/>
      <c r="D57" s="271"/>
      <c r="E57" s="456"/>
      <c r="F57" s="273"/>
      <c r="G57" s="380"/>
      <c r="H57" s="273"/>
      <c r="I57" s="276"/>
      <c r="J57" s="457" t="s">
        <v>115</v>
      </c>
      <c r="K57" s="450"/>
      <c r="L57" s="454"/>
      <c r="M57" s="450"/>
      <c r="N57" s="455"/>
      <c r="O57" s="450" t="str">
        <f>R4</f>
        <v>Kovács Zoltán</v>
      </c>
      <c r="P57" s="454"/>
      <c r="Q57" s="450"/>
      <c r="R57" s="382" t="e">
        <f>MIN(4,#REF!)</f>
        <v>#REF!</v>
      </c>
    </row>
  </sheetData>
  <sheetProtection selectLockedCells="1" selectUnlockedCells="1"/>
  <mergeCells count="1">
    <mergeCell ref="A4:C4"/>
  </mergeCells>
  <conditionalFormatting sqref="B39 B41 B43 B45 B47">
    <cfRule type="cellIs" dxfId="304" priority="10" stopIfTrue="1" operator="equal">
      <formula>"QA"</formula>
    </cfRule>
    <cfRule type="cellIs" dxfId="303" priority="11" stopIfTrue="1" operator="equal">
      <formula>"DA"</formula>
    </cfRule>
  </conditionalFormatting>
  <conditionalFormatting sqref="E7 E9 E11 E13 E15 E17 E19 E21 E23 E25 E27 E29 E31 E33 E35 E37">
    <cfRule type="expression" dxfId="302" priority="13" stopIfTrue="1">
      <formula>$E7&lt;5</formula>
    </cfRule>
  </conditionalFormatting>
  <conditionalFormatting sqref="E39 E41 E43 E45 E47">
    <cfRule type="expression" dxfId="301" priority="5" stopIfTrue="1">
      <formula>AND($E39&lt;9,$C39&gt;0)</formula>
    </cfRule>
  </conditionalFormatting>
  <conditionalFormatting sqref="F7 F9 F11 F13 F15 F17 F19 F21 F23 F25 F27 F29 F31 F33 F35 F37">
    <cfRule type="cellIs" dxfId="300" priority="14" stopIfTrue="1" operator="equal">
      <formula>"Bye"</formula>
    </cfRule>
  </conditionalFormatting>
  <conditionalFormatting sqref="F39 F41 F43 F45 F47">
    <cfRule type="cellIs" dxfId="299" priority="6" stopIfTrue="1" operator="equal">
      <formula>"Bye"</formula>
    </cfRule>
    <cfRule type="expression" dxfId="298" priority="7" stopIfTrue="1">
      <formula>AND($E39&lt;9,$C39&gt;0)</formula>
    </cfRule>
  </conditionalFormatting>
  <conditionalFormatting sqref="H7 H9 H11 H13 H15 H17 H19 H21 H23 H25 H27 H29 H31 H33 H35 H37 G39:I39 G41:I41 G43:I43 G45:I45 G47:I47">
    <cfRule type="expression" dxfId="297" priority="1" stopIfTrue="1">
      <formula>AND($E7&lt;9,$C7&gt;0)</formula>
    </cfRule>
  </conditionalFormatting>
  <conditionalFormatting sqref="I8 K10 I12 M14 I16 K18 I20 O22 I24 K26 I28 M30 I32 K34 I36 M40 I42 K44 I46">
    <cfRule type="expression" dxfId="296" priority="2" stopIfTrue="1">
      <formula>AND($O$1="CU",I8="Umpire")</formula>
    </cfRule>
    <cfRule type="expression" dxfId="295" priority="3" stopIfTrue="1">
      <formula>AND($O$1="CU",I8&lt;&gt;"Umpire",J8&lt;&gt;"")</formula>
    </cfRule>
    <cfRule type="expression" dxfId="294" priority="4" stopIfTrue="1">
      <formula>AND($O$1="CU",I8&lt;&gt;"Umpire")</formula>
    </cfRule>
  </conditionalFormatting>
  <conditionalFormatting sqref="J8 L10 J12 N14 J16 L18 J20 P22 J24 L26 J28 N30 J32 L34 J36 R57">
    <cfRule type="expression" dxfId="293" priority="12" stopIfTrue="1">
      <formula>$O$1="CU"</formula>
    </cfRule>
  </conditionalFormatting>
  <conditionalFormatting sqref="K8 M10 K12 O14 K16 M18 K20 Q22 K24 M26 K28 O30 K32 M34 K36 O40 K42 M44 K46">
    <cfRule type="expression" dxfId="292" priority="8" stopIfTrue="1">
      <formula>J8="as"</formula>
    </cfRule>
    <cfRule type="expression" dxfId="291" priority="9" stopIfTrue="1">
      <formula>J8="bs"</formula>
    </cfRule>
  </conditionalFormatting>
  <dataValidations count="1">
    <dataValidation type="list" allowBlank="1" sqref="I8 K10 I12 M14 I16 K18 I20 O22 I24 K26 I28 M30 I32 K34 I36 M40 I42 K44 I46" xr:uid="{B2891E31-3182-4079-AEE9-411558B15481}">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3314"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3315"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E98F-C3ED-4630-A6D6-A9609044195E}">
  <sheetPr codeName="Munka23">
    <tabColor indexed="11"/>
  </sheetPr>
  <dimension ref="A1:AK41"/>
  <sheetViews>
    <sheetView showZeros="0" workbookViewId="0">
      <selection activeCell="S3" sqref="S3"/>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8.44140625" customWidth="1"/>
    <col min="11" max="13" width="8.5546875" customWidth="1"/>
    <col min="15" max="15" width="5.5546875" customWidth="1"/>
    <col min="16" max="16" width="4.5546875" customWidth="1"/>
    <col min="17" max="17" width="11.6640625" customWidth="1"/>
    <col min="25" max="25" width="10.33203125" hidden="1" customWidth="1"/>
    <col min="26"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IF(Y5=1,CONCATENATE(VLOOKUP(Y3,AA16:AH27,2)),CONCATENATE(VLOOKUP(Y3,AA2:AK13,2)))</f>
        <v>#N/A</v>
      </c>
      <c r="AC1" s="177" t="e">
        <f>IF(Y5=1,CONCATENATE(VLOOKUP(Y3,AA16:AK27,3)),CONCATENATE(VLOOKUP(Y3,AA2:AK13,3)))</f>
        <v>#N/A</v>
      </c>
      <c r="AD1" s="177" t="e">
        <f>IF(Y5=1,CONCATENATE(VLOOKUP(Y3,AA16:AK27,4)),CONCATENATE(VLOOKUP(Y3,AA2:AK13,4)))</f>
        <v>#N/A</v>
      </c>
      <c r="AE1" s="177" t="e">
        <f>IF(Y5=1,CONCATENATE(VLOOKUP(Y3,AA16:AK27,5)),CONCATENATE(VLOOKUP(Y3,AA2:AK13,5)))</f>
        <v>#N/A</v>
      </c>
      <c r="AF1" s="177" t="e">
        <f>IF(Y5=1,CONCATENATE(VLOOKUP(Y3,AA16:AK27,6)),CONCATENATE(VLOOKUP(Y3,AA2:AK13,6)))</f>
        <v>#N/A</v>
      </c>
      <c r="AG1" s="177" t="e">
        <f>IF(Y5=1,CONCATENATE(VLOOKUP(Y3,AA16:AK27,7)),CONCATENATE(VLOOKUP(Y3,AA2:AK13,7)))</f>
        <v>#N/A</v>
      </c>
      <c r="AH1" s="177" t="e">
        <f>IF(Y5=1,CONCATENATE(VLOOKUP(Y3,AA16:AK27,8)),CONCATENATE(VLOOKUP(Y3,AA2:AK13,8)))</f>
        <v>#N/A</v>
      </c>
      <c r="AI1" s="177" t="e">
        <f>IF(Y5=1,CONCATENATE(VLOOKUP(Y3,AA16:AK27,9)),CONCATENATE(VLOOKUP(Y3,AA2:AK13,9)))</f>
        <v>#N/A</v>
      </c>
      <c r="AJ1" s="177" t="e">
        <f>IF(Y5=1,CONCATENATE(VLOOKUP(Y3,AA16:AK27,10)),CONCATENATE(VLOOKUP(Y3,AA2:AK13,10)))</f>
        <v>#N/A</v>
      </c>
      <c r="AK1" s="177" t="e">
        <f>IF(Y5=1,CONCATENATE(VLOOKUP(Y3,AA16:AK27,11)),CONCATENATE(VLOOKUP(Y3,AA2:AK13,11)))</f>
        <v>#N/A</v>
      </c>
    </row>
    <row r="2" spans="1:37" x14ac:dyDescent="0.25">
      <c r="A2" s="178" t="s">
        <v>29</v>
      </c>
      <c r="B2" s="179"/>
      <c r="C2" s="179"/>
      <c r="D2" s="179"/>
      <c r="E2" s="278">
        <f>Altalanos!$C$8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1" t="s">
        <v>63</v>
      </c>
      <c r="R3" s="187" t="s">
        <v>64</v>
      </c>
      <c r="S3" s="192"/>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197" t="str">
        <f>Altalanos!$E$10</f>
        <v>Kovács Zoltán</v>
      </c>
      <c r="M4" s="195"/>
      <c r="N4" s="198"/>
      <c r="O4" s="199"/>
      <c r="P4" s="198"/>
      <c r="Q4" s="200" t="s">
        <v>67</v>
      </c>
      <c r="R4" s="201" t="s">
        <v>68</v>
      </c>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Q5" s="203" t="s">
        <v>77</v>
      </c>
      <c r="R5" s="204" t="s">
        <v>78</v>
      </c>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208" t="str">
        <f>IF($B7="","",VLOOKUP($B7,#REF!,5))</f>
        <v/>
      </c>
      <c r="D7" s="208" t="str">
        <f>IF($B7="","",VLOOKUP($B7,#REF!,15))</f>
        <v/>
      </c>
      <c r="E7" s="209" t="s">
        <v>282</v>
      </c>
      <c r="F7" s="210"/>
      <c r="G7" s="209" t="s">
        <v>283</v>
      </c>
      <c r="H7" s="210"/>
      <c r="I7" s="209" t="s">
        <v>56</v>
      </c>
      <c r="J7" s="205"/>
      <c r="K7" s="211"/>
      <c r="L7" s="212" t="str">
        <f>IF(K7="","",CONCATENATE(VLOOKUP($Y$3,$AB$1:$AK$1,K7)," pont"))</f>
        <v/>
      </c>
      <c r="M7" s="213"/>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215"/>
      <c r="D8" s="215"/>
      <c r="E8" s="215"/>
      <c r="F8" s="215"/>
      <c r="G8" s="215"/>
      <c r="H8" s="215"/>
      <c r="I8" s="215"/>
      <c r="J8" s="205"/>
      <c r="K8" s="206"/>
      <c r="L8" s="206"/>
      <c r="M8" s="216"/>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208" t="str">
        <f>IF($B9="","",VLOOKUP($B9,#REF!,5))</f>
        <v/>
      </c>
      <c r="D9" s="208" t="str">
        <f>IF($B9="","",VLOOKUP($B9,#REF!,15))</f>
        <v/>
      </c>
      <c r="E9" s="209" t="s">
        <v>284</v>
      </c>
      <c r="F9" s="210"/>
      <c r="G9" s="209" t="s">
        <v>285</v>
      </c>
      <c r="H9" s="210"/>
      <c r="I9" s="209" t="s">
        <v>60</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215"/>
      <c r="D10" s="215"/>
      <c r="E10" s="215"/>
      <c r="F10" s="215"/>
      <c r="G10" s="215"/>
      <c r="H10" s="215"/>
      <c r="I10" s="215"/>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208" t="str">
        <f>IF($B11="","",VLOOKUP($B11,#REF!,5))</f>
        <v/>
      </c>
      <c r="D11" s="208" t="str">
        <f>IF($B11="","",VLOOKUP($B11,#REF!,15))</f>
        <v/>
      </c>
      <c r="E11" s="209" t="str">
        <f>UPPER(IF($B11="","",VLOOKUP($B11,#REF!,2)))</f>
        <v/>
      </c>
      <c r="F11" s="210"/>
      <c r="G11" s="209" t="str">
        <f>IF($B11="","",VLOOKUP($B11,#REF!,3))</f>
        <v/>
      </c>
      <c r="H11" s="210"/>
      <c r="I11" s="209" t="str">
        <f>IF($B11="","",VLOOKUP($B11,#REF!,4))</f>
        <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5"/>
      <c r="B12" s="205"/>
      <c r="C12" s="205"/>
      <c r="D12" s="205"/>
      <c r="E12" s="205"/>
      <c r="F12" s="205"/>
      <c r="G12" s="205"/>
      <c r="H12" s="205"/>
      <c r="I12" s="205"/>
      <c r="J12" s="205"/>
      <c r="K12" s="205"/>
      <c r="L12" s="205"/>
      <c r="M12" s="205"/>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5"/>
      <c r="B13" s="205"/>
      <c r="C13" s="205"/>
      <c r="D13" s="205"/>
      <c r="E13" s="205"/>
      <c r="F13" s="205"/>
      <c r="G13" s="205"/>
      <c r="H13" s="205"/>
      <c r="I13" s="205"/>
      <c r="J13" s="205"/>
      <c r="K13" s="205"/>
      <c r="L13" s="205"/>
      <c r="M13" s="205"/>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5"/>
      <c r="B14" s="205"/>
      <c r="C14" s="205"/>
      <c r="D14" s="205"/>
      <c r="E14" s="205"/>
      <c r="F14" s="205"/>
      <c r="G14" s="205"/>
      <c r="H14" s="205"/>
      <c r="I14" s="205"/>
      <c r="J14" s="205"/>
      <c r="K14" s="205"/>
      <c r="L14" s="205"/>
      <c r="M14" s="205"/>
      <c r="Y14" s="186"/>
      <c r="Z14" s="186"/>
      <c r="AA14" s="186"/>
      <c r="AB14" s="186"/>
      <c r="AC14" s="186"/>
      <c r="AD14" s="186"/>
      <c r="AE14" s="186"/>
      <c r="AF14" s="186"/>
      <c r="AG14" s="186"/>
      <c r="AH14" s="186"/>
      <c r="AI14" s="186"/>
      <c r="AJ14" s="186"/>
      <c r="AK14" s="186"/>
    </row>
    <row r="15" spans="1:37" x14ac:dyDescent="0.25">
      <c r="A15" s="205"/>
      <c r="B15" s="205"/>
      <c r="C15" s="205"/>
      <c r="D15" s="205"/>
      <c r="E15" s="205"/>
      <c r="F15" s="205"/>
      <c r="G15" s="205"/>
      <c r="H15" s="205"/>
      <c r="I15" s="205"/>
      <c r="J15" s="205"/>
      <c r="K15" s="205"/>
      <c r="L15" s="205"/>
      <c r="M15" s="205"/>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Csukás</v>
      </c>
      <c r="E18" s="711"/>
      <c r="F18" s="711" t="str">
        <f>E9</f>
        <v xml:space="preserve">Sebestyén </v>
      </c>
      <c r="G18" s="711"/>
      <c r="H18" s="711" t="str">
        <f>E11</f>
        <v/>
      </c>
      <c r="I18" s="711"/>
      <c r="J18" s="205"/>
      <c r="K18" s="205"/>
      <c r="L18" s="205"/>
      <c r="M18" s="205"/>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Csukás</v>
      </c>
      <c r="C19" s="703"/>
      <c r="D19" s="705"/>
      <c r="E19" s="705"/>
      <c r="F19" s="704"/>
      <c r="G19" s="704"/>
      <c r="H19" s="704"/>
      <c r="I19" s="704"/>
      <c r="J19" s="205"/>
      <c r="K19" s="205"/>
      <c r="L19" s="205"/>
      <c r="M19" s="205"/>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 xml:space="preserve">Sebestyén </v>
      </c>
      <c r="C20" s="703"/>
      <c r="D20" s="704"/>
      <c r="E20" s="704"/>
      <c r="F20" s="705"/>
      <c r="G20" s="705"/>
      <c r="H20" s="704"/>
      <c r="I20" s="704"/>
      <c r="J20" s="205"/>
      <c r="K20" s="205"/>
      <c r="L20" s="205"/>
      <c r="M20" s="205"/>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
      </c>
      <c r="C21" s="703"/>
      <c r="D21" s="704"/>
      <c r="E21" s="704"/>
      <c r="F21" s="704"/>
      <c r="G21" s="704"/>
      <c r="H21" s="705"/>
      <c r="I21" s="705"/>
      <c r="J21" s="205"/>
      <c r="K21" s="205"/>
      <c r="L21" s="205"/>
      <c r="M21" s="205"/>
      <c r="Y21" s="186"/>
      <c r="Z21" s="186"/>
      <c r="AA21" s="186" t="s">
        <v>84</v>
      </c>
      <c r="AB21" s="186">
        <v>90</v>
      </c>
      <c r="AC21" s="186">
        <v>60</v>
      </c>
      <c r="AD21" s="186">
        <v>45</v>
      </c>
      <c r="AE21" s="186">
        <v>34</v>
      </c>
      <c r="AF21" s="186">
        <v>27</v>
      </c>
      <c r="AG21" s="186">
        <v>22</v>
      </c>
      <c r="AH21" s="186">
        <v>18</v>
      </c>
      <c r="AI21" s="186">
        <v>15</v>
      </c>
      <c r="AJ21" s="186">
        <v>12</v>
      </c>
      <c r="AK21" s="186">
        <v>9</v>
      </c>
    </row>
    <row r="22" spans="1:37" x14ac:dyDescent="0.25">
      <c r="A22" s="205"/>
      <c r="B22" s="205"/>
      <c r="C22" s="205"/>
      <c r="D22" s="205"/>
      <c r="E22" s="205"/>
      <c r="F22" s="205"/>
      <c r="G22" s="205"/>
      <c r="H22" s="205"/>
      <c r="I22" s="205"/>
      <c r="J22" s="205"/>
      <c r="K22" s="205"/>
      <c r="L22" s="205"/>
      <c r="M22" s="205"/>
      <c r="Y22" s="186"/>
      <c r="Z22" s="186"/>
      <c r="AA22" s="186" t="s">
        <v>85</v>
      </c>
      <c r="AB22" s="186">
        <v>60</v>
      </c>
      <c r="AC22" s="186">
        <v>40</v>
      </c>
      <c r="AD22" s="186">
        <v>30</v>
      </c>
      <c r="AE22" s="186">
        <v>20</v>
      </c>
      <c r="AF22" s="186">
        <v>18</v>
      </c>
      <c r="AG22" s="186">
        <v>15</v>
      </c>
      <c r="AH22" s="186">
        <v>12</v>
      </c>
      <c r="AI22" s="186">
        <v>10</v>
      </c>
      <c r="AJ22" s="186">
        <v>8</v>
      </c>
      <c r="AK22" s="186">
        <v>6</v>
      </c>
    </row>
    <row r="23" spans="1:37" x14ac:dyDescent="0.25">
      <c r="A23" s="205"/>
      <c r="B23" s="205"/>
      <c r="C23" s="205"/>
      <c r="D23" s="205"/>
      <c r="E23" s="205"/>
      <c r="F23" s="205"/>
      <c r="G23" s="205"/>
      <c r="H23" s="205"/>
      <c r="I23" s="205"/>
      <c r="J23" s="205"/>
      <c r="K23" s="205"/>
      <c r="L23" s="205"/>
      <c r="M23" s="2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19"/>
    </row>
    <row r="33" spans="1:18" x14ac:dyDescent="0.25">
      <c r="A33" s="220" t="s">
        <v>72</v>
      </c>
      <c r="B33" s="221"/>
      <c r="C33" s="222"/>
      <c r="D33" s="223" t="s">
        <v>99</v>
      </c>
      <c r="E33" s="224" t="s">
        <v>100</v>
      </c>
      <c r="F33" s="225"/>
      <c r="G33" s="223" t="s">
        <v>99</v>
      </c>
      <c r="H33" s="224" t="s">
        <v>101</v>
      </c>
      <c r="I33" s="226"/>
      <c r="J33" s="224" t="s">
        <v>102</v>
      </c>
      <c r="K33" s="227" t="s">
        <v>103</v>
      </c>
      <c r="L33" s="33"/>
      <c r="M33" s="228"/>
      <c r="N33" s="229"/>
      <c r="P33" s="230"/>
      <c r="Q33" s="230"/>
      <c r="R33" s="231"/>
    </row>
    <row r="34" spans="1:18" x14ac:dyDescent="0.25">
      <c r="A34" s="232" t="s">
        <v>104</v>
      </c>
      <c r="B34" s="233"/>
      <c r="C34" s="234"/>
      <c r="D34" s="235"/>
      <c r="E34" s="706"/>
      <c r="F34" s="706"/>
      <c r="G34" s="236" t="s">
        <v>105</v>
      </c>
      <c r="H34" s="233"/>
      <c r="I34" s="237"/>
      <c r="J34" s="238"/>
      <c r="K34" s="239" t="s">
        <v>106</v>
      </c>
      <c r="L34" s="240"/>
      <c r="M34" s="241"/>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20">
    <mergeCell ref="H18:I18"/>
    <mergeCell ref="A1:F1"/>
    <mergeCell ref="A4:C4"/>
    <mergeCell ref="B18:C18"/>
    <mergeCell ref="D18:E18"/>
    <mergeCell ref="F18:G18"/>
    <mergeCell ref="E35:F35"/>
    <mergeCell ref="B19:C19"/>
    <mergeCell ref="D19:E19"/>
    <mergeCell ref="F19:G19"/>
    <mergeCell ref="H19:I19"/>
    <mergeCell ref="B20:C20"/>
    <mergeCell ref="D20:E20"/>
    <mergeCell ref="F20:G20"/>
    <mergeCell ref="H20:I20"/>
    <mergeCell ref="B21:C21"/>
    <mergeCell ref="D21:E21"/>
    <mergeCell ref="F21:G21"/>
    <mergeCell ref="H21:I21"/>
    <mergeCell ref="E34:F34"/>
  </mergeCells>
  <conditionalFormatting sqref="E7 E9 E11">
    <cfRule type="cellIs" dxfId="290" priority="1" stopIfTrue="1" operator="equal">
      <formula>"Bye"</formula>
    </cfRule>
  </conditionalFormatting>
  <conditionalFormatting sqref="R41">
    <cfRule type="expression" dxfId="289" priority="2" stopIfTrue="1">
      <formula>$O$1="CU"</formula>
    </cfRule>
  </conditionalFormatting>
  <printOptions horizontalCentered="1" verticalCentered="1"/>
  <pageMargins left="0" right="0" top="0.98402777777777783" bottom="0.98402777777777783" header="0.51181102362204722" footer="0.51181102362204722"/>
  <pageSetup paperSize="9" scale="90" firstPageNumber="0" orientation="portrait" horizontalDpi="300" verticalDpi="30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AE93A-7961-4490-9200-17BC2FE94E97}">
  <sheetPr codeName="Munka36">
    <tabColor indexed="11"/>
  </sheetPr>
  <dimension ref="A1:AK41"/>
  <sheetViews>
    <sheetView showZeros="0" workbookViewId="0">
      <selection activeCell="S8" sqref="S8"/>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 min="25"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str">
        <f>IF(Y5=1,CONCATENATE(VLOOKUP(Y3,AA16:AH27,2)),CONCATENATE(VLOOKUP(Y3,AA2:AK13,2)))</f>
        <v>40</v>
      </c>
      <c r="AC1" s="177" t="str">
        <f>IF(Y5=1,CONCATENATE(VLOOKUP(Y3,AA16:AK27,3)),CONCATENATE(VLOOKUP(Y3,AA2:AK13,3)))</f>
        <v>25</v>
      </c>
      <c r="AD1" s="177" t="str">
        <f>IF(Y5=1,CONCATENATE(VLOOKUP(Y3,AA16:AK27,4)),CONCATENATE(VLOOKUP(Y3,AA2:AK13,4)))</f>
        <v>18</v>
      </c>
      <c r="AE1" s="177" t="str">
        <f>IF(Y5=1,CONCATENATE(VLOOKUP(Y3,AA16:AK27,5)),CONCATENATE(VLOOKUP(Y3,AA2:AK13,5)))</f>
        <v>13</v>
      </c>
      <c r="AF1" s="177" t="str">
        <f>IF(Y5=1,CONCATENATE(VLOOKUP(Y3,AA16:AK27,6)),CONCATENATE(VLOOKUP(Y3,AA2:AK13,6)))</f>
        <v>10</v>
      </c>
      <c r="AG1" s="177" t="str">
        <f>IF(Y5=1,CONCATENATE(VLOOKUP(Y3,AA16:AK27,7)),CONCATENATE(VLOOKUP(Y3,AA2:AK13,7)))</f>
        <v>8</v>
      </c>
      <c r="AH1" s="177" t="str">
        <f>IF(Y5=1,CONCATENATE(VLOOKUP(Y3,AA16:AK27,8)),CONCATENATE(VLOOKUP(Y3,AA2:AK13,8)))</f>
        <v>6</v>
      </c>
      <c r="AI1" s="177" t="str">
        <f>IF(Y5=1,CONCATENATE(VLOOKUP(Y3,AA16:AK27,9)),CONCATENATE(VLOOKUP(Y3,AA2:AK13,9)))</f>
        <v>5</v>
      </c>
      <c r="AJ1" s="177" t="str">
        <f>IF(Y5=1,CONCATENATE(VLOOKUP(Y3,AA16:AK27,10)),CONCATENATE(VLOOKUP(Y3,AA2:AK13,10)))</f>
        <v>4</v>
      </c>
      <c r="AK1" s="177" t="str">
        <f>IF(Y5=1,CONCATENATE(VLOOKUP(Y3,AA16:AK27,11)),CONCATENATE(VLOOKUP(Y3,AA2:AK13,11)))</f>
        <v>3</v>
      </c>
    </row>
    <row r="2" spans="1:37" x14ac:dyDescent="0.25">
      <c r="A2" s="178" t="s">
        <v>29</v>
      </c>
      <c r="B2" s="179"/>
      <c r="C2" s="179"/>
      <c r="D2" s="179"/>
      <c r="E2" s="278">
        <f>Altalanos!$D$8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0"/>
      <c r="R3" s="383"/>
      <c r="Y3" s="186" t="str">
        <f>IF(H4="OB","A",IF(H4="IX","W",H4))</f>
        <v>L12 "B"</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t="s">
        <v>286</v>
      </c>
      <c r="I4" s="194"/>
      <c r="J4" s="196"/>
      <c r="K4" s="195"/>
      <c r="L4" s="197" t="str">
        <f>Altalanos!$E$10</f>
        <v>Kovács Zoltán</v>
      </c>
      <c r="M4" s="195"/>
      <c r="N4" s="198"/>
      <c r="O4" s="199"/>
      <c r="P4" s="191" t="s">
        <v>63</v>
      </c>
      <c r="Q4" s="187" t="s">
        <v>152</v>
      </c>
      <c r="R4" s="187" t="s">
        <v>153</v>
      </c>
      <c r="S4" s="384"/>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P5" s="200" t="s">
        <v>67</v>
      </c>
      <c r="Q5" s="201" t="s">
        <v>154</v>
      </c>
      <c r="R5" s="201" t="s">
        <v>155</v>
      </c>
      <c r="S5" s="384"/>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P6" s="203" t="s">
        <v>77</v>
      </c>
      <c r="Q6" s="204" t="s">
        <v>156</v>
      </c>
      <c r="R6" s="204" t="s">
        <v>64</v>
      </c>
      <c r="S6" s="384"/>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385" t="str">
        <f>IF($B7="","",VLOOKUP($B7,#REF!,5))</f>
        <v/>
      </c>
      <c r="D7" s="385" t="str">
        <f>IF($B7="","",VLOOKUP($B7,#REF!,15))</f>
        <v/>
      </c>
      <c r="E7" s="712" t="s">
        <v>58</v>
      </c>
      <c r="F7" s="712"/>
      <c r="G7" s="712" t="s">
        <v>287</v>
      </c>
      <c r="H7" s="712"/>
      <c r="I7" s="386" t="s">
        <v>144</v>
      </c>
      <c r="J7" s="205"/>
      <c r="K7" s="211"/>
      <c r="L7" s="212" t="str">
        <f>IF(K7="","",CONCATENATE(VLOOKUP($Y$3,$AB$1:$AK$1,K7)," pont"))</f>
        <v/>
      </c>
      <c r="M7" s="213"/>
      <c r="P7" s="191" t="s">
        <v>159</v>
      </c>
      <c r="Q7" s="187" t="s">
        <v>68</v>
      </c>
      <c r="R7" s="187" t="s">
        <v>160</v>
      </c>
      <c r="S7" s="192"/>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387"/>
      <c r="D8" s="387"/>
      <c r="E8" s="387"/>
      <c r="F8" s="387"/>
      <c r="G8" s="387"/>
      <c r="H8" s="387"/>
      <c r="I8" s="387"/>
      <c r="J8" s="205"/>
      <c r="K8" s="206"/>
      <c r="L8" s="206"/>
      <c r="M8" s="216"/>
      <c r="P8" s="200" t="s">
        <v>161</v>
      </c>
      <c r="Q8" s="201" t="s">
        <v>78</v>
      </c>
      <c r="R8" s="201" t="s">
        <v>162</v>
      </c>
      <c r="S8" s="192"/>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385" t="str">
        <f>IF($B9="","",VLOOKUP($B9,#REF!,5))</f>
        <v/>
      </c>
      <c r="D9" s="385" t="str">
        <f>IF($B9="","",VLOOKUP($B9,#REF!,15))</f>
        <v/>
      </c>
      <c r="E9" s="712" t="s">
        <v>288</v>
      </c>
      <c r="F9" s="712"/>
      <c r="G9" s="712" t="s">
        <v>289</v>
      </c>
      <c r="H9" s="712"/>
      <c r="I9" s="386" t="s">
        <v>83</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387"/>
      <c r="D10" s="387"/>
      <c r="E10" s="387"/>
      <c r="F10" s="387"/>
      <c r="G10" s="387"/>
      <c r="H10" s="387"/>
      <c r="I10" s="387"/>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385" t="str">
        <f>IF($B11="","",VLOOKUP($B11,#REF!,5))</f>
        <v/>
      </c>
      <c r="D11" s="385" t="str">
        <f>IF($B11="","",VLOOKUP($B11,#REF!,15))</f>
        <v/>
      </c>
      <c r="E11" s="712" t="s">
        <v>290</v>
      </c>
      <c r="F11" s="712"/>
      <c r="G11" s="712" t="s">
        <v>291</v>
      </c>
      <c r="H11" s="712"/>
      <c r="I11" s="386" t="s">
        <v>184</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6"/>
      <c r="B12" s="214"/>
      <c r="C12" s="387"/>
      <c r="D12" s="387"/>
      <c r="E12" s="387"/>
      <c r="F12" s="387"/>
      <c r="G12" s="387"/>
      <c r="H12" s="387"/>
      <c r="I12" s="387"/>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6" t="s">
        <v>167</v>
      </c>
      <c r="B13" s="207"/>
      <c r="C13" s="385" t="str">
        <f>IF($B13="","",VLOOKUP($B13,#REF!,5))</f>
        <v/>
      </c>
      <c r="D13" s="385" t="str">
        <f>IF($B13="","",VLOOKUP($B13,#REF!,15))</f>
        <v/>
      </c>
      <c r="E13" s="712" t="s">
        <v>292</v>
      </c>
      <c r="F13" s="712"/>
      <c r="G13" s="712" t="s">
        <v>293</v>
      </c>
      <c r="H13" s="712"/>
      <c r="I13" s="386" t="s">
        <v>184</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214"/>
      <c r="C14" s="387"/>
      <c r="D14" s="387"/>
      <c r="E14" s="387"/>
      <c r="F14" s="387"/>
      <c r="G14" s="387"/>
      <c r="H14" s="387"/>
      <c r="I14" s="387"/>
      <c r="J14" s="205"/>
      <c r="K14" s="206"/>
      <c r="L14" s="206"/>
      <c r="M14" s="216"/>
      <c r="Y14" s="186"/>
      <c r="Z14" s="186"/>
      <c r="AA14" s="186"/>
      <c r="AB14" s="186"/>
      <c r="AC14" s="186"/>
      <c r="AD14" s="186"/>
      <c r="AE14" s="186"/>
      <c r="AF14" s="186"/>
      <c r="AG14" s="186"/>
      <c r="AH14" s="186"/>
      <c r="AI14" s="186"/>
      <c r="AJ14" s="186"/>
      <c r="AK14" s="186"/>
    </row>
    <row r="15" spans="1:37" x14ac:dyDescent="0.25">
      <c r="A15" s="206" t="s">
        <v>170</v>
      </c>
      <c r="B15" s="207"/>
      <c r="C15" s="385" t="str">
        <f>IF($B15="","",VLOOKUP($B15,#REF!,5))</f>
        <v/>
      </c>
      <c r="D15" s="385" t="str">
        <f>IF($B15="","",VLOOKUP($B15,#REF!,15))</f>
        <v/>
      </c>
      <c r="E15" s="712" t="s">
        <v>93</v>
      </c>
      <c r="F15" s="712"/>
      <c r="G15" s="712" t="s">
        <v>294</v>
      </c>
      <c r="H15" s="712"/>
      <c r="I15" s="386" t="s">
        <v>184</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Kovács</v>
      </c>
      <c r="E18" s="711"/>
      <c r="F18" s="711" t="str">
        <f>E9</f>
        <v>Bolya</v>
      </c>
      <c r="G18" s="711"/>
      <c r="H18" s="711" t="str">
        <f>E11</f>
        <v>Deák</v>
      </c>
      <c r="I18" s="711"/>
      <c r="J18" s="711" t="str">
        <f>E13</f>
        <v>Gara</v>
      </c>
      <c r="K18" s="711"/>
      <c r="L18" s="711" t="str">
        <f>E15</f>
        <v>Szabó</v>
      </c>
      <c r="M18" s="711"/>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Kovács</v>
      </c>
      <c r="C19" s="703"/>
      <c r="D19" s="705"/>
      <c r="E19" s="705"/>
      <c r="F19" s="704"/>
      <c r="G19" s="704"/>
      <c r="H19" s="704"/>
      <c r="I19" s="704"/>
      <c r="J19" s="711"/>
      <c r="K19" s="711"/>
      <c r="L19" s="711"/>
      <c r="M19" s="711"/>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Bolya</v>
      </c>
      <c r="C20" s="703"/>
      <c r="D20" s="704"/>
      <c r="E20" s="704"/>
      <c r="F20" s="705"/>
      <c r="G20" s="705"/>
      <c r="H20" s="704"/>
      <c r="I20" s="704"/>
      <c r="J20" s="704"/>
      <c r="K20" s="704"/>
      <c r="L20" s="711"/>
      <c r="M20" s="711"/>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Deák</v>
      </c>
      <c r="C21" s="703"/>
      <c r="D21" s="704"/>
      <c r="E21" s="704"/>
      <c r="F21" s="704"/>
      <c r="G21" s="704"/>
      <c r="H21" s="705"/>
      <c r="I21" s="705"/>
      <c r="J21" s="704"/>
      <c r="K21" s="704"/>
      <c r="L21" s="704"/>
      <c r="M21" s="704"/>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18" t="s">
        <v>167</v>
      </c>
      <c r="B22" s="703" t="str">
        <f>E13</f>
        <v>Gara</v>
      </c>
      <c r="C22" s="703"/>
      <c r="D22" s="704"/>
      <c r="E22" s="704"/>
      <c r="F22" s="704"/>
      <c r="G22" s="704"/>
      <c r="H22" s="711"/>
      <c r="I22" s="711"/>
      <c r="J22" s="705"/>
      <c r="K22" s="705"/>
      <c r="L22" s="704"/>
      <c r="M22" s="704"/>
      <c r="Y22" s="186"/>
      <c r="Z22" s="186"/>
      <c r="AA22" s="186" t="s">
        <v>85</v>
      </c>
      <c r="AB22" s="186">
        <v>60</v>
      </c>
      <c r="AC22" s="186">
        <v>40</v>
      </c>
      <c r="AD22" s="186">
        <v>30</v>
      </c>
      <c r="AE22" s="186">
        <v>20</v>
      </c>
      <c r="AF22" s="186">
        <v>18</v>
      </c>
      <c r="AG22" s="186">
        <v>15</v>
      </c>
      <c r="AH22" s="186">
        <v>12</v>
      </c>
      <c r="AI22" s="186">
        <v>10</v>
      </c>
      <c r="AJ22" s="186">
        <v>8</v>
      </c>
      <c r="AK22" s="186">
        <v>6</v>
      </c>
    </row>
    <row r="23" spans="1:37" ht="18.75" customHeight="1" x14ac:dyDescent="0.25">
      <c r="A23" s="218" t="s">
        <v>170</v>
      </c>
      <c r="B23" s="703" t="str">
        <f>E15</f>
        <v>Szabó</v>
      </c>
      <c r="C23" s="703"/>
      <c r="D23" s="704"/>
      <c r="E23" s="704"/>
      <c r="F23" s="704"/>
      <c r="G23" s="704"/>
      <c r="H23" s="711"/>
      <c r="I23" s="711"/>
      <c r="J23" s="711"/>
      <c r="K23" s="711"/>
      <c r="L23" s="705"/>
      <c r="M23" s="7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05"/>
    </row>
    <row r="33" spans="1:18" x14ac:dyDescent="0.25">
      <c r="A33" s="220" t="s">
        <v>72</v>
      </c>
      <c r="B33" s="221"/>
      <c r="C33" s="222"/>
      <c r="D33" s="223" t="s">
        <v>99</v>
      </c>
      <c r="E33" s="224" t="s">
        <v>100</v>
      </c>
      <c r="F33" s="225"/>
      <c r="G33" s="223" t="s">
        <v>99</v>
      </c>
      <c r="H33" s="224" t="s">
        <v>101</v>
      </c>
      <c r="I33" s="226"/>
      <c r="J33" s="224" t="s">
        <v>102</v>
      </c>
      <c r="K33" s="227" t="s">
        <v>103</v>
      </c>
      <c r="L33" s="33"/>
      <c r="M33" s="225"/>
      <c r="P33" s="230"/>
      <c r="Q33" s="230"/>
      <c r="R33" s="231"/>
    </row>
    <row r="34" spans="1:18" x14ac:dyDescent="0.25">
      <c r="A34" s="232" t="s">
        <v>104</v>
      </c>
      <c r="B34" s="233"/>
      <c r="C34" s="234"/>
      <c r="D34" s="235"/>
      <c r="E34" s="706"/>
      <c r="F34" s="706"/>
      <c r="G34" s="236" t="s">
        <v>105</v>
      </c>
      <c r="H34" s="233"/>
      <c r="I34" s="237"/>
      <c r="J34" s="238"/>
      <c r="K34" s="239" t="s">
        <v>106</v>
      </c>
      <c r="L34" s="240"/>
      <c r="M34" s="259"/>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50">
    <mergeCell ref="A1:F1"/>
    <mergeCell ref="A4:C4"/>
    <mergeCell ref="E7:F7"/>
    <mergeCell ref="G7:H7"/>
    <mergeCell ref="E9:F9"/>
    <mergeCell ref="G9:H9"/>
    <mergeCell ref="E11:F11"/>
    <mergeCell ref="G11:H11"/>
    <mergeCell ref="E13:F13"/>
    <mergeCell ref="G13:H13"/>
    <mergeCell ref="E15:F15"/>
    <mergeCell ref="G15:H15"/>
    <mergeCell ref="L19:M19"/>
    <mergeCell ref="B18:C18"/>
    <mergeCell ref="D18:E18"/>
    <mergeCell ref="F18:G18"/>
    <mergeCell ref="H18:I18"/>
    <mergeCell ref="J18:K18"/>
    <mergeCell ref="L18:M18"/>
    <mergeCell ref="B19:C19"/>
    <mergeCell ref="D19:E19"/>
    <mergeCell ref="F19:G19"/>
    <mergeCell ref="H19:I19"/>
    <mergeCell ref="J19:K19"/>
    <mergeCell ref="L21:M21"/>
    <mergeCell ref="B20:C20"/>
    <mergeCell ref="D20:E20"/>
    <mergeCell ref="F20:G20"/>
    <mergeCell ref="H20:I20"/>
    <mergeCell ref="J20:K20"/>
    <mergeCell ref="L20:M20"/>
    <mergeCell ref="B21:C21"/>
    <mergeCell ref="D21:E21"/>
    <mergeCell ref="F21:G21"/>
    <mergeCell ref="H21:I21"/>
    <mergeCell ref="J21:K21"/>
    <mergeCell ref="H23:I23"/>
    <mergeCell ref="J23:K23"/>
    <mergeCell ref="L23:M23"/>
    <mergeCell ref="B22:C22"/>
    <mergeCell ref="D22:E22"/>
    <mergeCell ref="F22:G22"/>
    <mergeCell ref="H22:I22"/>
    <mergeCell ref="J22:K22"/>
    <mergeCell ref="L22:M22"/>
    <mergeCell ref="E34:F34"/>
    <mergeCell ref="E35:F35"/>
    <mergeCell ref="B23:C23"/>
    <mergeCell ref="D23:E23"/>
    <mergeCell ref="F23:G23"/>
  </mergeCells>
  <conditionalFormatting sqref="E7 E9 E11 E13 E15">
    <cfRule type="cellIs" dxfId="288" priority="1" stopIfTrue="1" operator="equal">
      <formula>"Bye"</formula>
    </cfRule>
  </conditionalFormatting>
  <conditionalFormatting sqref="R41">
    <cfRule type="expression" dxfId="287" priority="2"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062AF-C535-489A-A024-9144AB2D9BDF}">
  <sheetPr codeName="Munka6">
    <tabColor indexed="11"/>
  </sheetPr>
  <dimension ref="A1:AS140"/>
  <sheetViews>
    <sheetView showZeros="0" workbookViewId="0">
      <selection activeCell="O21" sqref="O21"/>
    </sheetView>
  </sheetViews>
  <sheetFormatPr defaultRowHeight="13.2" x14ac:dyDescent="0.25"/>
  <cols>
    <col min="1" max="2" width="3.33203125" customWidth="1"/>
    <col min="3" max="3" width="4.6640625" customWidth="1"/>
    <col min="4" max="4" width="7.3320312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27" width="9" hidden="1" customWidth="1"/>
    <col min="28" max="28" width="10.33203125" hidden="1" customWidth="1"/>
    <col min="29" max="34" width="9" hidden="1" customWidth="1"/>
    <col min="35" max="37" width="9.109375" style="215" customWidth="1"/>
  </cols>
  <sheetData>
    <row r="1" spans="1:45" s="282" customFormat="1" ht="21.75" customHeight="1" x14ac:dyDescent="0.25">
      <c r="A1" s="281" t="str">
        <f>Altalanos!$A$6</f>
        <v>Diákolimpia Vármegyei</v>
      </c>
      <c r="B1" s="281"/>
      <c r="C1" s="169"/>
      <c r="D1" s="169"/>
      <c r="E1" s="169"/>
      <c r="F1" s="169"/>
      <c r="G1" s="169"/>
      <c r="H1" s="281"/>
      <c r="I1" s="171"/>
      <c r="J1" s="172"/>
      <c r="K1" s="170" t="s">
        <v>28</v>
      </c>
      <c r="L1" s="173"/>
      <c r="M1" s="174"/>
      <c r="N1" s="172"/>
      <c r="O1" s="172"/>
      <c r="P1" s="172"/>
      <c r="Q1" s="169"/>
      <c r="R1" s="172"/>
      <c r="T1" s="283"/>
      <c r="U1" s="283"/>
      <c r="V1" s="283"/>
      <c r="W1" s="283"/>
      <c r="X1" s="283"/>
      <c r="Y1" s="283"/>
      <c r="Z1" s="283"/>
      <c r="AA1" s="283"/>
      <c r="AB1" s="177" t="str">
        <f>IF($Y$5=1,CONCATENATE(VLOOKUP($Y$3,$AA$2:$AH$14,2)),CONCATENATE(VLOOKUP($Y$3,$AA$16:$AH$25,2)))</f>
        <v>25</v>
      </c>
      <c r="AC1" s="177" t="str">
        <f>IF($Y$5=1,CONCATENATE(VLOOKUP($Y$3,$AA$2:$AH$14,3)),CONCATENATE(VLOOKUP($Y$3,$AA$16:$AH$25,3)))</f>
        <v>15</v>
      </c>
      <c r="AD1" s="177" t="str">
        <f>IF($Y$5=1,CONCATENATE(VLOOKUP($Y$3,$AA$2:$AH$14,4)),CONCATENATE(VLOOKUP($Y$3,$AA$16:$AH$25,4)))</f>
        <v>10</v>
      </c>
      <c r="AE1" s="177" t="str">
        <f>IF($Y$5=1,CONCATENATE(VLOOKUP($Y$3,$AA$2:$AH$14,5)),CONCATENATE(VLOOKUP($Y$3,$AA$16:$AH$25,5)))</f>
        <v>6</v>
      </c>
      <c r="AF1" s="177" t="str">
        <f>IF($Y$5=1,CONCATENATE(VLOOKUP($Y$3,$AA$2:$AH$14,6)),CONCATENATE(VLOOKUP($Y$3,$AA$16:$AH$25,6)))</f>
        <v>3</v>
      </c>
      <c r="AG1" s="177" t="str">
        <f>IF($Y$5=1,CONCATENATE(VLOOKUP($Y$3,$AA$2:$AH$14,7)),CONCATENATE(VLOOKUP($Y$3,$AA$16:$AH$25,7)))</f>
        <v>1</v>
      </c>
      <c r="AH1" s="177" t="str">
        <f>IF($Y$5=1,CONCATENATE(VLOOKUP($Y$3,$AA$2:$AH$14,8)),CONCATENATE(VLOOKUP($Y$3,$AA$16:$AH$25,8)))</f>
        <v>0</v>
      </c>
      <c r="AI1" s="284"/>
      <c r="AJ1" s="284"/>
      <c r="AK1" s="284"/>
    </row>
    <row r="2" spans="1:45" s="285" customFormat="1" x14ac:dyDescent="0.25">
      <c r="A2" s="178" t="s">
        <v>29</v>
      </c>
      <c r="B2" s="179"/>
      <c r="C2" s="179"/>
      <c r="D2" s="179"/>
      <c r="E2" s="179">
        <f>Altalanos!$A$8</f>
        <v>0</v>
      </c>
      <c r="F2" s="179"/>
      <c r="G2" s="180"/>
      <c r="H2" s="181"/>
      <c r="I2" s="181"/>
      <c r="J2" s="182"/>
      <c r="K2" s="173"/>
      <c r="L2" s="173"/>
      <c r="M2" s="173"/>
      <c r="N2" s="182"/>
      <c r="O2" s="181"/>
      <c r="P2" s="182"/>
      <c r="Q2" s="181"/>
      <c r="R2" s="182"/>
      <c r="T2" s="286"/>
      <c r="U2" s="286"/>
      <c r="V2" s="286"/>
      <c r="W2" s="286"/>
      <c r="X2" s="286"/>
      <c r="Y2" s="185"/>
      <c r="Z2" s="186"/>
      <c r="AA2" s="186" t="s">
        <v>62</v>
      </c>
      <c r="AB2" s="187">
        <v>300</v>
      </c>
      <c r="AC2" s="187">
        <v>250</v>
      </c>
      <c r="AD2" s="187">
        <v>200</v>
      </c>
      <c r="AE2" s="187">
        <v>150</v>
      </c>
      <c r="AF2" s="187">
        <v>120</v>
      </c>
      <c r="AG2" s="187">
        <v>90</v>
      </c>
      <c r="AH2" s="187">
        <v>40</v>
      </c>
      <c r="AI2" s="205"/>
      <c r="AJ2" s="205"/>
      <c r="AK2" s="205"/>
      <c r="AL2" s="286"/>
      <c r="AM2" s="286"/>
      <c r="AN2" s="286"/>
      <c r="AO2" s="286"/>
      <c r="AP2" s="286"/>
      <c r="AQ2" s="286"/>
      <c r="AR2" s="286"/>
      <c r="AS2" s="286"/>
    </row>
    <row r="3" spans="1:45" s="287" customFormat="1" ht="11.25" customHeight="1" x14ac:dyDescent="0.25">
      <c r="A3" s="53" t="s">
        <v>21</v>
      </c>
      <c r="B3" s="53"/>
      <c r="C3" s="53"/>
      <c r="D3" s="53"/>
      <c r="E3" s="53"/>
      <c r="F3" s="53"/>
      <c r="G3" s="53" t="s">
        <v>11</v>
      </c>
      <c r="H3" s="53"/>
      <c r="I3" s="53"/>
      <c r="J3" s="188"/>
      <c r="K3" s="53" t="s">
        <v>34</v>
      </c>
      <c r="L3" s="188"/>
      <c r="M3" s="53"/>
      <c r="N3" s="188"/>
      <c r="O3" s="53"/>
      <c r="P3" s="188"/>
      <c r="Q3" s="53"/>
      <c r="R3" s="54" t="s">
        <v>35</v>
      </c>
      <c r="T3" s="288"/>
      <c r="U3" s="288"/>
      <c r="V3" s="288"/>
      <c r="W3" s="288"/>
      <c r="X3" s="288"/>
      <c r="Y3" s="186" t="str">
        <f>IF(K4="OB","A",IF(K4="IX","W",IF(K4="","",K4)))</f>
        <v>V.kcs. L14 "B"</v>
      </c>
      <c r="Z3" s="186"/>
      <c r="AA3" s="186" t="s">
        <v>86</v>
      </c>
      <c r="AB3" s="187">
        <v>280</v>
      </c>
      <c r="AC3" s="187">
        <v>230</v>
      </c>
      <c r="AD3" s="187">
        <v>180</v>
      </c>
      <c r="AE3" s="187">
        <v>140</v>
      </c>
      <c r="AF3" s="187">
        <v>80</v>
      </c>
      <c r="AG3" s="187">
        <v>0</v>
      </c>
      <c r="AH3" s="187">
        <v>0</v>
      </c>
      <c r="AI3" s="205"/>
      <c r="AJ3" s="205"/>
      <c r="AK3" s="205"/>
      <c r="AL3" s="288"/>
      <c r="AM3" s="288"/>
      <c r="AN3" s="288"/>
      <c r="AO3" s="288"/>
      <c r="AP3" s="288"/>
      <c r="AQ3" s="288"/>
      <c r="AR3" s="288"/>
      <c r="AS3" s="288"/>
    </row>
    <row r="4" spans="1:45" s="291" customFormat="1" ht="11.25" customHeight="1" x14ac:dyDescent="0.25">
      <c r="A4" s="709">
        <f>Altalanos!$A$10</f>
        <v>45789</v>
      </c>
      <c r="B4" s="709"/>
      <c r="C4" s="709"/>
      <c r="D4" s="193"/>
      <c r="E4" s="194"/>
      <c r="F4" s="194"/>
      <c r="G4" s="194" t="str">
        <f>Altalanos!$C$10</f>
        <v>Gyula</v>
      </c>
      <c r="H4" s="289"/>
      <c r="I4" s="194"/>
      <c r="J4" s="196"/>
      <c r="K4" s="195" t="s">
        <v>295</v>
      </c>
      <c r="L4" s="196"/>
      <c r="M4" s="290"/>
      <c r="N4" s="196"/>
      <c r="O4" s="194"/>
      <c r="P4" s="196"/>
      <c r="Q4" s="194"/>
      <c r="R4" s="197" t="str">
        <f>Altalanos!$E$10</f>
        <v>Kovács Zoltán</v>
      </c>
      <c r="T4" s="292"/>
      <c r="U4" s="292"/>
      <c r="V4" s="292"/>
      <c r="W4" s="292"/>
      <c r="X4" s="292"/>
      <c r="Y4" s="186"/>
      <c r="Z4" s="186"/>
      <c r="AA4" s="186" t="s">
        <v>65</v>
      </c>
      <c r="AB4" s="187">
        <v>250</v>
      </c>
      <c r="AC4" s="187">
        <v>200</v>
      </c>
      <c r="AD4" s="187">
        <v>150</v>
      </c>
      <c r="AE4" s="187">
        <v>120</v>
      </c>
      <c r="AF4" s="187">
        <v>90</v>
      </c>
      <c r="AG4" s="187">
        <v>60</v>
      </c>
      <c r="AH4" s="187">
        <v>25</v>
      </c>
      <c r="AI4" s="205"/>
      <c r="AJ4" s="205"/>
      <c r="AK4" s="205"/>
      <c r="AL4" s="292"/>
      <c r="AM4" s="292"/>
      <c r="AN4" s="292"/>
      <c r="AO4" s="292"/>
      <c r="AP4" s="292"/>
      <c r="AQ4" s="292"/>
      <c r="AR4" s="292"/>
      <c r="AS4" s="292"/>
    </row>
    <row r="5" spans="1:45" s="287" customFormat="1" x14ac:dyDescent="0.25">
      <c r="A5" s="261"/>
      <c r="B5" s="293" t="s">
        <v>125</v>
      </c>
      <c r="C5" s="294" t="s">
        <v>72</v>
      </c>
      <c r="D5" s="293" t="s">
        <v>126</v>
      </c>
      <c r="E5" s="293" t="s">
        <v>127</v>
      </c>
      <c r="F5" s="295" t="s">
        <v>24</v>
      </c>
      <c r="G5" s="295" t="s">
        <v>25</v>
      </c>
      <c r="H5" s="295"/>
      <c r="I5" s="295" t="s">
        <v>37</v>
      </c>
      <c r="J5" s="295"/>
      <c r="K5" s="293" t="s">
        <v>128</v>
      </c>
      <c r="L5" s="296"/>
      <c r="M5" s="293" t="s">
        <v>129</v>
      </c>
      <c r="N5" s="296"/>
      <c r="O5" s="293" t="s">
        <v>130</v>
      </c>
      <c r="P5" s="296"/>
      <c r="Q5" s="293"/>
      <c r="R5" s="297"/>
      <c r="T5" s="288"/>
      <c r="U5" s="288"/>
      <c r="V5" s="288"/>
      <c r="W5" s="288"/>
      <c r="X5" s="288"/>
      <c r="Y5" s="186">
        <f>IF(OR(Altalanos!$A$8="F1",Altalanos!$A$8="F2",Altalanos!$A$8="N1",Altalanos!$A$8="N2"),1,2)</f>
        <v>2</v>
      </c>
      <c r="Z5" s="186"/>
      <c r="AA5" s="186" t="s">
        <v>69</v>
      </c>
      <c r="AB5" s="187">
        <v>200</v>
      </c>
      <c r="AC5" s="187">
        <v>150</v>
      </c>
      <c r="AD5" s="187">
        <v>120</v>
      </c>
      <c r="AE5" s="187">
        <v>90</v>
      </c>
      <c r="AF5" s="187">
        <v>60</v>
      </c>
      <c r="AG5" s="187">
        <v>40</v>
      </c>
      <c r="AH5" s="187">
        <v>15</v>
      </c>
      <c r="AI5" s="205"/>
      <c r="AJ5" s="205"/>
      <c r="AK5" s="205"/>
      <c r="AL5" s="288"/>
      <c r="AM5" s="288"/>
      <c r="AN5" s="288"/>
      <c r="AO5" s="288"/>
      <c r="AP5" s="288"/>
      <c r="AQ5" s="288"/>
      <c r="AR5" s="288"/>
      <c r="AS5" s="288"/>
    </row>
    <row r="6" spans="1:45" s="304" customFormat="1" ht="11.1" customHeight="1" x14ac:dyDescent="0.25">
      <c r="A6" s="298"/>
      <c r="B6" s="299"/>
      <c r="C6" s="299"/>
      <c r="D6" s="299"/>
      <c r="E6" s="299"/>
      <c r="F6" s="298" t="str">
        <f>IF(Y3="","",CONCATENATE(VLOOKUP(Y3,AB1:AH1,4)," pont"))</f>
        <v>6 pont</v>
      </c>
      <c r="G6" s="300"/>
      <c r="H6" s="301"/>
      <c r="I6" s="300"/>
      <c r="J6" s="302"/>
      <c r="K6" s="299" t="str">
        <f>IF(Y3="","",CONCATENATE(VLOOKUP(Y3,AB1:AH1,3)," pont"))</f>
        <v>10 pont</v>
      </c>
      <c r="L6" s="302"/>
      <c r="M6" s="299" t="str">
        <f>IF(Y3="","",CONCATENATE(VLOOKUP(Y3,AB1:AH1,2)," pont"))</f>
        <v>15 pont</v>
      </c>
      <c r="N6" s="302"/>
      <c r="O6" s="299" t="str">
        <f>IF(Y3="","",CONCATENATE(VLOOKUP(Y3,AB1:AH1,1)," pont"))</f>
        <v>25 pont</v>
      </c>
      <c r="P6" s="302"/>
      <c r="Q6" s="299"/>
      <c r="R6" s="303"/>
      <c r="T6" s="305"/>
      <c r="U6" s="305"/>
      <c r="V6" s="305"/>
      <c r="W6" s="305"/>
      <c r="X6" s="305"/>
      <c r="Y6" s="306"/>
      <c r="Z6" s="306"/>
      <c r="AA6" s="306" t="s">
        <v>79</v>
      </c>
      <c r="AB6" s="307">
        <v>150</v>
      </c>
      <c r="AC6" s="307">
        <v>120</v>
      </c>
      <c r="AD6" s="307">
        <v>90</v>
      </c>
      <c r="AE6" s="307">
        <v>60</v>
      </c>
      <c r="AF6" s="307">
        <v>40</v>
      </c>
      <c r="AG6" s="307">
        <v>25</v>
      </c>
      <c r="AH6" s="307">
        <v>10</v>
      </c>
      <c r="AI6" s="308"/>
      <c r="AJ6" s="308"/>
      <c r="AK6" s="308"/>
      <c r="AL6" s="305"/>
      <c r="AM6" s="305"/>
      <c r="AN6" s="305"/>
      <c r="AO6" s="305"/>
      <c r="AP6" s="305"/>
      <c r="AQ6" s="305"/>
      <c r="AR6" s="305"/>
      <c r="AS6" s="305"/>
    </row>
    <row r="7" spans="1:45" s="60" customFormat="1" ht="12.9" customHeight="1" x14ac:dyDescent="0.25">
      <c r="A7" s="309">
        <v>1</v>
      </c>
      <c r="B7" s="310" t="str">
        <f>IF($E7="","",VLOOKUP($E7,#REF!,14))</f>
        <v/>
      </c>
      <c r="C7" s="208" t="str">
        <f>IF($E7="","",VLOOKUP($E7,#REF!,15))</f>
        <v/>
      </c>
      <c r="D7" s="208" t="str">
        <f>IF($E7="","",VLOOKUP($E7,#REF!,5))</f>
        <v/>
      </c>
      <c r="E7" s="311"/>
      <c r="F7" s="312" t="s">
        <v>296</v>
      </c>
      <c r="G7" s="312" t="s">
        <v>297</v>
      </c>
      <c r="H7" s="312"/>
      <c r="I7" s="312" t="s">
        <v>184</v>
      </c>
      <c r="J7" s="313"/>
      <c r="K7" s="314"/>
      <c r="L7" s="314"/>
      <c r="M7" s="314"/>
      <c r="N7" s="314"/>
      <c r="O7" s="315"/>
      <c r="P7" s="316"/>
      <c r="Q7" s="317"/>
      <c r="R7" s="318"/>
      <c r="S7" s="319"/>
      <c r="T7" s="319"/>
      <c r="U7" s="320" t="str">
        <f>Birók!P21</f>
        <v>Bíró</v>
      </c>
      <c r="V7" s="319"/>
      <c r="W7" s="319"/>
      <c r="X7" s="319"/>
      <c r="Y7" s="186"/>
      <c r="Z7" s="186"/>
      <c r="AA7" s="186" t="s">
        <v>80</v>
      </c>
      <c r="AB7" s="187">
        <v>120</v>
      </c>
      <c r="AC7" s="187">
        <v>90</v>
      </c>
      <c r="AD7" s="187">
        <v>60</v>
      </c>
      <c r="AE7" s="187">
        <v>40</v>
      </c>
      <c r="AF7" s="187">
        <v>25</v>
      </c>
      <c r="AG7" s="187">
        <v>10</v>
      </c>
      <c r="AH7" s="187">
        <v>5</v>
      </c>
      <c r="AI7" s="205"/>
      <c r="AJ7" s="205"/>
      <c r="AK7" s="205"/>
      <c r="AL7" s="319"/>
      <c r="AM7" s="319"/>
      <c r="AN7" s="319"/>
      <c r="AO7" s="319"/>
      <c r="AP7" s="319"/>
      <c r="AQ7" s="319"/>
      <c r="AR7" s="319"/>
      <c r="AS7" s="319"/>
    </row>
    <row r="8" spans="1:45" s="60" customFormat="1" ht="12.9" customHeight="1" x14ac:dyDescent="0.25">
      <c r="A8" s="321"/>
      <c r="B8" s="322"/>
      <c r="C8" s="323"/>
      <c r="D8" s="323"/>
      <c r="E8" s="324"/>
      <c r="F8" s="325"/>
      <c r="G8" s="325"/>
      <c r="H8" s="326"/>
      <c r="I8" s="327" t="s">
        <v>134</v>
      </c>
      <c r="J8" s="328"/>
      <c r="K8" s="329" t="str">
        <f>UPPER(IF(OR(J8="a",J8="as"),F7,IF(OR(J8="b",J8="bs"),F9,0)))</f>
        <v>0</v>
      </c>
      <c r="L8" s="329"/>
      <c r="M8" s="314"/>
      <c r="N8" s="314"/>
      <c r="O8" s="315"/>
      <c r="P8" s="316"/>
      <c r="Q8" s="317"/>
      <c r="R8" s="318"/>
      <c r="S8" s="319"/>
      <c r="T8" s="319"/>
      <c r="U8" s="330" t="str">
        <f>Birók!P22</f>
        <v xml:space="preserve"> </v>
      </c>
      <c r="V8" s="319"/>
      <c r="W8" s="319"/>
      <c r="X8" s="319"/>
      <c r="Y8" s="186"/>
      <c r="Z8" s="186"/>
      <c r="AA8" s="186" t="s">
        <v>84</v>
      </c>
      <c r="AB8" s="187">
        <v>90</v>
      </c>
      <c r="AC8" s="187">
        <v>60</v>
      </c>
      <c r="AD8" s="187">
        <v>40</v>
      </c>
      <c r="AE8" s="187">
        <v>25</v>
      </c>
      <c r="AF8" s="187">
        <v>10</v>
      </c>
      <c r="AG8" s="187">
        <v>5</v>
      </c>
      <c r="AH8" s="187">
        <v>2</v>
      </c>
      <c r="AI8" s="205"/>
      <c r="AJ8" s="205"/>
      <c r="AK8" s="205"/>
      <c r="AL8" s="319"/>
      <c r="AM8" s="319"/>
      <c r="AN8" s="319"/>
      <c r="AO8" s="319"/>
      <c r="AP8" s="319"/>
      <c r="AQ8" s="319"/>
      <c r="AR8" s="319"/>
      <c r="AS8" s="319"/>
    </row>
    <row r="9" spans="1:45" s="60" customFormat="1" ht="12.9" customHeight="1" x14ac:dyDescent="0.25">
      <c r="A9" s="321">
        <v>2</v>
      </c>
      <c r="B9" s="310" t="str">
        <f>IF($E9="","",VLOOKUP($E9,#REF!,14))</f>
        <v/>
      </c>
      <c r="C9" s="208" t="str">
        <f>IF($E9="","",VLOOKUP($E9,#REF!,15))</f>
        <v/>
      </c>
      <c r="D9" s="208" t="str">
        <f>IF($E9="","",VLOOKUP($E9,#REF!,5))</f>
        <v/>
      </c>
      <c r="E9" s="331"/>
      <c r="F9" s="209" t="s">
        <v>298</v>
      </c>
      <c r="G9" s="209" t="s">
        <v>299</v>
      </c>
      <c r="H9" s="209"/>
      <c r="I9" s="209" t="s">
        <v>83</v>
      </c>
      <c r="J9" s="332"/>
      <c r="K9" s="314"/>
      <c r="L9" s="333"/>
      <c r="M9" s="314"/>
      <c r="N9" s="314"/>
      <c r="O9" s="315"/>
      <c r="P9" s="316"/>
      <c r="Q9" s="317"/>
      <c r="R9" s="318"/>
      <c r="S9" s="319"/>
      <c r="T9" s="319"/>
      <c r="U9" s="330" t="str">
        <f>Birók!P23</f>
        <v xml:space="preserve"> </v>
      </c>
      <c r="V9" s="319"/>
      <c r="W9" s="319"/>
      <c r="X9" s="319"/>
      <c r="Y9" s="186"/>
      <c r="Z9" s="186"/>
      <c r="AA9" s="186" t="s">
        <v>85</v>
      </c>
      <c r="AB9" s="187">
        <v>60</v>
      </c>
      <c r="AC9" s="187">
        <v>40</v>
      </c>
      <c r="AD9" s="187">
        <v>25</v>
      </c>
      <c r="AE9" s="187">
        <v>10</v>
      </c>
      <c r="AF9" s="187">
        <v>5</v>
      </c>
      <c r="AG9" s="187">
        <v>2</v>
      </c>
      <c r="AH9" s="187">
        <v>1</v>
      </c>
      <c r="AI9" s="205"/>
      <c r="AJ9" s="205"/>
      <c r="AK9" s="205"/>
      <c r="AL9" s="319"/>
      <c r="AM9" s="319"/>
      <c r="AN9" s="319"/>
      <c r="AO9" s="319"/>
      <c r="AP9" s="319"/>
      <c r="AQ9" s="319"/>
      <c r="AR9" s="319"/>
      <c r="AS9" s="319"/>
    </row>
    <row r="10" spans="1:45" s="60" customFormat="1" ht="12.9" customHeight="1" x14ac:dyDescent="0.25">
      <c r="A10" s="321"/>
      <c r="B10" s="322"/>
      <c r="C10" s="323"/>
      <c r="D10" s="323"/>
      <c r="E10" s="334"/>
      <c r="F10" s="325"/>
      <c r="G10" s="325"/>
      <c r="H10" s="326"/>
      <c r="I10" s="325"/>
      <c r="J10" s="335"/>
      <c r="K10" s="327" t="s">
        <v>134</v>
      </c>
      <c r="L10" s="336"/>
      <c r="M10" s="329" t="str">
        <f>UPPER(IF(OR(L10="a",L10="as"),K8,IF(OR(L10="b",L10="bs"),K12,0)))</f>
        <v>0</v>
      </c>
      <c r="N10" s="337"/>
      <c r="O10" s="338"/>
      <c r="P10" s="338"/>
      <c r="Q10" s="317"/>
      <c r="R10" s="318"/>
      <c r="S10" s="319"/>
      <c r="T10" s="319"/>
      <c r="U10" s="330" t="str">
        <f>Birók!P24</f>
        <v xml:space="preserve"> </v>
      </c>
      <c r="V10" s="319"/>
      <c r="W10" s="319"/>
      <c r="X10" s="319"/>
      <c r="Y10" s="186"/>
      <c r="Z10" s="186"/>
      <c r="AA10" s="186" t="s">
        <v>90</v>
      </c>
      <c r="AB10" s="187">
        <v>40</v>
      </c>
      <c r="AC10" s="187">
        <v>25</v>
      </c>
      <c r="AD10" s="187">
        <v>15</v>
      </c>
      <c r="AE10" s="187">
        <v>7</v>
      </c>
      <c r="AF10" s="187">
        <v>4</v>
      </c>
      <c r="AG10" s="187">
        <v>1</v>
      </c>
      <c r="AH10" s="187">
        <v>0</v>
      </c>
      <c r="AI10" s="205"/>
      <c r="AJ10" s="205"/>
      <c r="AK10" s="205"/>
      <c r="AL10" s="319"/>
      <c r="AM10" s="319"/>
      <c r="AN10" s="319"/>
      <c r="AO10" s="319"/>
      <c r="AP10" s="319"/>
      <c r="AQ10" s="319"/>
      <c r="AR10" s="319"/>
      <c r="AS10" s="319"/>
    </row>
    <row r="11" spans="1:45" s="60" customFormat="1" ht="12.9" customHeight="1" x14ac:dyDescent="0.25">
      <c r="A11" s="321">
        <v>3</v>
      </c>
      <c r="B11" s="310" t="str">
        <f>IF($E11="","",VLOOKUP($E11,#REF!,14))</f>
        <v/>
      </c>
      <c r="C11" s="208" t="str">
        <f>IF($E11="","",VLOOKUP($E11,#REF!,15))</f>
        <v/>
      </c>
      <c r="D11" s="208" t="str">
        <f>IF($E11="","",VLOOKUP($E11,#REF!,5))</f>
        <v/>
      </c>
      <c r="E11" s="331"/>
      <c r="F11" s="209" t="s">
        <v>300</v>
      </c>
      <c r="G11" s="209" t="s">
        <v>301</v>
      </c>
      <c r="H11" s="209"/>
      <c r="I11" s="209" t="s">
        <v>83</v>
      </c>
      <c r="J11" s="313"/>
      <c r="K11" s="314"/>
      <c r="L11" s="339"/>
      <c r="M11" s="314"/>
      <c r="N11" s="340"/>
      <c r="O11" s="338"/>
      <c r="P11" s="338"/>
      <c r="Q11" s="317"/>
      <c r="R11" s="318"/>
      <c r="S11" s="319"/>
      <c r="T11" s="319"/>
      <c r="U11" s="330" t="str">
        <f>Birók!P25</f>
        <v xml:space="preserve"> </v>
      </c>
      <c r="V11" s="319"/>
      <c r="W11" s="319"/>
      <c r="X11" s="319"/>
      <c r="Y11" s="186"/>
      <c r="Z11" s="186"/>
      <c r="AA11" s="186" t="s">
        <v>91</v>
      </c>
      <c r="AB11" s="187">
        <v>25</v>
      </c>
      <c r="AC11" s="187">
        <v>15</v>
      </c>
      <c r="AD11" s="187">
        <v>10</v>
      </c>
      <c r="AE11" s="187">
        <v>6</v>
      </c>
      <c r="AF11" s="187">
        <v>3</v>
      </c>
      <c r="AG11" s="187">
        <v>1</v>
      </c>
      <c r="AH11" s="187">
        <v>0</v>
      </c>
      <c r="AI11" s="205"/>
      <c r="AJ11" s="205"/>
      <c r="AK11" s="205"/>
      <c r="AL11" s="319"/>
      <c r="AM11" s="319"/>
      <c r="AN11" s="319"/>
      <c r="AO11" s="319"/>
      <c r="AP11" s="319"/>
      <c r="AQ11" s="319"/>
      <c r="AR11" s="319"/>
      <c r="AS11" s="319"/>
    </row>
    <row r="12" spans="1:45" s="60" customFormat="1" ht="12.9" customHeight="1" x14ac:dyDescent="0.25">
      <c r="A12" s="321"/>
      <c r="B12" s="322"/>
      <c r="C12" s="323"/>
      <c r="D12" s="323"/>
      <c r="E12" s="334"/>
      <c r="F12" s="325"/>
      <c r="G12" s="325"/>
      <c r="H12" s="326"/>
      <c r="I12" s="327" t="s">
        <v>134</v>
      </c>
      <c r="J12" s="328"/>
      <c r="K12" s="329" t="str">
        <f>UPPER(IF(OR(J12="a",J12="as"),F11,IF(OR(J12="b",J12="bs"),F13,0)))</f>
        <v>0</v>
      </c>
      <c r="L12" s="341"/>
      <c r="M12" s="314"/>
      <c r="N12" s="340"/>
      <c r="O12" s="338"/>
      <c r="P12" s="338"/>
      <c r="Q12" s="317"/>
      <c r="R12" s="318"/>
      <c r="S12" s="319"/>
      <c r="T12" s="319"/>
      <c r="U12" s="330" t="str">
        <f>Birók!P26</f>
        <v xml:space="preserve"> </v>
      </c>
      <c r="V12" s="319"/>
      <c r="W12" s="319"/>
      <c r="X12" s="319"/>
      <c r="Y12" s="186"/>
      <c r="Z12" s="186"/>
      <c r="AA12" s="186" t="s">
        <v>96</v>
      </c>
      <c r="AB12" s="187">
        <v>15</v>
      </c>
      <c r="AC12" s="187">
        <v>10</v>
      </c>
      <c r="AD12" s="187">
        <v>6</v>
      </c>
      <c r="AE12" s="187">
        <v>3</v>
      </c>
      <c r="AF12" s="187">
        <v>1</v>
      </c>
      <c r="AG12" s="187">
        <v>0</v>
      </c>
      <c r="AH12" s="187">
        <v>0</v>
      </c>
      <c r="AI12" s="205"/>
      <c r="AJ12" s="205"/>
      <c r="AK12" s="205"/>
      <c r="AL12" s="319"/>
      <c r="AM12" s="319"/>
      <c r="AN12" s="319"/>
      <c r="AO12" s="319"/>
      <c r="AP12" s="319"/>
      <c r="AQ12" s="319"/>
      <c r="AR12" s="319"/>
      <c r="AS12" s="319"/>
    </row>
    <row r="13" spans="1:45" s="60" customFormat="1" ht="12.9" customHeight="1" x14ac:dyDescent="0.25">
      <c r="A13" s="321">
        <v>4</v>
      </c>
      <c r="B13" s="310" t="str">
        <f>IF($E13="","",VLOOKUP($E13,#REF!,14))</f>
        <v/>
      </c>
      <c r="C13" s="208" t="str">
        <f>IF($E13="","",VLOOKUP($E13,#REF!,15))</f>
        <v/>
      </c>
      <c r="D13" s="208" t="str">
        <f>IF($E13="","",VLOOKUP($E13,#REF!,5))</f>
        <v/>
      </c>
      <c r="E13" s="331"/>
      <c r="F13" s="209" t="s">
        <v>302</v>
      </c>
      <c r="G13" s="209" t="s">
        <v>303</v>
      </c>
      <c r="H13" s="209"/>
      <c r="I13" s="209" t="s">
        <v>235</v>
      </c>
      <c r="J13" s="342"/>
      <c r="K13" s="314"/>
      <c r="L13" s="314"/>
      <c r="M13" s="314"/>
      <c r="N13" s="340"/>
      <c r="O13" s="338"/>
      <c r="P13" s="338"/>
      <c r="Q13" s="317"/>
      <c r="R13" s="318"/>
      <c r="S13" s="319"/>
      <c r="T13" s="319"/>
      <c r="U13" s="330" t="str">
        <f>Birók!P27</f>
        <v xml:space="preserve"> </v>
      </c>
      <c r="V13" s="319"/>
      <c r="W13" s="319"/>
      <c r="X13" s="319"/>
      <c r="Y13" s="186"/>
      <c r="Z13" s="186"/>
      <c r="AA13" s="186" t="s">
        <v>97</v>
      </c>
      <c r="AB13" s="187">
        <v>10</v>
      </c>
      <c r="AC13" s="187">
        <v>6</v>
      </c>
      <c r="AD13" s="187">
        <v>3</v>
      </c>
      <c r="AE13" s="187">
        <v>1</v>
      </c>
      <c r="AF13" s="187">
        <v>0</v>
      </c>
      <c r="AG13" s="187">
        <v>0</v>
      </c>
      <c r="AH13" s="187">
        <v>0</v>
      </c>
      <c r="AI13" s="205"/>
      <c r="AJ13" s="205"/>
      <c r="AK13" s="205"/>
      <c r="AL13" s="319"/>
      <c r="AM13" s="319"/>
      <c r="AN13" s="319"/>
      <c r="AO13" s="319"/>
      <c r="AP13" s="319"/>
      <c r="AQ13" s="319"/>
      <c r="AR13" s="319"/>
      <c r="AS13" s="319"/>
    </row>
    <row r="14" spans="1:45" s="60" customFormat="1" ht="12.9" customHeight="1" x14ac:dyDescent="0.25">
      <c r="A14" s="321"/>
      <c r="B14" s="322"/>
      <c r="C14" s="323"/>
      <c r="D14" s="323"/>
      <c r="E14" s="334"/>
      <c r="F14" s="325"/>
      <c r="G14" s="325"/>
      <c r="H14" s="326"/>
      <c r="I14" s="325"/>
      <c r="J14" s="335"/>
      <c r="K14" s="314"/>
      <c r="L14" s="314"/>
      <c r="M14" s="327" t="s">
        <v>134</v>
      </c>
      <c r="N14" s="336"/>
      <c r="O14" s="329" t="str">
        <f>UPPER(IF(OR(N14="a",N14="as"),M10,IF(OR(N14="b",N14="bs"),M18,0)))</f>
        <v>0</v>
      </c>
      <c r="P14" s="337"/>
      <c r="Q14" s="317"/>
      <c r="R14" s="318"/>
      <c r="S14" s="319"/>
      <c r="T14" s="319"/>
      <c r="U14" s="330" t="str">
        <f>Birók!P28</f>
        <v xml:space="preserve"> </v>
      </c>
      <c r="V14" s="319"/>
      <c r="W14" s="319"/>
      <c r="X14" s="319"/>
      <c r="Y14" s="186"/>
      <c r="Z14" s="186"/>
      <c r="AA14" s="186" t="s">
        <v>98</v>
      </c>
      <c r="AB14" s="187">
        <v>3</v>
      </c>
      <c r="AC14" s="187">
        <v>2</v>
      </c>
      <c r="AD14" s="187">
        <v>1</v>
      </c>
      <c r="AE14" s="187">
        <v>0</v>
      </c>
      <c r="AF14" s="187">
        <v>0</v>
      </c>
      <c r="AG14" s="187">
        <v>0</v>
      </c>
      <c r="AH14" s="187">
        <v>0</v>
      </c>
      <c r="AI14" s="205"/>
      <c r="AJ14" s="205"/>
      <c r="AK14" s="205"/>
      <c r="AL14" s="319"/>
      <c r="AM14" s="319"/>
      <c r="AN14" s="319"/>
      <c r="AO14" s="319"/>
      <c r="AP14" s="319"/>
      <c r="AQ14" s="319"/>
      <c r="AR14" s="319"/>
      <c r="AS14" s="319"/>
    </row>
    <row r="15" spans="1:45" s="60" customFormat="1" ht="12.9" customHeight="1" x14ac:dyDescent="0.25">
      <c r="A15" s="343">
        <v>5</v>
      </c>
      <c r="B15" s="310" t="str">
        <f>IF($E15="","",VLOOKUP($E15,#REF!,14))</f>
        <v/>
      </c>
      <c r="C15" s="208" t="str">
        <f>IF($E15="","",VLOOKUP($E15,#REF!,15))</f>
        <v/>
      </c>
      <c r="D15" s="208" t="str">
        <f>IF($E15="","",VLOOKUP($E15,#REF!,5))</f>
        <v/>
      </c>
      <c r="E15" s="331"/>
      <c r="F15" s="209" t="s">
        <v>304</v>
      </c>
      <c r="G15" s="209" t="s">
        <v>305</v>
      </c>
      <c r="H15" s="209"/>
      <c r="I15" s="209" t="s">
        <v>83</v>
      </c>
      <c r="J15" s="344"/>
      <c r="K15" s="314"/>
      <c r="L15" s="314"/>
      <c r="M15" s="314"/>
      <c r="N15" s="340"/>
      <c r="O15" s="314"/>
      <c r="P15" s="338"/>
      <c r="Q15" s="317"/>
      <c r="R15" s="318"/>
      <c r="S15" s="319"/>
      <c r="T15" s="319"/>
      <c r="U15" s="330" t="str">
        <f>Birók!P29</f>
        <v xml:space="preserve"> </v>
      </c>
      <c r="V15" s="319"/>
      <c r="W15" s="319"/>
      <c r="X15" s="319"/>
      <c r="Y15" s="186"/>
      <c r="Z15" s="186"/>
      <c r="AA15" s="186"/>
      <c r="AB15" s="186"/>
      <c r="AC15" s="186"/>
      <c r="AD15" s="186"/>
      <c r="AE15" s="186"/>
      <c r="AF15" s="186"/>
      <c r="AG15" s="186"/>
      <c r="AH15" s="186"/>
      <c r="AI15" s="205"/>
      <c r="AJ15" s="205"/>
      <c r="AK15" s="205"/>
      <c r="AL15" s="319"/>
      <c r="AM15" s="319"/>
      <c r="AN15" s="319"/>
      <c r="AO15" s="319"/>
      <c r="AP15" s="319"/>
      <c r="AQ15" s="319"/>
      <c r="AR15" s="319"/>
      <c r="AS15" s="319"/>
    </row>
    <row r="16" spans="1:45" s="60" customFormat="1" ht="12.9" customHeight="1" x14ac:dyDescent="0.25">
      <c r="A16" s="321"/>
      <c r="B16" s="322"/>
      <c r="C16" s="323"/>
      <c r="D16" s="323"/>
      <c r="E16" s="334"/>
      <c r="F16" s="325"/>
      <c r="G16" s="325"/>
      <c r="H16" s="326"/>
      <c r="I16" s="327" t="s">
        <v>134</v>
      </c>
      <c r="J16" s="328"/>
      <c r="K16" s="329" t="str">
        <f>UPPER(IF(OR(J16="a",J16="as"),F15,IF(OR(J16="b",J16="bs"),F17,0)))</f>
        <v>0</v>
      </c>
      <c r="L16" s="329"/>
      <c r="M16" s="314"/>
      <c r="N16" s="340"/>
      <c r="O16" s="327"/>
      <c r="P16" s="338"/>
      <c r="Q16" s="317"/>
      <c r="R16" s="318"/>
      <c r="S16" s="319"/>
      <c r="T16" s="319"/>
      <c r="U16" s="345" t="str">
        <f>Birók!P30</f>
        <v>Egyik sem</v>
      </c>
      <c r="V16" s="319"/>
      <c r="W16" s="319"/>
      <c r="X16" s="319"/>
      <c r="Y16" s="186"/>
      <c r="Z16" s="186"/>
      <c r="AA16" s="186" t="s">
        <v>62</v>
      </c>
      <c r="AB16" s="187">
        <v>150</v>
      </c>
      <c r="AC16" s="187">
        <v>120</v>
      </c>
      <c r="AD16" s="187">
        <v>90</v>
      </c>
      <c r="AE16" s="187">
        <v>60</v>
      </c>
      <c r="AF16" s="187">
        <v>40</v>
      </c>
      <c r="AG16" s="187">
        <v>25</v>
      </c>
      <c r="AH16" s="187">
        <v>15</v>
      </c>
      <c r="AI16" s="205"/>
      <c r="AJ16" s="205"/>
      <c r="AK16" s="205"/>
      <c r="AL16" s="319"/>
      <c r="AM16" s="319"/>
      <c r="AN16" s="319"/>
      <c r="AO16" s="319"/>
      <c r="AP16" s="319"/>
      <c r="AQ16" s="319"/>
      <c r="AR16" s="319"/>
      <c r="AS16" s="319"/>
    </row>
    <row r="17" spans="1:45" s="60" customFormat="1" ht="12.9" customHeight="1" x14ac:dyDescent="0.25">
      <c r="A17" s="321">
        <v>6</v>
      </c>
      <c r="B17" s="310" t="str">
        <f>IF($E17="","",VLOOKUP($E17,#REF!,14))</f>
        <v/>
      </c>
      <c r="C17" s="208" t="str">
        <f>IF($E17="","",VLOOKUP($E17,#REF!,15))</f>
        <v/>
      </c>
      <c r="D17" s="208" t="str">
        <f>IF($E17="","",VLOOKUP($E17,#REF!,5))</f>
        <v/>
      </c>
      <c r="E17" s="331"/>
      <c r="F17" s="209" t="s">
        <v>306</v>
      </c>
      <c r="G17" s="209" t="s">
        <v>307</v>
      </c>
      <c r="H17" s="209"/>
      <c r="I17" s="209" t="s">
        <v>83</v>
      </c>
      <c r="J17" s="332"/>
      <c r="K17" s="314"/>
      <c r="L17" s="333"/>
      <c r="M17" s="314"/>
      <c r="N17" s="340"/>
      <c r="O17" s="338"/>
      <c r="P17" s="338"/>
      <c r="Q17" s="317"/>
      <c r="R17" s="318"/>
      <c r="S17" s="319"/>
      <c r="T17" s="319"/>
      <c r="U17" s="319"/>
      <c r="V17" s="319"/>
      <c r="W17" s="319"/>
      <c r="X17" s="319"/>
      <c r="Y17" s="186"/>
      <c r="Z17" s="186"/>
      <c r="AA17" s="186" t="s">
        <v>65</v>
      </c>
      <c r="AB17" s="187">
        <v>120</v>
      </c>
      <c r="AC17" s="187">
        <v>90</v>
      </c>
      <c r="AD17" s="187">
        <v>60</v>
      </c>
      <c r="AE17" s="187">
        <v>40</v>
      </c>
      <c r="AF17" s="187">
        <v>25</v>
      </c>
      <c r="AG17" s="187">
        <v>15</v>
      </c>
      <c r="AH17" s="187">
        <v>8</v>
      </c>
      <c r="AI17" s="205"/>
      <c r="AJ17" s="205"/>
      <c r="AK17" s="205"/>
      <c r="AL17" s="319"/>
      <c r="AM17" s="319"/>
      <c r="AN17" s="319"/>
      <c r="AO17" s="319"/>
      <c r="AP17" s="319"/>
      <c r="AQ17" s="319"/>
      <c r="AR17" s="319"/>
      <c r="AS17" s="319"/>
    </row>
    <row r="18" spans="1:45" s="60" customFormat="1" ht="12.9" customHeight="1" x14ac:dyDescent="0.25">
      <c r="A18" s="321"/>
      <c r="B18" s="322"/>
      <c r="C18" s="323"/>
      <c r="D18" s="323"/>
      <c r="E18" s="334"/>
      <c r="F18" s="325"/>
      <c r="G18" s="325"/>
      <c r="H18" s="326"/>
      <c r="I18" s="325"/>
      <c r="J18" s="335"/>
      <c r="K18" s="327" t="s">
        <v>134</v>
      </c>
      <c r="L18" s="336"/>
      <c r="M18" s="329" t="str">
        <f>UPPER(IF(OR(L18="a",L18="as"),K16,IF(OR(L18="b",L18="bs"),K20,0)))</f>
        <v>0</v>
      </c>
      <c r="N18" s="346"/>
      <c r="O18" s="338"/>
      <c r="P18" s="338"/>
      <c r="Q18" s="317"/>
      <c r="R18" s="318"/>
      <c r="S18" s="319"/>
      <c r="T18" s="319"/>
      <c r="U18" s="319"/>
      <c r="V18" s="319"/>
      <c r="W18" s="319"/>
      <c r="X18" s="319"/>
      <c r="Y18" s="186"/>
      <c r="Z18" s="186"/>
      <c r="AA18" s="186" t="s">
        <v>69</v>
      </c>
      <c r="AB18" s="187">
        <v>90</v>
      </c>
      <c r="AC18" s="187">
        <v>60</v>
      </c>
      <c r="AD18" s="187">
        <v>40</v>
      </c>
      <c r="AE18" s="187">
        <v>25</v>
      </c>
      <c r="AF18" s="187">
        <v>15</v>
      </c>
      <c r="AG18" s="187">
        <v>8</v>
      </c>
      <c r="AH18" s="187">
        <v>4</v>
      </c>
      <c r="AI18" s="205"/>
      <c r="AJ18" s="205"/>
      <c r="AK18" s="205"/>
      <c r="AL18" s="319"/>
      <c r="AM18" s="319"/>
      <c r="AN18" s="319"/>
      <c r="AO18" s="319"/>
      <c r="AP18" s="319"/>
      <c r="AQ18" s="319"/>
      <c r="AR18" s="319"/>
      <c r="AS18" s="319"/>
    </row>
    <row r="19" spans="1:45" s="60" customFormat="1" ht="12.9" customHeight="1" x14ac:dyDescent="0.25">
      <c r="A19" s="321">
        <v>7</v>
      </c>
      <c r="B19" s="310" t="str">
        <f>IF($E19="","",VLOOKUP($E19,#REF!,14))</f>
        <v/>
      </c>
      <c r="C19" s="208" t="str">
        <f>IF($E19="","",VLOOKUP($E19,#REF!,15))</f>
        <v/>
      </c>
      <c r="D19" s="208" t="str">
        <f>IF($E19="","",VLOOKUP($E19,#REF!,5))</f>
        <v/>
      </c>
      <c r="E19" s="331"/>
      <c r="F19" s="209" t="s">
        <v>308</v>
      </c>
      <c r="G19" s="209" t="s">
        <v>309</v>
      </c>
      <c r="H19" s="209"/>
      <c r="I19" s="209" t="s">
        <v>235</v>
      </c>
      <c r="J19" s="313"/>
      <c r="K19" s="314"/>
      <c r="L19" s="339"/>
      <c r="M19" s="314"/>
      <c r="N19" s="338"/>
      <c r="O19" s="338"/>
      <c r="P19" s="338"/>
      <c r="Q19" s="317"/>
      <c r="R19" s="318"/>
      <c r="S19" s="319"/>
      <c r="T19" s="319"/>
      <c r="U19" s="319"/>
      <c r="V19" s="319"/>
      <c r="W19" s="319"/>
      <c r="X19" s="319"/>
      <c r="Y19" s="186"/>
      <c r="Z19" s="186"/>
      <c r="AA19" s="186" t="s">
        <v>79</v>
      </c>
      <c r="AB19" s="187">
        <v>60</v>
      </c>
      <c r="AC19" s="187">
        <v>40</v>
      </c>
      <c r="AD19" s="187">
        <v>25</v>
      </c>
      <c r="AE19" s="187">
        <v>15</v>
      </c>
      <c r="AF19" s="187">
        <v>8</v>
      </c>
      <c r="AG19" s="187">
        <v>4</v>
      </c>
      <c r="AH19" s="187">
        <v>2</v>
      </c>
      <c r="AI19" s="205"/>
      <c r="AJ19" s="205"/>
      <c r="AK19" s="205"/>
      <c r="AL19" s="319"/>
      <c r="AM19" s="319"/>
      <c r="AN19" s="319"/>
      <c r="AO19" s="319"/>
      <c r="AP19" s="319"/>
      <c r="AQ19" s="319"/>
      <c r="AR19" s="319"/>
      <c r="AS19" s="319"/>
    </row>
    <row r="20" spans="1:45" s="60" customFormat="1" ht="12.9" customHeight="1" x14ac:dyDescent="0.25">
      <c r="A20" s="321"/>
      <c r="B20" s="322"/>
      <c r="C20" s="323"/>
      <c r="D20" s="323"/>
      <c r="E20" s="324"/>
      <c r="F20" s="325"/>
      <c r="G20" s="325"/>
      <c r="H20" s="326"/>
      <c r="I20" s="327" t="s">
        <v>134</v>
      </c>
      <c r="J20" s="328"/>
      <c r="K20" s="329" t="str">
        <f>UPPER(IF(OR(J20="a",J20="as"),F19,IF(OR(J20="b",J20="bs"),F21,0)))</f>
        <v>0</v>
      </c>
      <c r="L20" s="341"/>
      <c r="M20" s="314"/>
      <c r="N20" s="338"/>
      <c r="O20" s="338"/>
      <c r="P20" s="338"/>
      <c r="Q20" s="317"/>
      <c r="R20" s="318"/>
      <c r="S20" s="319"/>
      <c r="T20" s="319"/>
      <c r="U20" s="319"/>
      <c r="V20" s="319"/>
      <c r="W20" s="319"/>
      <c r="X20" s="319"/>
      <c r="Y20" s="186"/>
      <c r="Z20" s="186"/>
      <c r="AA20" s="186" t="s">
        <v>80</v>
      </c>
      <c r="AB20" s="187">
        <v>40</v>
      </c>
      <c r="AC20" s="187">
        <v>25</v>
      </c>
      <c r="AD20" s="187">
        <v>15</v>
      </c>
      <c r="AE20" s="187">
        <v>8</v>
      </c>
      <c r="AF20" s="187">
        <v>4</v>
      </c>
      <c r="AG20" s="187">
        <v>2</v>
      </c>
      <c r="AH20" s="187">
        <v>1</v>
      </c>
      <c r="AI20" s="205"/>
      <c r="AJ20" s="205"/>
      <c r="AK20" s="205"/>
      <c r="AL20" s="319"/>
      <c r="AM20" s="319"/>
      <c r="AN20" s="319"/>
      <c r="AO20" s="319"/>
      <c r="AP20" s="319"/>
      <c r="AQ20" s="319"/>
      <c r="AR20" s="319"/>
      <c r="AS20" s="319"/>
    </row>
    <row r="21" spans="1:45" s="60" customFormat="1" ht="12.9" customHeight="1" x14ac:dyDescent="0.25">
      <c r="A21" s="347">
        <v>8</v>
      </c>
      <c r="B21" s="310" t="str">
        <f>IF($E21="","",VLOOKUP($E21,#REF!,14))</f>
        <v/>
      </c>
      <c r="C21" s="208" t="str">
        <f>IF($E21="","",VLOOKUP($E21,#REF!,15))</f>
        <v/>
      </c>
      <c r="D21" s="208" t="str">
        <f>IF($E21="","",VLOOKUP($E21,#REF!,5))</f>
        <v/>
      </c>
      <c r="E21" s="311"/>
      <c r="F21" s="348" t="s">
        <v>310</v>
      </c>
      <c r="G21" s="348" t="s">
        <v>299</v>
      </c>
      <c r="H21" s="348"/>
      <c r="I21" s="348" t="s">
        <v>83</v>
      </c>
      <c r="J21" s="342"/>
      <c r="K21" s="314"/>
      <c r="L21" s="314"/>
      <c r="M21" s="314"/>
      <c r="N21" s="338"/>
      <c r="O21" s="338"/>
      <c r="P21" s="338"/>
      <c r="Q21" s="317"/>
      <c r="R21" s="318"/>
      <c r="S21" s="319"/>
      <c r="T21" s="319"/>
      <c r="U21" s="319"/>
      <c r="V21" s="319"/>
      <c r="W21" s="319"/>
      <c r="X21" s="319"/>
      <c r="Y21" s="186"/>
      <c r="Z21" s="186"/>
      <c r="AA21" s="186" t="s">
        <v>84</v>
      </c>
      <c r="AB21" s="187">
        <v>25</v>
      </c>
      <c r="AC21" s="187">
        <v>15</v>
      </c>
      <c r="AD21" s="187">
        <v>10</v>
      </c>
      <c r="AE21" s="187">
        <v>6</v>
      </c>
      <c r="AF21" s="187">
        <v>3</v>
      </c>
      <c r="AG21" s="187">
        <v>1</v>
      </c>
      <c r="AH21" s="187">
        <v>0</v>
      </c>
      <c r="AI21" s="205"/>
      <c r="AJ21" s="205"/>
      <c r="AK21" s="205"/>
      <c r="AL21" s="319"/>
      <c r="AM21" s="319"/>
      <c r="AN21" s="319"/>
      <c r="AO21" s="319"/>
      <c r="AP21" s="319"/>
      <c r="AQ21" s="319"/>
      <c r="AR21" s="319"/>
      <c r="AS21" s="319"/>
    </row>
    <row r="22" spans="1:45" s="60" customFormat="1" ht="9.6" customHeight="1" x14ac:dyDescent="0.25">
      <c r="A22" s="349"/>
      <c r="B22" s="315"/>
      <c r="C22" s="315"/>
      <c r="D22" s="315"/>
      <c r="E22" s="324"/>
      <c r="F22" s="315"/>
      <c r="G22" s="315"/>
      <c r="H22" s="315"/>
      <c r="I22" s="315"/>
      <c r="J22" s="324"/>
      <c r="K22" s="315"/>
      <c r="L22" s="315"/>
      <c r="M22" s="315"/>
      <c r="N22" s="317"/>
      <c r="O22" s="317"/>
      <c r="P22" s="317"/>
      <c r="Q22" s="317"/>
      <c r="R22" s="318"/>
      <c r="S22" s="319"/>
      <c r="T22" s="319"/>
      <c r="U22" s="319"/>
      <c r="V22" s="319"/>
      <c r="W22" s="319"/>
      <c r="X22" s="319"/>
      <c r="Y22" s="186"/>
      <c r="Z22" s="186"/>
      <c r="AA22" s="186" t="s">
        <v>85</v>
      </c>
      <c r="AB22" s="187">
        <v>15</v>
      </c>
      <c r="AC22" s="187">
        <v>10</v>
      </c>
      <c r="AD22" s="187">
        <v>6</v>
      </c>
      <c r="AE22" s="187">
        <v>3</v>
      </c>
      <c r="AF22" s="187">
        <v>1</v>
      </c>
      <c r="AG22" s="187">
        <v>0</v>
      </c>
      <c r="AH22" s="187">
        <v>0</v>
      </c>
      <c r="AI22" s="205"/>
      <c r="AJ22" s="205"/>
      <c r="AK22" s="205"/>
      <c r="AL22" s="319"/>
      <c r="AM22" s="319"/>
      <c r="AN22" s="319"/>
      <c r="AO22" s="319"/>
      <c r="AP22" s="319"/>
      <c r="AQ22" s="319"/>
      <c r="AR22" s="319"/>
      <c r="AS22" s="319"/>
    </row>
    <row r="23" spans="1:45" s="60" customFormat="1" ht="9.6" customHeight="1" x14ac:dyDescent="0.25">
      <c r="A23" s="350"/>
      <c r="B23" s="324"/>
      <c r="C23" s="324"/>
      <c r="D23" s="324"/>
      <c r="E23" s="324"/>
      <c r="F23" s="315"/>
      <c r="G23" s="315"/>
      <c r="H23" s="319"/>
      <c r="I23" s="351"/>
      <c r="J23" s="324"/>
      <c r="K23" s="315"/>
      <c r="L23" s="315"/>
      <c r="M23" s="315"/>
      <c r="N23" s="317"/>
      <c r="O23" s="317"/>
      <c r="P23" s="317"/>
      <c r="Q23" s="317"/>
      <c r="R23" s="318"/>
      <c r="S23" s="319"/>
      <c r="T23" s="319"/>
      <c r="U23" s="319"/>
      <c r="V23" s="319"/>
      <c r="W23" s="319"/>
      <c r="X23" s="319"/>
      <c r="Y23" s="186"/>
      <c r="Z23" s="186"/>
      <c r="AA23" s="186" t="s">
        <v>90</v>
      </c>
      <c r="AB23" s="187">
        <v>10</v>
      </c>
      <c r="AC23" s="187">
        <v>6</v>
      </c>
      <c r="AD23" s="187">
        <v>3</v>
      </c>
      <c r="AE23" s="187">
        <v>1</v>
      </c>
      <c r="AF23" s="187">
        <v>0</v>
      </c>
      <c r="AG23" s="187">
        <v>0</v>
      </c>
      <c r="AH23" s="187">
        <v>0</v>
      </c>
      <c r="AI23" s="205"/>
      <c r="AJ23" s="205"/>
      <c r="AK23" s="205"/>
      <c r="AL23" s="319"/>
      <c r="AM23" s="319"/>
      <c r="AN23" s="319"/>
      <c r="AO23" s="319"/>
      <c r="AP23" s="319"/>
      <c r="AQ23" s="319"/>
      <c r="AR23" s="319"/>
      <c r="AS23" s="319"/>
    </row>
    <row r="24" spans="1:45" s="60" customFormat="1" ht="9.6" customHeight="1" x14ac:dyDescent="0.25">
      <c r="A24" s="350"/>
      <c r="B24" s="315"/>
      <c r="C24" s="315"/>
      <c r="D24" s="315"/>
      <c r="E24" s="324"/>
      <c r="F24" s="315"/>
      <c r="G24" s="315"/>
      <c r="H24" s="315"/>
      <c r="I24" s="315"/>
      <c r="J24" s="324"/>
      <c r="K24" s="315"/>
      <c r="L24" s="352"/>
      <c r="M24" s="315"/>
      <c r="N24" s="317"/>
      <c r="O24" s="317"/>
      <c r="P24" s="317"/>
      <c r="Q24" s="317"/>
      <c r="R24" s="318"/>
      <c r="S24" s="319"/>
      <c r="T24" s="319"/>
      <c r="U24" s="319"/>
      <c r="V24" s="319"/>
      <c r="W24" s="319"/>
      <c r="X24" s="319"/>
      <c r="Y24" s="186"/>
      <c r="Z24" s="186"/>
      <c r="AA24" s="186" t="s">
        <v>91</v>
      </c>
      <c r="AB24" s="187">
        <v>6</v>
      </c>
      <c r="AC24" s="187">
        <v>3</v>
      </c>
      <c r="AD24" s="187">
        <v>1</v>
      </c>
      <c r="AE24" s="187">
        <v>0</v>
      </c>
      <c r="AF24" s="187">
        <v>0</v>
      </c>
      <c r="AG24" s="187">
        <v>0</v>
      </c>
      <c r="AH24" s="187">
        <v>0</v>
      </c>
      <c r="AI24" s="205"/>
      <c r="AJ24" s="205"/>
      <c r="AK24" s="205"/>
      <c r="AL24" s="319"/>
      <c r="AM24" s="319"/>
      <c r="AN24" s="319"/>
      <c r="AO24" s="319"/>
      <c r="AP24" s="319"/>
      <c r="AQ24" s="319"/>
      <c r="AR24" s="319"/>
      <c r="AS24" s="319"/>
    </row>
    <row r="25" spans="1:45" s="60" customFormat="1" ht="9.6" customHeight="1" x14ac:dyDescent="0.25">
      <c r="A25" s="350"/>
      <c r="B25" s="324"/>
      <c r="C25" s="324"/>
      <c r="D25" s="324"/>
      <c r="E25" s="324"/>
      <c r="F25" s="315"/>
      <c r="G25" s="315"/>
      <c r="H25" s="319"/>
      <c r="I25" s="315"/>
      <c r="J25" s="324"/>
      <c r="K25" s="351"/>
      <c r="L25" s="324"/>
      <c r="M25" s="315"/>
      <c r="N25" s="317"/>
      <c r="O25" s="317"/>
      <c r="P25" s="317"/>
      <c r="Q25" s="317"/>
      <c r="R25" s="318"/>
      <c r="S25" s="319"/>
      <c r="T25" s="319"/>
      <c r="U25" s="319"/>
      <c r="V25" s="319"/>
      <c r="W25" s="319"/>
      <c r="X25" s="319"/>
      <c r="Y25" s="186"/>
      <c r="Z25" s="186"/>
      <c r="AA25" s="186" t="s">
        <v>96</v>
      </c>
      <c r="AB25" s="187">
        <v>3</v>
      </c>
      <c r="AC25" s="187">
        <v>2</v>
      </c>
      <c r="AD25" s="187">
        <v>1</v>
      </c>
      <c r="AE25" s="187">
        <v>0</v>
      </c>
      <c r="AF25" s="187">
        <v>0</v>
      </c>
      <c r="AG25" s="187">
        <v>0</v>
      </c>
      <c r="AH25" s="187">
        <v>0</v>
      </c>
      <c r="AI25" s="205"/>
      <c r="AJ25" s="205"/>
      <c r="AK25" s="205"/>
      <c r="AL25" s="319"/>
      <c r="AM25" s="319"/>
      <c r="AN25" s="319"/>
      <c r="AO25" s="319"/>
      <c r="AP25" s="319"/>
      <c r="AQ25" s="319"/>
      <c r="AR25" s="319"/>
      <c r="AS25" s="319"/>
    </row>
    <row r="26" spans="1:45" s="60" customFormat="1" ht="9.6" customHeight="1" x14ac:dyDescent="0.25">
      <c r="A26" s="350"/>
      <c r="B26" s="315"/>
      <c r="C26" s="315"/>
      <c r="D26" s="315"/>
      <c r="E26" s="324"/>
      <c r="F26" s="315"/>
      <c r="G26" s="315"/>
      <c r="H26" s="315"/>
      <c r="I26" s="315"/>
      <c r="J26" s="324"/>
      <c r="K26" s="315"/>
      <c r="L26" s="315"/>
      <c r="M26" s="315"/>
      <c r="N26" s="317"/>
      <c r="O26" s="317"/>
      <c r="P26" s="317"/>
      <c r="Q26" s="317"/>
      <c r="R26" s="318"/>
      <c r="S26" s="353"/>
      <c r="T26" s="319"/>
      <c r="U26" s="319"/>
      <c r="V26" s="319"/>
      <c r="W26" s="319"/>
      <c r="X26" s="319"/>
      <c r="Y26"/>
      <c r="Z26"/>
      <c r="AA26"/>
      <c r="AB26"/>
      <c r="AC26"/>
      <c r="AD26"/>
      <c r="AE26"/>
      <c r="AF26"/>
      <c r="AG26"/>
      <c r="AH26"/>
      <c r="AI26" s="205"/>
      <c r="AJ26" s="205"/>
      <c r="AK26" s="205"/>
      <c r="AL26" s="319"/>
      <c r="AM26" s="319"/>
      <c r="AN26" s="319"/>
      <c r="AO26" s="319"/>
      <c r="AP26" s="319"/>
      <c r="AQ26" s="319"/>
      <c r="AR26" s="319"/>
      <c r="AS26" s="319"/>
    </row>
    <row r="27" spans="1:45" s="60" customFormat="1" ht="9.6" customHeight="1" x14ac:dyDescent="0.25">
      <c r="A27" s="350"/>
      <c r="B27" s="324"/>
      <c r="C27" s="324"/>
      <c r="D27" s="324"/>
      <c r="E27" s="324"/>
      <c r="F27" s="315"/>
      <c r="G27" s="315"/>
      <c r="H27" s="319"/>
      <c r="I27" s="351"/>
      <c r="J27" s="324"/>
      <c r="K27" s="315"/>
      <c r="L27" s="315"/>
      <c r="M27" s="315"/>
      <c r="N27" s="317"/>
      <c r="O27" s="317"/>
      <c r="P27" s="317"/>
      <c r="Q27" s="317"/>
      <c r="R27" s="318"/>
      <c r="S27" s="319"/>
      <c r="T27" s="319"/>
      <c r="U27" s="319"/>
      <c r="V27" s="319"/>
      <c r="W27" s="319"/>
      <c r="X27" s="319"/>
      <c r="Y27"/>
      <c r="Z27"/>
      <c r="AA27"/>
      <c r="AB27"/>
      <c r="AC27"/>
      <c r="AD27"/>
      <c r="AE27"/>
      <c r="AF27"/>
      <c r="AG27"/>
      <c r="AH27"/>
      <c r="AI27" s="205"/>
      <c r="AJ27" s="205"/>
      <c r="AK27" s="205"/>
      <c r="AL27" s="319"/>
      <c r="AM27" s="319"/>
      <c r="AN27" s="319"/>
      <c r="AO27" s="319"/>
      <c r="AP27" s="319"/>
      <c r="AQ27" s="319"/>
      <c r="AR27" s="319"/>
      <c r="AS27" s="319"/>
    </row>
    <row r="28" spans="1:45" s="60" customFormat="1" ht="9.6" customHeight="1" x14ac:dyDescent="0.25">
      <c r="A28" s="350"/>
      <c r="B28" s="315"/>
      <c r="C28" s="315"/>
      <c r="D28" s="315"/>
      <c r="E28" s="324"/>
      <c r="F28" s="315"/>
      <c r="G28" s="315"/>
      <c r="H28" s="315"/>
      <c r="I28" s="315"/>
      <c r="J28" s="324"/>
      <c r="K28" s="315"/>
      <c r="L28" s="315"/>
      <c r="M28" s="315"/>
      <c r="N28" s="317"/>
      <c r="O28" s="317"/>
      <c r="P28" s="317"/>
      <c r="Q28" s="317"/>
      <c r="R28" s="318"/>
      <c r="S28" s="319"/>
      <c r="T28" s="319"/>
      <c r="U28" s="319"/>
      <c r="V28" s="319"/>
      <c r="W28" s="319"/>
      <c r="X28" s="319"/>
      <c r="Y28" s="319"/>
      <c r="Z28" s="319"/>
      <c r="AA28" s="319"/>
      <c r="AB28" s="319"/>
      <c r="AC28" s="319"/>
      <c r="AD28" s="319"/>
      <c r="AE28" s="319"/>
      <c r="AF28" s="319"/>
      <c r="AG28" s="319"/>
      <c r="AH28" s="319"/>
      <c r="AI28" s="354"/>
      <c r="AJ28" s="354"/>
      <c r="AK28" s="354"/>
      <c r="AL28" s="319"/>
      <c r="AM28" s="319"/>
      <c r="AN28" s="319"/>
      <c r="AO28" s="319"/>
      <c r="AP28" s="319"/>
      <c r="AQ28" s="319"/>
      <c r="AR28" s="319"/>
      <c r="AS28" s="319"/>
    </row>
    <row r="29" spans="1:45" s="60" customFormat="1" ht="9.6" customHeight="1" x14ac:dyDescent="0.25">
      <c r="A29" s="350"/>
      <c r="B29" s="324"/>
      <c r="C29" s="324"/>
      <c r="D29" s="324"/>
      <c r="E29" s="324"/>
      <c r="F29" s="315"/>
      <c r="G29" s="315"/>
      <c r="H29" s="319"/>
      <c r="I29" s="315"/>
      <c r="J29" s="324"/>
      <c r="K29" s="315"/>
      <c r="L29" s="315"/>
      <c r="M29" s="351"/>
      <c r="N29" s="324"/>
      <c r="O29" s="315"/>
      <c r="P29" s="317"/>
      <c r="Q29" s="317"/>
      <c r="R29" s="318"/>
      <c r="S29" s="319"/>
      <c r="T29" s="319"/>
      <c r="U29" s="319"/>
      <c r="V29" s="319"/>
      <c r="W29" s="319"/>
      <c r="X29" s="319"/>
      <c r="Y29" s="319"/>
      <c r="Z29" s="319"/>
      <c r="AA29" s="319"/>
      <c r="AB29" s="319"/>
      <c r="AC29" s="319"/>
      <c r="AD29" s="319"/>
      <c r="AE29" s="319"/>
      <c r="AF29" s="319"/>
      <c r="AG29" s="319"/>
      <c r="AH29" s="319"/>
      <c r="AI29" s="354"/>
      <c r="AJ29" s="354"/>
      <c r="AK29" s="354"/>
      <c r="AL29" s="319"/>
      <c r="AM29" s="319"/>
      <c r="AN29" s="319"/>
      <c r="AO29" s="319"/>
      <c r="AP29" s="319"/>
      <c r="AQ29" s="319"/>
      <c r="AR29" s="319"/>
      <c r="AS29" s="319"/>
    </row>
    <row r="30" spans="1:45" s="60" customFormat="1" ht="9.6" customHeight="1" x14ac:dyDescent="0.25">
      <c r="A30" s="350"/>
      <c r="B30" s="315"/>
      <c r="C30" s="315"/>
      <c r="D30" s="315"/>
      <c r="E30" s="324"/>
      <c r="F30" s="315"/>
      <c r="G30" s="315"/>
      <c r="H30" s="315"/>
      <c r="I30" s="315"/>
      <c r="J30" s="324"/>
      <c r="K30" s="315"/>
      <c r="L30" s="315"/>
      <c r="M30" s="315"/>
      <c r="N30" s="317"/>
      <c r="O30" s="315"/>
      <c r="P30" s="317"/>
      <c r="Q30" s="317"/>
      <c r="R30" s="318"/>
      <c r="S30" s="319"/>
      <c r="T30" s="319"/>
      <c r="U30" s="319"/>
      <c r="V30" s="319"/>
      <c r="W30" s="319"/>
      <c r="X30" s="319"/>
      <c r="Y30" s="319"/>
      <c r="Z30" s="319"/>
      <c r="AA30" s="319"/>
      <c r="AB30" s="319"/>
      <c r="AC30" s="319"/>
      <c r="AD30" s="319"/>
      <c r="AE30" s="319"/>
      <c r="AF30" s="319"/>
      <c r="AG30" s="319"/>
      <c r="AH30" s="319"/>
      <c r="AI30" s="354"/>
      <c r="AJ30" s="354"/>
      <c r="AK30" s="354"/>
      <c r="AL30" s="319"/>
      <c r="AM30" s="319"/>
      <c r="AN30" s="319"/>
      <c r="AO30" s="319"/>
      <c r="AP30" s="319"/>
      <c r="AQ30" s="319"/>
      <c r="AR30" s="319"/>
      <c r="AS30" s="319"/>
    </row>
    <row r="31" spans="1:45" s="60" customFormat="1" ht="9.6" customHeight="1" x14ac:dyDescent="0.25">
      <c r="A31" s="350"/>
      <c r="B31" s="324"/>
      <c r="C31" s="324"/>
      <c r="D31" s="324"/>
      <c r="E31" s="324"/>
      <c r="F31" s="315"/>
      <c r="G31" s="315"/>
      <c r="H31" s="319"/>
      <c r="I31" s="351"/>
      <c r="J31" s="324"/>
      <c r="K31" s="315"/>
      <c r="L31" s="315"/>
      <c r="M31" s="315"/>
      <c r="N31" s="317"/>
      <c r="O31" s="317"/>
      <c r="P31" s="317"/>
      <c r="Q31" s="317"/>
      <c r="R31" s="318"/>
      <c r="S31" s="319"/>
      <c r="T31" s="319"/>
      <c r="U31" s="319"/>
      <c r="V31" s="319"/>
      <c r="W31" s="319"/>
      <c r="X31" s="319"/>
      <c r="Y31" s="319"/>
      <c r="Z31" s="319"/>
      <c r="AA31" s="319"/>
      <c r="AB31" s="319"/>
      <c r="AC31" s="319"/>
      <c r="AD31" s="319"/>
      <c r="AE31" s="319"/>
      <c r="AF31" s="319"/>
      <c r="AG31" s="319"/>
      <c r="AH31" s="319"/>
      <c r="AI31" s="354"/>
      <c r="AJ31" s="354"/>
      <c r="AK31" s="354"/>
      <c r="AL31" s="319"/>
      <c r="AM31" s="319"/>
      <c r="AN31" s="319"/>
      <c r="AO31" s="319"/>
      <c r="AP31" s="319"/>
      <c r="AQ31" s="319"/>
      <c r="AR31" s="319"/>
      <c r="AS31" s="319"/>
    </row>
    <row r="32" spans="1:45" s="60" customFormat="1" ht="9.6" customHeight="1" x14ac:dyDescent="0.25">
      <c r="A32" s="350"/>
      <c r="B32" s="315"/>
      <c r="C32" s="315"/>
      <c r="D32" s="315"/>
      <c r="E32" s="324"/>
      <c r="F32" s="315"/>
      <c r="G32" s="315"/>
      <c r="H32" s="315"/>
      <c r="I32" s="315"/>
      <c r="J32" s="324"/>
      <c r="K32" s="315"/>
      <c r="L32" s="352"/>
      <c r="M32" s="315"/>
      <c r="N32" s="317"/>
      <c r="O32" s="317"/>
      <c r="P32" s="317"/>
      <c r="Q32" s="317"/>
      <c r="R32" s="318"/>
      <c r="S32" s="319"/>
      <c r="T32" s="319"/>
      <c r="U32" s="319"/>
      <c r="V32" s="319"/>
      <c r="W32" s="319"/>
      <c r="X32" s="319"/>
      <c r="Y32" s="319"/>
      <c r="Z32" s="319"/>
      <c r="AA32" s="319"/>
      <c r="AB32" s="319"/>
      <c r="AC32" s="319"/>
      <c r="AD32" s="319"/>
      <c r="AE32" s="319"/>
      <c r="AF32" s="319"/>
      <c r="AG32" s="319"/>
      <c r="AH32" s="319"/>
      <c r="AI32" s="354"/>
      <c r="AJ32" s="354"/>
      <c r="AK32" s="354"/>
      <c r="AL32" s="319"/>
      <c r="AM32" s="319"/>
      <c r="AN32" s="319"/>
      <c r="AO32" s="319"/>
      <c r="AP32" s="319"/>
      <c r="AQ32" s="319"/>
      <c r="AR32" s="319"/>
      <c r="AS32" s="319"/>
    </row>
    <row r="33" spans="1:45" s="60" customFormat="1" ht="9.6" customHeight="1" x14ac:dyDescent="0.25">
      <c r="A33" s="350"/>
      <c r="B33" s="324"/>
      <c r="C33" s="324"/>
      <c r="D33" s="324"/>
      <c r="E33" s="324"/>
      <c r="F33" s="315"/>
      <c r="G33" s="315"/>
      <c r="H33" s="319"/>
      <c r="I33" s="315"/>
      <c r="J33" s="324"/>
      <c r="K33" s="351"/>
      <c r="L33" s="324"/>
      <c r="M33" s="315"/>
      <c r="N33" s="317"/>
      <c r="O33" s="317"/>
      <c r="P33" s="317"/>
      <c r="Q33" s="317"/>
      <c r="R33" s="318"/>
      <c r="S33" s="319"/>
      <c r="T33" s="319"/>
      <c r="U33" s="319"/>
      <c r="V33" s="319"/>
      <c r="W33" s="319"/>
      <c r="X33" s="319"/>
      <c r="Y33" s="319"/>
      <c r="Z33" s="319"/>
      <c r="AA33" s="319"/>
      <c r="AB33" s="319"/>
      <c r="AC33" s="319"/>
      <c r="AD33" s="319"/>
      <c r="AE33" s="319"/>
      <c r="AF33" s="319"/>
      <c r="AG33" s="319"/>
      <c r="AH33" s="319"/>
      <c r="AI33" s="354"/>
      <c r="AJ33" s="354"/>
      <c r="AK33" s="354"/>
      <c r="AL33" s="319"/>
      <c r="AM33" s="319"/>
      <c r="AN33" s="319"/>
      <c r="AO33" s="319"/>
      <c r="AP33" s="319"/>
      <c r="AQ33" s="319"/>
      <c r="AR33" s="319"/>
      <c r="AS33" s="319"/>
    </row>
    <row r="34" spans="1:45" s="60" customFormat="1" ht="9.6" customHeight="1" x14ac:dyDescent="0.25">
      <c r="A34" s="350"/>
      <c r="B34" s="315"/>
      <c r="C34" s="315"/>
      <c r="D34" s="315"/>
      <c r="E34" s="324"/>
      <c r="F34" s="315"/>
      <c r="G34" s="315"/>
      <c r="H34" s="315"/>
      <c r="I34" s="315"/>
      <c r="J34" s="324"/>
      <c r="K34" s="315"/>
      <c r="L34" s="315"/>
      <c r="M34" s="315"/>
      <c r="N34" s="317"/>
      <c r="O34" s="317"/>
      <c r="P34" s="317"/>
      <c r="Q34" s="317"/>
      <c r="R34" s="318"/>
      <c r="S34" s="319"/>
      <c r="T34" s="319"/>
      <c r="U34" s="319"/>
      <c r="V34" s="319"/>
      <c r="W34" s="319"/>
      <c r="X34" s="319"/>
      <c r="Y34" s="319"/>
      <c r="Z34" s="319"/>
      <c r="AA34" s="319"/>
      <c r="AB34" s="319"/>
      <c r="AC34" s="319"/>
      <c r="AD34" s="319"/>
      <c r="AE34" s="319"/>
      <c r="AF34" s="319"/>
      <c r="AG34" s="319"/>
      <c r="AH34" s="319"/>
      <c r="AI34" s="354"/>
      <c r="AJ34" s="354"/>
      <c r="AK34" s="354"/>
      <c r="AL34" s="319"/>
      <c r="AM34" s="319"/>
      <c r="AN34" s="319"/>
      <c r="AO34" s="319"/>
      <c r="AP34" s="319"/>
      <c r="AQ34" s="319"/>
      <c r="AR34" s="319"/>
      <c r="AS34" s="319"/>
    </row>
    <row r="35" spans="1:45" s="60" customFormat="1" ht="9.6" customHeight="1" x14ac:dyDescent="0.25">
      <c r="A35" s="350"/>
      <c r="B35" s="324"/>
      <c r="C35" s="324"/>
      <c r="D35" s="324"/>
      <c r="E35" s="324"/>
      <c r="F35" s="315"/>
      <c r="G35" s="315"/>
      <c r="H35" s="319"/>
      <c r="I35" s="351"/>
      <c r="J35" s="324"/>
      <c r="K35" s="315"/>
      <c r="L35" s="315"/>
      <c r="M35" s="315"/>
      <c r="N35" s="317"/>
      <c r="O35" s="317"/>
      <c r="P35" s="317"/>
      <c r="Q35" s="317"/>
      <c r="R35" s="318"/>
      <c r="S35" s="319"/>
      <c r="T35" s="319"/>
      <c r="U35" s="319"/>
      <c r="V35" s="319"/>
      <c r="W35" s="319"/>
      <c r="X35" s="319"/>
      <c r="Y35" s="319"/>
      <c r="Z35" s="319"/>
      <c r="AA35" s="319"/>
      <c r="AB35" s="319"/>
      <c r="AC35" s="319"/>
      <c r="AD35" s="319"/>
      <c r="AE35" s="319"/>
      <c r="AF35" s="319"/>
      <c r="AG35" s="319"/>
      <c r="AH35" s="319"/>
      <c r="AI35" s="354"/>
      <c r="AJ35" s="354"/>
      <c r="AK35" s="354"/>
      <c r="AL35" s="319"/>
      <c r="AM35" s="319"/>
      <c r="AN35" s="319"/>
      <c r="AO35" s="319"/>
      <c r="AP35" s="319"/>
      <c r="AQ35" s="319"/>
      <c r="AR35" s="319"/>
      <c r="AS35" s="319"/>
    </row>
    <row r="36" spans="1:45" s="60" customFormat="1" ht="9.6" customHeight="1" x14ac:dyDescent="0.25">
      <c r="A36" s="349"/>
      <c r="B36" s="315"/>
      <c r="C36" s="315"/>
      <c r="D36" s="315"/>
      <c r="E36" s="324"/>
      <c r="F36" s="315"/>
      <c r="G36" s="315"/>
      <c r="H36" s="315"/>
      <c r="I36" s="315"/>
      <c r="J36" s="324"/>
      <c r="K36" s="315"/>
      <c r="L36" s="315"/>
      <c r="M36" s="315"/>
      <c r="N36" s="315"/>
      <c r="O36" s="315"/>
      <c r="P36" s="315"/>
      <c r="Q36" s="317"/>
      <c r="R36" s="318"/>
      <c r="S36" s="319"/>
      <c r="T36" s="319"/>
      <c r="U36" s="319"/>
      <c r="V36" s="319"/>
      <c r="W36" s="319"/>
      <c r="X36" s="319"/>
      <c r="Y36" s="319"/>
      <c r="Z36" s="319"/>
      <c r="AA36" s="319"/>
      <c r="AB36" s="319"/>
      <c r="AC36" s="319"/>
      <c r="AD36" s="319"/>
      <c r="AE36" s="319"/>
      <c r="AF36" s="319"/>
      <c r="AG36" s="319"/>
      <c r="AH36" s="319"/>
      <c r="AI36" s="354"/>
      <c r="AJ36" s="354"/>
      <c r="AK36" s="354"/>
      <c r="AL36" s="319"/>
      <c r="AM36" s="319"/>
      <c r="AN36" s="319"/>
      <c r="AO36" s="319"/>
      <c r="AP36" s="319"/>
      <c r="AQ36" s="319"/>
      <c r="AR36" s="319"/>
      <c r="AS36" s="319"/>
    </row>
    <row r="37" spans="1:45" s="60" customFormat="1" ht="9.6" customHeight="1" x14ac:dyDescent="0.25">
      <c r="A37" s="350"/>
      <c r="B37" s="324"/>
      <c r="C37" s="324"/>
      <c r="D37" s="324"/>
      <c r="E37" s="324"/>
      <c r="F37" s="355"/>
      <c r="G37" s="355"/>
      <c r="H37" s="356"/>
      <c r="I37" s="314"/>
      <c r="J37" s="335"/>
      <c r="K37" s="314"/>
      <c r="L37" s="314"/>
      <c r="M37" s="314"/>
      <c r="N37" s="338"/>
      <c r="O37" s="338"/>
      <c r="P37" s="338"/>
      <c r="Q37" s="317"/>
      <c r="R37" s="318"/>
      <c r="S37" s="319"/>
      <c r="T37" s="319"/>
      <c r="U37" s="319"/>
      <c r="V37" s="319"/>
      <c r="W37" s="319"/>
      <c r="X37" s="319"/>
      <c r="Y37" s="319"/>
      <c r="Z37" s="319"/>
      <c r="AA37" s="319"/>
      <c r="AB37" s="319"/>
      <c r="AC37" s="319"/>
      <c r="AD37" s="319"/>
      <c r="AE37" s="319"/>
      <c r="AF37" s="319"/>
      <c r="AG37" s="319"/>
      <c r="AH37" s="319"/>
      <c r="AI37" s="354"/>
      <c r="AJ37" s="354"/>
      <c r="AK37" s="354"/>
      <c r="AL37" s="319"/>
      <c r="AM37" s="319"/>
      <c r="AN37" s="319"/>
      <c r="AO37" s="319"/>
      <c r="AP37" s="319"/>
      <c r="AQ37" s="319"/>
      <c r="AR37" s="319"/>
      <c r="AS37" s="319"/>
    </row>
    <row r="38" spans="1:45" s="60" customFormat="1" ht="9.6" customHeight="1" x14ac:dyDescent="0.25">
      <c r="A38" s="349"/>
      <c r="B38" s="315"/>
      <c r="C38" s="315"/>
      <c r="D38" s="315"/>
      <c r="E38" s="324"/>
      <c r="F38" s="315"/>
      <c r="G38" s="315"/>
      <c r="H38" s="315"/>
      <c r="I38" s="315"/>
      <c r="J38" s="324"/>
      <c r="K38" s="315"/>
      <c r="L38" s="315"/>
      <c r="M38" s="315"/>
      <c r="N38" s="317"/>
      <c r="O38" s="317"/>
      <c r="P38" s="317"/>
      <c r="Q38" s="317"/>
      <c r="R38" s="318"/>
      <c r="S38" s="319"/>
      <c r="T38" s="319"/>
      <c r="U38" s="319"/>
      <c r="V38" s="319"/>
      <c r="W38" s="319"/>
      <c r="X38" s="319"/>
      <c r="Y38" s="319"/>
      <c r="Z38" s="319"/>
      <c r="AA38" s="319"/>
      <c r="AB38" s="319"/>
      <c r="AC38" s="319"/>
      <c r="AD38" s="319"/>
      <c r="AE38" s="319"/>
      <c r="AF38" s="319"/>
      <c r="AG38" s="319"/>
      <c r="AH38" s="319"/>
      <c r="AI38" s="354"/>
      <c r="AJ38" s="354"/>
      <c r="AK38" s="354"/>
      <c r="AL38" s="319"/>
      <c r="AM38" s="319"/>
      <c r="AN38" s="319"/>
      <c r="AO38" s="319"/>
      <c r="AP38" s="319"/>
      <c r="AQ38" s="319"/>
      <c r="AR38" s="319"/>
      <c r="AS38" s="319"/>
    </row>
    <row r="39" spans="1:45" s="60" customFormat="1" ht="9.6" customHeight="1" x14ac:dyDescent="0.25">
      <c r="A39" s="350"/>
      <c r="B39" s="324"/>
      <c r="C39" s="324"/>
      <c r="D39" s="324"/>
      <c r="E39" s="324"/>
      <c r="F39" s="315"/>
      <c r="G39" s="315"/>
      <c r="H39" s="319"/>
      <c r="I39" s="351"/>
      <c r="J39" s="324"/>
      <c r="K39" s="315"/>
      <c r="L39" s="315"/>
      <c r="M39" s="315"/>
      <c r="N39" s="317"/>
      <c r="O39" s="317"/>
      <c r="P39" s="317"/>
      <c r="Q39" s="317"/>
      <c r="R39" s="318"/>
      <c r="S39" s="319"/>
      <c r="T39" s="319"/>
      <c r="U39" s="319"/>
      <c r="V39" s="319"/>
      <c r="W39" s="319"/>
      <c r="X39" s="319"/>
      <c r="Y39" s="319"/>
      <c r="Z39" s="319"/>
      <c r="AA39" s="319"/>
      <c r="AB39" s="319"/>
      <c r="AC39" s="319"/>
      <c r="AD39" s="319"/>
      <c r="AE39" s="319"/>
      <c r="AF39" s="319"/>
      <c r="AG39" s="319"/>
      <c r="AH39" s="319"/>
      <c r="AI39" s="354"/>
      <c r="AJ39" s="354"/>
      <c r="AK39" s="354"/>
      <c r="AL39" s="319"/>
      <c r="AM39" s="319"/>
      <c r="AN39" s="319"/>
      <c r="AO39" s="319"/>
      <c r="AP39" s="319"/>
      <c r="AQ39" s="319"/>
      <c r="AR39" s="319"/>
      <c r="AS39" s="319"/>
    </row>
    <row r="40" spans="1:45" s="60" customFormat="1" ht="9.6" customHeight="1" x14ac:dyDescent="0.25">
      <c r="A40" s="350"/>
      <c r="B40" s="315"/>
      <c r="C40" s="315"/>
      <c r="D40" s="315"/>
      <c r="E40" s="324"/>
      <c r="F40" s="315"/>
      <c r="G40" s="315"/>
      <c r="H40" s="315"/>
      <c r="I40" s="315"/>
      <c r="J40" s="324"/>
      <c r="K40" s="315"/>
      <c r="L40" s="352"/>
      <c r="M40" s="315"/>
      <c r="N40" s="317"/>
      <c r="O40" s="317"/>
      <c r="P40" s="317"/>
      <c r="Q40" s="317"/>
      <c r="R40" s="318"/>
      <c r="S40" s="319"/>
      <c r="T40" s="319"/>
      <c r="U40" s="319"/>
      <c r="V40" s="319"/>
      <c r="W40" s="319"/>
      <c r="X40" s="319"/>
      <c r="Y40" s="319"/>
      <c r="Z40" s="319"/>
      <c r="AA40" s="319"/>
      <c r="AB40" s="319"/>
      <c r="AC40" s="319"/>
      <c r="AD40" s="319"/>
      <c r="AE40" s="319"/>
      <c r="AF40" s="319"/>
      <c r="AG40" s="319"/>
      <c r="AH40" s="319"/>
      <c r="AI40" s="354"/>
      <c r="AJ40" s="354"/>
      <c r="AK40" s="354"/>
      <c r="AL40" s="319"/>
      <c r="AM40" s="319"/>
      <c r="AN40" s="319"/>
      <c r="AO40" s="319"/>
      <c r="AP40" s="319"/>
      <c r="AQ40" s="319"/>
      <c r="AR40" s="319"/>
      <c r="AS40" s="319"/>
    </row>
    <row r="41" spans="1:45" s="60" customFormat="1" ht="9.6" customHeight="1" x14ac:dyDescent="0.25">
      <c r="A41" s="350"/>
      <c r="B41" s="324"/>
      <c r="C41" s="324"/>
      <c r="D41" s="324"/>
      <c r="E41" s="324"/>
      <c r="F41" s="315"/>
      <c r="G41" s="315"/>
      <c r="H41" s="319"/>
      <c r="I41" s="315"/>
      <c r="J41" s="324"/>
      <c r="K41" s="351"/>
      <c r="L41" s="324"/>
      <c r="M41" s="315"/>
      <c r="N41" s="317"/>
      <c r="O41" s="317"/>
      <c r="P41" s="317"/>
      <c r="Q41" s="317"/>
      <c r="R41" s="318"/>
      <c r="S41" s="319"/>
      <c r="T41" s="319"/>
      <c r="U41" s="319"/>
      <c r="V41" s="319"/>
      <c r="W41" s="319"/>
      <c r="X41" s="319"/>
      <c r="Y41" s="319"/>
      <c r="Z41" s="319"/>
      <c r="AA41" s="319"/>
      <c r="AB41" s="319"/>
      <c r="AC41" s="319"/>
      <c r="AD41" s="319"/>
      <c r="AE41" s="319"/>
      <c r="AF41" s="319"/>
      <c r="AG41" s="319"/>
      <c r="AH41" s="319"/>
      <c r="AI41" s="354"/>
      <c r="AJ41" s="354"/>
      <c r="AK41" s="354"/>
      <c r="AL41" s="319"/>
      <c r="AM41" s="319"/>
      <c r="AN41" s="319"/>
      <c r="AO41" s="319"/>
      <c r="AP41" s="319"/>
      <c r="AQ41" s="319"/>
      <c r="AR41" s="319"/>
      <c r="AS41" s="319"/>
    </row>
    <row r="42" spans="1:45" s="60" customFormat="1" ht="9.6" customHeight="1" x14ac:dyDescent="0.25">
      <c r="A42" s="350"/>
      <c r="B42" s="315"/>
      <c r="C42" s="315"/>
      <c r="D42" s="315"/>
      <c r="E42" s="324"/>
      <c r="F42" s="315"/>
      <c r="G42" s="315"/>
      <c r="H42" s="315"/>
      <c r="I42" s="315"/>
      <c r="J42" s="324"/>
      <c r="K42" s="315"/>
      <c r="L42" s="315"/>
      <c r="M42" s="315"/>
      <c r="N42" s="317"/>
      <c r="O42" s="317"/>
      <c r="P42" s="317"/>
      <c r="Q42" s="317"/>
      <c r="R42" s="318"/>
      <c r="S42" s="353"/>
      <c r="T42" s="319"/>
      <c r="U42" s="319"/>
      <c r="V42" s="319"/>
      <c r="W42" s="319"/>
      <c r="X42" s="319"/>
      <c r="Y42" s="319"/>
      <c r="Z42" s="319"/>
      <c r="AA42" s="319"/>
      <c r="AB42" s="319"/>
      <c r="AC42" s="319"/>
      <c r="AD42" s="319"/>
      <c r="AE42" s="319"/>
      <c r="AF42" s="319"/>
      <c r="AG42" s="319"/>
      <c r="AH42" s="319"/>
      <c r="AI42" s="354"/>
      <c r="AJ42" s="354"/>
      <c r="AK42" s="354"/>
      <c r="AL42" s="319"/>
      <c r="AM42" s="319"/>
      <c r="AN42" s="319"/>
      <c r="AO42" s="319"/>
      <c r="AP42" s="319"/>
      <c r="AQ42" s="319"/>
      <c r="AR42" s="319"/>
      <c r="AS42" s="319"/>
    </row>
    <row r="43" spans="1:45" s="60" customFormat="1" ht="9.6" customHeight="1" x14ac:dyDescent="0.25">
      <c r="A43" s="350"/>
      <c r="B43" s="324"/>
      <c r="C43" s="324"/>
      <c r="D43" s="324"/>
      <c r="E43" s="324"/>
      <c r="F43" s="315"/>
      <c r="G43" s="315"/>
      <c r="H43" s="319"/>
      <c r="I43" s="351"/>
      <c r="J43" s="324"/>
      <c r="K43" s="315"/>
      <c r="L43" s="315"/>
      <c r="M43" s="315"/>
      <c r="N43" s="317"/>
      <c r="O43" s="317"/>
      <c r="P43" s="317"/>
      <c r="Q43" s="317"/>
      <c r="R43" s="318"/>
      <c r="S43" s="319"/>
      <c r="T43" s="319"/>
      <c r="U43" s="319"/>
      <c r="V43" s="319"/>
      <c r="W43" s="319"/>
      <c r="X43" s="319"/>
      <c r="Y43" s="319"/>
      <c r="Z43" s="319"/>
      <c r="AA43" s="319"/>
      <c r="AB43" s="319"/>
      <c r="AC43" s="319"/>
      <c r="AD43" s="319"/>
      <c r="AE43" s="319"/>
      <c r="AF43" s="319"/>
      <c r="AG43" s="319"/>
      <c r="AH43" s="319"/>
      <c r="AI43" s="354"/>
      <c r="AJ43" s="354"/>
      <c r="AK43" s="354"/>
      <c r="AL43" s="319"/>
      <c r="AM43" s="319"/>
      <c r="AN43" s="319"/>
      <c r="AO43" s="319"/>
      <c r="AP43" s="319"/>
      <c r="AQ43" s="319"/>
      <c r="AR43" s="319"/>
      <c r="AS43" s="319"/>
    </row>
    <row r="44" spans="1:45" s="60" customFormat="1" ht="9.6" customHeight="1" x14ac:dyDescent="0.25">
      <c r="A44" s="350"/>
      <c r="B44" s="315"/>
      <c r="C44" s="315"/>
      <c r="D44" s="315"/>
      <c r="E44" s="324"/>
      <c r="F44" s="315"/>
      <c r="G44" s="315"/>
      <c r="H44" s="315"/>
      <c r="I44" s="315"/>
      <c r="J44" s="324"/>
      <c r="K44" s="315"/>
      <c r="L44" s="315"/>
      <c r="M44" s="315"/>
      <c r="N44" s="317"/>
      <c r="O44" s="317"/>
      <c r="P44" s="317"/>
      <c r="Q44" s="317"/>
      <c r="R44" s="318"/>
      <c r="S44" s="319"/>
      <c r="T44" s="319"/>
      <c r="U44" s="319"/>
      <c r="V44" s="319"/>
      <c r="W44" s="319"/>
      <c r="X44" s="319"/>
      <c r="Y44" s="319"/>
      <c r="Z44" s="319"/>
      <c r="AA44" s="319"/>
      <c r="AB44" s="319"/>
      <c r="AC44" s="319"/>
      <c r="AD44" s="319"/>
      <c r="AE44" s="319"/>
      <c r="AF44" s="319"/>
      <c r="AG44" s="319"/>
      <c r="AH44" s="319"/>
      <c r="AI44" s="354"/>
      <c r="AJ44" s="354"/>
      <c r="AK44" s="354"/>
      <c r="AL44" s="319"/>
      <c r="AM44" s="319"/>
      <c r="AN44" s="319"/>
      <c r="AO44" s="319"/>
      <c r="AP44" s="319"/>
      <c r="AQ44" s="319"/>
      <c r="AR44" s="319"/>
      <c r="AS44" s="319"/>
    </row>
    <row r="45" spans="1:45" s="60" customFormat="1" ht="9.6" customHeight="1" x14ac:dyDescent="0.25">
      <c r="A45" s="350"/>
      <c r="B45" s="324"/>
      <c r="C45" s="324"/>
      <c r="D45" s="324"/>
      <c r="E45" s="324"/>
      <c r="F45" s="315"/>
      <c r="G45" s="315"/>
      <c r="H45" s="319"/>
      <c r="I45" s="315"/>
      <c r="J45" s="324"/>
      <c r="K45" s="315"/>
      <c r="L45" s="315"/>
      <c r="M45" s="351"/>
      <c r="N45" s="324"/>
      <c r="O45" s="315"/>
      <c r="P45" s="317"/>
      <c r="Q45" s="317"/>
      <c r="R45" s="318"/>
      <c r="S45" s="319"/>
      <c r="T45" s="319"/>
      <c r="U45" s="319"/>
      <c r="V45" s="319"/>
      <c r="W45" s="319"/>
      <c r="X45" s="319"/>
      <c r="Y45" s="319"/>
      <c r="Z45" s="319"/>
      <c r="AA45" s="319"/>
      <c r="AB45" s="319"/>
      <c r="AC45" s="319"/>
      <c r="AD45" s="319"/>
      <c r="AE45" s="319"/>
      <c r="AF45" s="319"/>
      <c r="AG45" s="319"/>
      <c r="AH45" s="319"/>
      <c r="AI45" s="354"/>
      <c r="AJ45" s="354"/>
      <c r="AK45" s="354"/>
      <c r="AL45" s="319"/>
      <c r="AM45" s="319"/>
      <c r="AN45" s="319"/>
      <c r="AO45" s="319"/>
      <c r="AP45" s="319"/>
      <c r="AQ45" s="319"/>
      <c r="AR45" s="319"/>
      <c r="AS45" s="319"/>
    </row>
    <row r="46" spans="1:45" s="60" customFormat="1" ht="9.6" customHeight="1" x14ac:dyDescent="0.25">
      <c r="A46" s="350"/>
      <c r="B46" s="315"/>
      <c r="C46" s="315"/>
      <c r="D46" s="315"/>
      <c r="E46" s="324"/>
      <c r="F46" s="315"/>
      <c r="G46" s="315"/>
      <c r="H46" s="315"/>
      <c r="I46" s="315"/>
      <c r="J46" s="324"/>
      <c r="K46" s="315"/>
      <c r="L46" s="315"/>
      <c r="M46" s="315"/>
      <c r="N46" s="317"/>
      <c r="O46" s="315"/>
      <c r="P46" s="317"/>
      <c r="Q46" s="317"/>
      <c r="R46" s="318"/>
      <c r="S46" s="319"/>
      <c r="T46" s="319"/>
      <c r="U46" s="319"/>
      <c r="V46" s="319"/>
      <c r="W46" s="319"/>
      <c r="X46" s="319"/>
      <c r="Y46" s="319"/>
      <c r="Z46" s="319"/>
      <c r="AA46" s="319"/>
      <c r="AB46" s="319"/>
      <c r="AC46" s="319"/>
      <c r="AD46" s="319"/>
      <c r="AE46" s="319"/>
      <c r="AF46" s="319"/>
      <c r="AG46" s="319"/>
      <c r="AH46" s="319"/>
      <c r="AI46" s="354"/>
      <c r="AJ46" s="354"/>
      <c r="AK46" s="354"/>
      <c r="AL46" s="319"/>
      <c r="AM46" s="319"/>
      <c r="AN46" s="319"/>
      <c r="AO46" s="319"/>
      <c r="AP46" s="319"/>
      <c r="AQ46" s="319"/>
      <c r="AR46" s="319"/>
      <c r="AS46" s="319"/>
    </row>
    <row r="47" spans="1:45" s="60" customFormat="1" ht="9.6" customHeight="1" x14ac:dyDescent="0.25">
      <c r="A47" s="350"/>
      <c r="B47" s="324"/>
      <c r="C47" s="324"/>
      <c r="D47" s="324"/>
      <c r="E47" s="324"/>
      <c r="F47" s="315"/>
      <c r="G47" s="315"/>
      <c r="H47" s="319"/>
      <c r="I47" s="351"/>
      <c r="J47" s="324"/>
      <c r="K47" s="315"/>
      <c r="L47" s="315"/>
      <c r="M47" s="315"/>
      <c r="N47" s="317"/>
      <c r="O47" s="317"/>
      <c r="P47" s="317"/>
      <c r="Q47" s="317"/>
      <c r="R47" s="318"/>
      <c r="S47" s="319"/>
      <c r="T47" s="319"/>
      <c r="U47" s="319"/>
      <c r="V47" s="319"/>
      <c r="W47" s="319"/>
      <c r="X47" s="319"/>
      <c r="Y47" s="319"/>
      <c r="Z47" s="319"/>
      <c r="AA47" s="319"/>
      <c r="AB47" s="319"/>
      <c r="AC47" s="319"/>
      <c r="AD47" s="319"/>
      <c r="AE47" s="319"/>
      <c r="AF47" s="319"/>
      <c r="AG47" s="319"/>
      <c r="AH47" s="319"/>
      <c r="AI47" s="354"/>
      <c r="AJ47" s="354"/>
      <c r="AK47" s="354"/>
      <c r="AL47" s="319"/>
      <c r="AM47" s="319"/>
      <c r="AN47" s="319"/>
      <c r="AO47" s="319"/>
      <c r="AP47" s="319"/>
      <c r="AQ47" s="319"/>
      <c r="AR47" s="319"/>
      <c r="AS47" s="319"/>
    </row>
    <row r="48" spans="1:45" s="60" customFormat="1" ht="9.6" customHeight="1" x14ac:dyDescent="0.25">
      <c r="A48" s="350"/>
      <c r="B48" s="315"/>
      <c r="C48" s="315"/>
      <c r="D48" s="315"/>
      <c r="E48" s="324"/>
      <c r="F48" s="315"/>
      <c r="G48" s="315"/>
      <c r="H48" s="315"/>
      <c r="I48" s="315"/>
      <c r="J48" s="324"/>
      <c r="K48" s="315"/>
      <c r="L48" s="352"/>
      <c r="M48" s="315"/>
      <c r="N48" s="317"/>
      <c r="O48" s="317"/>
      <c r="P48" s="317"/>
      <c r="Q48" s="317"/>
      <c r="R48" s="318"/>
      <c r="S48" s="319"/>
      <c r="T48" s="319"/>
      <c r="U48" s="319"/>
      <c r="V48" s="319"/>
      <c r="W48" s="319"/>
      <c r="X48" s="319"/>
      <c r="Y48" s="319"/>
      <c r="Z48" s="319"/>
      <c r="AA48" s="319"/>
      <c r="AB48" s="319"/>
      <c r="AC48" s="319"/>
      <c r="AD48" s="319"/>
      <c r="AE48" s="319"/>
      <c r="AF48" s="319"/>
      <c r="AG48" s="319"/>
      <c r="AH48" s="319"/>
      <c r="AI48" s="354"/>
      <c r="AJ48" s="354"/>
      <c r="AK48" s="354"/>
      <c r="AL48" s="319"/>
      <c r="AM48" s="319"/>
      <c r="AN48" s="319"/>
      <c r="AO48" s="319"/>
      <c r="AP48" s="319"/>
      <c r="AQ48" s="319"/>
      <c r="AR48" s="319"/>
      <c r="AS48" s="319"/>
    </row>
    <row r="49" spans="1:45" s="60" customFormat="1" ht="9.6" customHeight="1" x14ac:dyDescent="0.25">
      <c r="A49" s="350"/>
      <c r="B49" s="324"/>
      <c r="C49" s="324"/>
      <c r="D49" s="324"/>
      <c r="E49" s="324"/>
      <c r="F49" s="315"/>
      <c r="G49" s="315"/>
      <c r="H49" s="319"/>
      <c r="I49" s="315"/>
      <c r="J49" s="324"/>
      <c r="K49" s="351"/>
      <c r="L49" s="324"/>
      <c r="M49" s="315"/>
      <c r="N49" s="317"/>
      <c r="O49" s="317"/>
      <c r="P49" s="317"/>
      <c r="Q49" s="317"/>
      <c r="R49" s="318"/>
      <c r="S49" s="319"/>
      <c r="T49" s="319"/>
      <c r="U49" s="319"/>
      <c r="V49" s="319"/>
      <c r="W49" s="319"/>
      <c r="X49" s="319"/>
      <c r="Y49" s="319"/>
      <c r="Z49" s="319"/>
      <c r="AA49" s="319"/>
      <c r="AB49" s="319"/>
      <c r="AC49" s="319"/>
      <c r="AD49" s="319"/>
      <c r="AE49" s="319"/>
      <c r="AF49" s="319"/>
      <c r="AG49" s="319"/>
      <c r="AH49" s="319"/>
      <c r="AI49" s="354"/>
      <c r="AJ49" s="354"/>
      <c r="AK49" s="354"/>
      <c r="AL49" s="319"/>
      <c r="AM49" s="319"/>
      <c r="AN49" s="319"/>
      <c r="AO49" s="319"/>
      <c r="AP49" s="319"/>
      <c r="AQ49" s="319"/>
      <c r="AR49" s="319"/>
      <c r="AS49" s="319"/>
    </row>
    <row r="50" spans="1:45" s="60" customFormat="1" ht="9.6" customHeight="1" x14ac:dyDescent="0.25">
      <c r="A50" s="350"/>
      <c r="B50" s="315"/>
      <c r="C50" s="315"/>
      <c r="D50" s="315"/>
      <c r="E50" s="324"/>
      <c r="F50" s="315"/>
      <c r="G50" s="315"/>
      <c r="H50" s="315"/>
      <c r="I50" s="315"/>
      <c r="J50" s="324"/>
      <c r="K50" s="315"/>
      <c r="L50" s="315"/>
      <c r="M50" s="315"/>
      <c r="N50" s="317"/>
      <c r="O50" s="317"/>
      <c r="P50" s="317"/>
      <c r="Q50" s="317"/>
      <c r="R50" s="318"/>
      <c r="S50" s="319"/>
      <c r="T50" s="319"/>
      <c r="U50" s="319"/>
      <c r="V50" s="319"/>
      <c r="W50" s="319"/>
      <c r="X50" s="319"/>
      <c r="Y50" s="319"/>
      <c r="Z50" s="319"/>
      <c r="AA50" s="319"/>
      <c r="AB50" s="319"/>
      <c r="AC50" s="319"/>
      <c r="AD50" s="319"/>
      <c r="AE50" s="319"/>
      <c r="AF50" s="319"/>
      <c r="AG50" s="319"/>
      <c r="AH50" s="319"/>
      <c r="AI50" s="354"/>
      <c r="AJ50" s="354"/>
      <c r="AK50" s="354"/>
      <c r="AL50" s="319"/>
      <c r="AM50" s="319"/>
      <c r="AN50" s="319"/>
      <c r="AO50" s="319"/>
      <c r="AP50" s="319"/>
      <c r="AQ50" s="319"/>
      <c r="AR50" s="319"/>
      <c r="AS50" s="319"/>
    </row>
    <row r="51" spans="1:45" s="60" customFormat="1" ht="9.6" customHeight="1" x14ac:dyDescent="0.25">
      <c r="A51" s="350"/>
      <c r="B51" s="324"/>
      <c r="C51" s="324"/>
      <c r="D51" s="324"/>
      <c r="E51" s="324"/>
      <c r="F51" s="315"/>
      <c r="G51" s="315"/>
      <c r="H51" s="319"/>
      <c r="I51" s="351"/>
      <c r="J51" s="324"/>
      <c r="K51" s="315"/>
      <c r="L51" s="315"/>
      <c r="M51" s="315"/>
      <c r="N51" s="317"/>
      <c r="O51" s="317"/>
      <c r="P51" s="317"/>
      <c r="Q51" s="317"/>
      <c r="R51" s="318"/>
      <c r="S51" s="319"/>
      <c r="T51" s="319"/>
      <c r="U51" s="319"/>
      <c r="V51" s="319"/>
      <c r="W51" s="319"/>
      <c r="X51" s="319"/>
      <c r="Y51" s="319"/>
      <c r="Z51" s="319"/>
      <c r="AA51" s="319"/>
      <c r="AB51" s="319"/>
      <c r="AC51" s="319"/>
      <c r="AD51" s="319"/>
      <c r="AE51" s="319"/>
      <c r="AF51" s="319"/>
      <c r="AG51" s="319"/>
      <c r="AH51" s="319"/>
      <c r="AI51" s="354"/>
      <c r="AJ51" s="354"/>
      <c r="AK51" s="354"/>
      <c r="AL51" s="319"/>
      <c r="AM51" s="319"/>
      <c r="AN51" s="319"/>
      <c r="AO51" s="319"/>
      <c r="AP51" s="319"/>
      <c r="AQ51" s="319"/>
      <c r="AR51" s="319"/>
      <c r="AS51" s="319"/>
    </row>
    <row r="52" spans="1:45" s="60" customFormat="1" ht="9.6" customHeight="1" x14ac:dyDescent="0.25">
      <c r="A52" s="349"/>
      <c r="B52" s="315"/>
      <c r="C52" s="315"/>
      <c r="D52" s="315"/>
      <c r="E52" s="324"/>
      <c r="F52" s="315"/>
      <c r="G52" s="315"/>
      <c r="H52" s="315"/>
      <c r="I52" s="315"/>
      <c r="J52" s="324"/>
      <c r="K52" s="315"/>
      <c r="L52" s="315"/>
      <c r="M52" s="315"/>
      <c r="N52" s="315"/>
      <c r="O52" s="315"/>
      <c r="P52" s="315"/>
      <c r="Q52" s="317"/>
      <c r="R52" s="318"/>
      <c r="S52" s="319"/>
      <c r="T52" s="319"/>
      <c r="U52" s="319"/>
      <c r="V52" s="319"/>
      <c r="W52" s="319"/>
      <c r="X52" s="319"/>
      <c r="Y52" s="319"/>
      <c r="Z52" s="319"/>
      <c r="AA52" s="319"/>
      <c r="AB52" s="319"/>
      <c r="AC52" s="319"/>
      <c r="AD52" s="319"/>
      <c r="AE52" s="319"/>
      <c r="AF52" s="319"/>
      <c r="AG52" s="319"/>
      <c r="AH52" s="319"/>
      <c r="AI52" s="354"/>
      <c r="AJ52" s="354"/>
      <c r="AK52" s="354"/>
      <c r="AL52" s="319"/>
      <c r="AM52" s="319"/>
      <c r="AN52" s="319"/>
      <c r="AO52" s="319"/>
      <c r="AP52" s="319"/>
      <c r="AQ52" s="319"/>
      <c r="AR52" s="319"/>
      <c r="AS52" s="319"/>
    </row>
    <row r="53" spans="1:45" s="7" customFormat="1" ht="6.75" customHeight="1" x14ac:dyDescent="0.25">
      <c r="A53" s="357"/>
      <c r="B53" s="357"/>
      <c r="C53" s="357"/>
      <c r="D53" s="357"/>
      <c r="E53" s="357"/>
      <c r="F53" s="358"/>
      <c r="G53" s="358"/>
      <c r="H53" s="358"/>
      <c r="I53" s="358"/>
      <c r="J53" s="359"/>
      <c r="K53" s="358"/>
      <c r="L53" s="360"/>
      <c r="M53" s="358"/>
      <c r="N53" s="360"/>
      <c r="O53" s="358"/>
      <c r="P53" s="360"/>
      <c r="Q53" s="358"/>
      <c r="R53" s="360"/>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row>
    <row r="54" spans="1:45" s="18" customFormat="1" ht="10.5" customHeight="1" x14ac:dyDescent="0.25">
      <c r="A54" s="220" t="s">
        <v>72</v>
      </c>
      <c r="B54" s="221"/>
      <c r="C54" s="221"/>
      <c r="D54" s="222"/>
      <c r="E54" s="361" t="s">
        <v>99</v>
      </c>
      <c r="F54" s="362" t="s">
        <v>100</v>
      </c>
      <c r="G54" s="361"/>
      <c r="H54" s="361"/>
      <c r="I54" s="363"/>
      <c r="J54" s="361" t="s">
        <v>99</v>
      </c>
      <c r="K54" s="362" t="s">
        <v>101</v>
      </c>
      <c r="L54" s="364"/>
      <c r="M54" s="362" t="s">
        <v>102</v>
      </c>
      <c r="N54" s="365"/>
      <c r="O54" s="366" t="s">
        <v>103</v>
      </c>
      <c r="P54" s="366"/>
      <c r="Q54" s="367"/>
      <c r="R54" s="368"/>
      <c r="T54" s="258"/>
      <c r="U54" s="258"/>
      <c r="V54" s="258"/>
      <c r="W54" s="258"/>
      <c r="X54" s="258"/>
      <c r="Y54" s="258"/>
      <c r="Z54" s="258"/>
      <c r="AA54" s="258"/>
      <c r="AB54" s="258"/>
      <c r="AC54" s="258"/>
      <c r="AD54" s="258"/>
      <c r="AE54" s="258"/>
      <c r="AF54" s="258"/>
      <c r="AG54" s="258"/>
      <c r="AH54" s="258"/>
      <c r="AI54" s="369"/>
      <c r="AJ54" s="369"/>
      <c r="AK54" s="369"/>
      <c r="AL54" s="258"/>
      <c r="AM54" s="258"/>
      <c r="AN54" s="258"/>
      <c r="AO54" s="258"/>
      <c r="AP54" s="258"/>
      <c r="AQ54" s="258"/>
      <c r="AR54" s="258"/>
      <c r="AS54" s="258"/>
    </row>
    <row r="55" spans="1:45" s="18" customFormat="1" ht="9" customHeight="1" x14ac:dyDescent="0.25">
      <c r="A55" s="232" t="s">
        <v>104</v>
      </c>
      <c r="B55" s="233"/>
      <c r="C55" s="370"/>
      <c r="D55" s="234"/>
      <c r="E55" s="371">
        <v>1</v>
      </c>
      <c r="F55" s="258" t="e">
        <f>IF(E55&gt;$R$62,0,UPPER(VLOOKUP(E55,#REF!,2)))</f>
        <v>#REF!</v>
      </c>
      <c r="G55" s="371"/>
      <c r="H55" s="258"/>
      <c r="I55" s="251"/>
      <c r="J55" s="372" t="s">
        <v>105</v>
      </c>
      <c r="K55" s="249"/>
      <c r="L55" s="250"/>
      <c r="M55" s="249"/>
      <c r="N55" s="373"/>
      <c r="O55" s="239" t="s">
        <v>106</v>
      </c>
      <c r="P55" s="374"/>
      <c r="Q55" s="374"/>
      <c r="R55" s="373"/>
      <c r="T55" s="258"/>
      <c r="U55" s="258"/>
      <c r="V55" s="258"/>
      <c r="W55" s="258"/>
      <c r="X55" s="258"/>
      <c r="Y55" s="258"/>
      <c r="Z55" s="258"/>
      <c r="AA55" s="258"/>
      <c r="AB55" s="258"/>
      <c r="AC55" s="258"/>
      <c r="AD55" s="258"/>
      <c r="AE55" s="258"/>
      <c r="AF55" s="258"/>
      <c r="AG55" s="258"/>
      <c r="AH55" s="258"/>
      <c r="AI55" s="369"/>
      <c r="AJ55" s="369"/>
      <c r="AK55" s="369"/>
      <c r="AL55" s="258"/>
      <c r="AM55" s="258"/>
      <c r="AN55" s="258"/>
      <c r="AO55" s="258"/>
      <c r="AP55" s="258"/>
      <c r="AQ55" s="258"/>
      <c r="AR55" s="258"/>
      <c r="AS55" s="258"/>
    </row>
    <row r="56" spans="1:45" s="18" customFormat="1" ht="9" customHeight="1" x14ac:dyDescent="0.25">
      <c r="A56" s="244" t="s">
        <v>107</v>
      </c>
      <c r="B56" s="245"/>
      <c r="C56" s="375"/>
      <c r="D56" s="246"/>
      <c r="E56" s="371">
        <v>2</v>
      </c>
      <c r="F56" s="258" t="e">
        <f>IF(E56&gt;$R$62,0,UPPER(VLOOKUP(E56,#REF!,2)))</f>
        <v>#REF!</v>
      </c>
      <c r="G56" s="371"/>
      <c r="H56" s="258"/>
      <c r="I56" s="251"/>
      <c r="J56" s="372" t="s">
        <v>108</v>
      </c>
      <c r="K56" s="249"/>
      <c r="L56" s="250"/>
      <c r="M56" s="249"/>
      <c r="N56" s="373"/>
      <c r="O56" s="273"/>
      <c r="P56" s="275"/>
      <c r="Q56" s="245"/>
      <c r="R56" s="376"/>
      <c r="T56" s="258"/>
      <c r="U56" s="258"/>
      <c r="V56" s="258"/>
      <c r="W56" s="258"/>
      <c r="X56" s="258"/>
      <c r="Y56" s="258"/>
      <c r="Z56" s="258"/>
      <c r="AA56" s="258"/>
      <c r="AB56" s="258"/>
      <c r="AC56" s="258"/>
      <c r="AD56" s="258"/>
      <c r="AE56" s="258"/>
      <c r="AF56" s="258"/>
      <c r="AG56" s="258"/>
      <c r="AH56" s="258"/>
      <c r="AI56" s="369"/>
      <c r="AJ56" s="369"/>
      <c r="AK56" s="369"/>
      <c r="AL56" s="258"/>
      <c r="AM56" s="258"/>
      <c r="AN56" s="258"/>
      <c r="AO56" s="258"/>
      <c r="AP56" s="258"/>
      <c r="AQ56" s="258"/>
      <c r="AR56" s="258"/>
      <c r="AS56" s="258"/>
    </row>
    <row r="57" spans="1:45" s="18" customFormat="1" ht="9" customHeight="1" x14ac:dyDescent="0.25">
      <c r="A57" s="255"/>
      <c r="B57" s="256"/>
      <c r="C57" s="377"/>
      <c r="D57" s="257"/>
      <c r="E57" s="371"/>
      <c r="F57" s="258"/>
      <c r="G57" s="371"/>
      <c r="H57" s="258"/>
      <c r="I57" s="251"/>
      <c r="J57" s="372" t="s">
        <v>109</v>
      </c>
      <c r="K57" s="249"/>
      <c r="L57" s="250"/>
      <c r="M57" s="249"/>
      <c r="N57" s="373"/>
      <c r="O57" s="239" t="s">
        <v>110</v>
      </c>
      <c r="P57" s="374"/>
      <c r="Q57" s="374"/>
      <c r="R57" s="373"/>
      <c r="T57" s="258"/>
      <c r="U57" s="258"/>
      <c r="V57" s="258"/>
      <c r="W57" s="258"/>
      <c r="X57" s="258"/>
      <c r="Y57" s="258"/>
      <c r="Z57" s="258"/>
      <c r="AA57" s="258"/>
      <c r="AB57" s="258"/>
      <c r="AC57" s="258"/>
      <c r="AD57" s="258"/>
      <c r="AE57" s="258"/>
      <c r="AF57" s="258"/>
      <c r="AG57" s="258"/>
      <c r="AH57" s="258"/>
      <c r="AI57" s="369"/>
      <c r="AJ57" s="369"/>
      <c r="AK57" s="369"/>
      <c r="AL57" s="258"/>
      <c r="AM57" s="258"/>
      <c r="AN57" s="258"/>
      <c r="AO57" s="258"/>
      <c r="AP57" s="258"/>
      <c r="AQ57" s="258"/>
      <c r="AR57" s="258"/>
      <c r="AS57" s="258"/>
    </row>
    <row r="58" spans="1:45" s="18" customFormat="1" ht="9" customHeight="1" x14ac:dyDescent="0.25">
      <c r="A58" s="260"/>
      <c r="B58" s="261"/>
      <c r="C58" s="261"/>
      <c r="D58" s="262"/>
      <c r="E58" s="371"/>
      <c r="F58" s="258"/>
      <c r="G58" s="371"/>
      <c r="H58" s="258"/>
      <c r="I58" s="251"/>
      <c r="J58" s="372" t="s">
        <v>111</v>
      </c>
      <c r="K58" s="249"/>
      <c r="L58" s="250"/>
      <c r="M58" s="249"/>
      <c r="N58" s="373"/>
      <c r="O58" s="249"/>
      <c r="P58" s="250"/>
      <c r="Q58" s="249"/>
      <c r="R58" s="373"/>
      <c r="T58" s="258"/>
      <c r="U58" s="258"/>
      <c r="V58" s="258"/>
      <c r="W58" s="258"/>
      <c r="X58" s="258"/>
      <c r="Y58" s="258"/>
      <c r="Z58" s="258"/>
      <c r="AA58" s="258"/>
      <c r="AB58" s="258"/>
      <c r="AC58" s="258"/>
      <c r="AD58" s="258"/>
      <c r="AE58" s="258"/>
      <c r="AF58" s="258"/>
      <c r="AG58" s="258"/>
      <c r="AH58" s="258"/>
      <c r="AI58" s="369"/>
      <c r="AJ58" s="369"/>
      <c r="AK58" s="369"/>
      <c r="AL58" s="258"/>
      <c r="AM58" s="258"/>
      <c r="AN58" s="258"/>
      <c r="AO58" s="258"/>
      <c r="AP58" s="258"/>
      <c r="AQ58" s="258"/>
      <c r="AR58" s="258"/>
      <c r="AS58" s="258"/>
    </row>
    <row r="59" spans="1:45" s="18" customFormat="1" ht="9" customHeight="1" x14ac:dyDescent="0.25">
      <c r="A59" s="264"/>
      <c r="B59" s="265"/>
      <c r="C59" s="265"/>
      <c r="D59" s="266"/>
      <c r="E59" s="371"/>
      <c r="F59" s="258"/>
      <c r="G59" s="371"/>
      <c r="H59" s="258"/>
      <c r="I59" s="251"/>
      <c r="J59" s="372" t="s">
        <v>112</v>
      </c>
      <c r="K59" s="249"/>
      <c r="L59" s="250"/>
      <c r="M59" s="249"/>
      <c r="N59" s="373"/>
      <c r="O59" s="245"/>
      <c r="P59" s="275"/>
      <c r="Q59" s="245"/>
      <c r="R59" s="376"/>
      <c r="T59" s="258"/>
      <c r="U59" s="258"/>
      <c r="V59" s="258"/>
      <c r="W59" s="258"/>
      <c r="X59" s="258"/>
      <c r="Y59" s="258"/>
      <c r="Z59" s="258"/>
      <c r="AA59" s="258"/>
      <c r="AB59" s="258"/>
      <c r="AC59" s="258"/>
      <c r="AD59" s="258"/>
      <c r="AE59" s="258"/>
      <c r="AF59" s="258"/>
      <c r="AG59" s="258"/>
      <c r="AH59" s="258"/>
      <c r="AI59" s="369"/>
      <c r="AJ59" s="369"/>
      <c r="AK59" s="369"/>
      <c r="AL59" s="258"/>
      <c r="AM59" s="258"/>
      <c r="AN59" s="258"/>
      <c r="AO59" s="258"/>
      <c r="AP59" s="258"/>
      <c r="AQ59" s="258"/>
      <c r="AR59" s="258"/>
      <c r="AS59" s="258"/>
    </row>
    <row r="60" spans="1:45" s="18" customFormat="1" ht="9" customHeight="1" x14ac:dyDescent="0.25">
      <c r="A60" s="267"/>
      <c r="B60" s="16"/>
      <c r="C60" s="261"/>
      <c r="D60" s="262"/>
      <c r="E60" s="371"/>
      <c r="F60" s="258"/>
      <c r="G60" s="371"/>
      <c r="H60" s="258"/>
      <c r="I60" s="251"/>
      <c r="J60" s="372" t="s">
        <v>113</v>
      </c>
      <c r="K60" s="249"/>
      <c r="L60" s="250"/>
      <c r="M60" s="249"/>
      <c r="N60" s="373"/>
      <c r="O60" s="239" t="s">
        <v>33</v>
      </c>
      <c r="P60" s="374"/>
      <c r="Q60" s="374"/>
      <c r="R60" s="373"/>
      <c r="T60" s="258"/>
      <c r="U60" s="258"/>
      <c r="V60" s="258"/>
      <c r="W60" s="258"/>
      <c r="X60" s="258"/>
      <c r="Y60" s="258"/>
      <c r="Z60" s="258"/>
      <c r="AA60" s="258"/>
      <c r="AB60" s="258"/>
      <c r="AC60" s="258"/>
      <c r="AD60" s="258"/>
      <c r="AE60" s="258"/>
      <c r="AF60" s="258"/>
      <c r="AG60" s="258"/>
      <c r="AH60" s="258"/>
      <c r="AI60" s="369"/>
      <c r="AJ60" s="369"/>
      <c r="AK60" s="369"/>
      <c r="AL60" s="258"/>
      <c r="AM60" s="258"/>
      <c r="AN60" s="258"/>
      <c r="AO60" s="258"/>
      <c r="AP60" s="258"/>
      <c r="AQ60" s="258"/>
      <c r="AR60" s="258"/>
      <c r="AS60" s="258"/>
    </row>
    <row r="61" spans="1:45" s="18" customFormat="1" ht="9" customHeight="1" x14ac:dyDescent="0.25">
      <c r="A61" s="267"/>
      <c r="B61" s="16"/>
      <c r="C61" s="378"/>
      <c r="D61" s="268"/>
      <c r="E61" s="371"/>
      <c r="F61" s="258"/>
      <c r="G61" s="371"/>
      <c r="H61" s="258"/>
      <c r="I61" s="251"/>
      <c r="J61" s="372" t="s">
        <v>114</v>
      </c>
      <c r="K61" s="249"/>
      <c r="L61" s="250"/>
      <c r="M61" s="249"/>
      <c r="N61" s="373"/>
      <c r="O61" s="249"/>
      <c r="P61" s="250"/>
      <c r="Q61" s="249"/>
      <c r="R61" s="373"/>
      <c r="T61" s="258"/>
      <c r="U61" s="258"/>
      <c r="V61" s="258"/>
      <c r="W61" s="258"/>
      <c r="X61" s="258"/>
      <c r="Y61" s="258"/>
      <c r="Z61" s="258"/>
      <c r="AA61" s="258"/>
      <c r="AB61" s="258"/>
      <c r="AC61" s="258"/>
      <c r="AD61" s="258"/>
      <c r="AE61" s="258"/>
      <c r="AF61" s="258"/>
      <c r="AG61" s="258"/>
      <c r="AH61" s="258"/>
      <c r="AI61" s="369"/>
      <c r="AJ61" s="369"/>
      <c r="AK61" s="369"/>
      <c r="AL61" s="258"/>
      <c r="AM61" s="258"/>
      <c r="AN61" s="258"/>
      <c r="AO61" s="258"/>
      <c r="AP61" s="258"/>
      <c r="AQ61" s="258"/>
      <c r="AR61" s="258"/>
      <c r="AS61" s="258"/>
    </row>
    <row r="62" spans="1:45" s="18" customFormat="1" ht="9" customHeight="1" x14ac:dyDescent="0.25">
      <c r="A62" s="269"/>
      <c r="B62" s="270"/>
      <c r="C62" s="379"/>
      <c r="D62" s="271"/>
      <c r="E62" s="380"/>
      <c r="F62" s="273"/>
      <c r="G62" s="380"/>
      <c r="H62" s="273"/>
      <c r="I62" s="276"/>
      <c r="J62" s="381" t="s">
        <v>115</v>
      </c>
      <c r="K62" s="245"/>
      <c r="L62" s="275"/>
      <c r="M62" s="245"/>
      <c r="N62" s="376"/>
      <c r="O62" s="245" t="str">
        <f>R4</f>
        <v>Kovács Zoltán</v>
      </c>
      <c r="P62" s="275"/>
      <c r="Q62" s="245"/>
      <c r="R62" s="382" t="e">
        <f>MIN(4,#REF!)</f>
        <v>#REF!</v>
      </c>
      <c r="T62" s="258"/>
      <c r="U62" s="258"/>
      <c r="V62" s="258"/>
      <c r="W62" s="258"/>
      <c r="X62" s="258"/>
      <c r="Y62" s="258"/>
      <c r="Z62" s="258"/>
      <c r="AA62" s="258"/>
      <c r="AB62" s="258"/>
      <c r="AC62" s="258"/>
      <c r="AD62" s="258"/>
      <c r="AE62" s="258"/>
      <c r="AF62" s="258"/>
      <c r="AG62" s="258"/>
      <c r="AH62" s="258"/>
      <c r="AI62" s="369"/>
      <c r="AJ62" s="369"/>
      <c r="AK62" s="369"/>
      <c r="AL62" s="258"/>
      <c r="AM62" s="258"/>
      <c r="AN62" s="258"/>
      <c r="AO62" s="258"/>
      <c r="AP62" s="258"/>
      <c r="AQ62" s="258"/>
      <c r="AR62" s="258"/>
      <c r="AS62" s="258"/>
    </row>
    <row r="63" spans="1:45" x14ac:dyDescent="0.25">
      <c r="T63" s="205"/>
      <c r="U63" s="205"/>
      <c r="V63" s="205"/>
      <c r="W63" s="205"/>
      <c r="X63" s="205"/>
      <c r="Y63" s="205"/>
      <c r="Z63" s="205"/>
      <c r="AA63" s="205"/>
      <c r="AB63" s="205"/>
      <c r="AC63" s="205"/>
      <c r="AD63" s="205"/>
      <c r="AE63" s="205"/>
      <c r="AF63" s="205"/>
      <c r="AG63" s="205"/>
      <c r="AH63" s="205"/>
      <c r="AL63" s="205"/>
      <c r="AM63" s="205"/>
      <c r="AN63" s="205"/>
      <c r="AO63" s="205"/>
      <c r="AP63" s="205"/>
      <c r="AQ63" s="205"/>
      <c r="AR63" s="205"/>
      <c r="AS63" s="205"/>
    </row>
    <row r="64" spans="1:45" x14ac:dyDescent="0.25">
      <c r="T64" s="205"/>
      <c r="U64" s="205"/>
      <c r="V64" s="205"/>
      <c r="W64" s="205"/>
      <c r="X64" s="205"/>
      <c r="Y64" s="205"/>
      <c r="Z64" s="205"/>
      <c r="AA64" s="205"/>
      <c r="AB64" s="205"/>
      <c r="AC64" s="205"/>
      <c r="AD64" s="205"/>
      <c r="AE64" s="205"/>
      <c r="AF64" s="205"/>
      <c r="AG64" s="205"/>
      <c r="AH64" s="205"/>
      <c r="AL64" s="205"/>
      <c r="AM64" s="205"/>
      <c r="AN64" s="205"/>
      <c r="AO64" s="205"/>
      <c r="AP64" s="205"/>
      <c r="AQ64" s="205"/>
      <c r="AR64" s="205"/>
      <c r="AS64" s="205"/>
    </row>
    <row r="65" spans="20:45" x14ac:dyDescent="0.25">
      <c r="T65" s="205"/>
      <c r="U65" s="205"/>
      <c r="V65" s="205"/>
      <c r="W65" s="205"/>
      <c r="X65" s="205"/>
      <c r="Y65" s="205"/>
      <c r="Z65" s="205"/>
      <c r="AA65" s="205"/>
      <c r="AB65" s="205"/>
      <c r="AC65" s="205"/>
      <c r="AD65" s="205"/>
      <c r="AE65" s="205"/>
      <c r="AF65" s="205"/>
      <c r="AG65" s="205"/>
      <c r="AH65" s="205"/>
      <c r="AL65" s="205"/>
      <c r="AM65" s="205"/>
      <c r="AN65" s="205"/>
      <c r="AO65" s="205"/>
      <c r="AP65" s="205"/>
      <c r="AQ65" s="205"/>
      <c r="AR65" s="205"/>
      <c r="AS65" s="205"/>
    </row>
    <row r="66" spans="20:45" x14ac:dyDescent="0.25">
      <c r="T66" s="205"/>
      <c r="U66" s="205"/>
      <c r="V66" s="205"/>
      <c r="W66" s="205"/>
      <c r="X66" s="205"/>
      <c r="Y66" s="205"/>
      <c r="Z66" s="205"/>
      <c r="AA66" s="205"/>
      <c r="AB66" s="205"/>
      <c r="AC66" s="205"/>
      <c r="AD66" s="205"/>
      <c r="AE66" s="205"/>
      <c r="AF66" s="205"/>
      <c r="AG66" s="205"/>
      <c r="AH66" s="205"/>
      <c r="AL66" s="205"/>
      <c r="AM66" s="205"/>
      <c r="AN66" s="205"/>
      <c r="AO66" s="205"/>
      <c r="AP66" s="205"/>
      <c r="AQ66" s="205"/>
      <c r="AR66" s="205"/>
      <c r="AS66" s="205"/>
    </row>
    <row r="67" spans="20:45" x14ac:dyDescent="0.25">
      <c r="T67" s="205"/>
      <c r="U67" s="205"/>
      <c r="V67" s="205"/>
      <c r="W67" s="205"/>
      <c r="X67" s="205"/>
      <c r="Y67" s="205"/>
      <c r="Z67" s="205"/>
      <c r="AA67" s="205"/>
      <c r="AB67" s="205"/>
      <c r="AC67" s="205"/>
      <c r="AD67" s="205"/>
      <c r="AE67" s="205"/>
      <c r="AF67" s="205"/>
      <c r="AG67" s="205"/>
      <c r="AH67" s="205"/>
      <c r="AL67" s="205"/>
      <c r="AM67" s="205"/>
      <c r="AN67" s="205"/>
      <c r="AO67" s="205"/>
      <c r="AP67" s="205"/>
      <c r="AQ67" s="205"/>
      <c r="AR67" s="205"/>
      <c r="AS67" s="205"/>
    </row>
    <row r="68" spans="20:45" x14ac:dyDescent="0.25">
      <c r="T68" s="205"/>
      <c r="U68" s="205"/>
      <c r="V68" s="205"/>
      <c r="W68" s="205"/>
      <c r="X68" s="205"/>
      <c r="Y68" s="205"/>
      <c r="Z68" s="205"/>
      <c r="AA68" s="205"/>
      <c r="AB68" s="205"/>
      <c r="AC68" s="205"/>
      <c r="AD68" s="205"/>
      <c r="AE68" s="205"/>
      <c r="AF68" s="205"/>
      <c r="AG68" s="205"/>
      <c r="AH68" s="205"/>
      <c r="AL68" s="205"/>
      <c r="AM68" s="205"/>
      <c r="AN68" s="205"/>
      <c r="AO68" s="205"/>
      <c r="AP68" s="205"/>
      <c r="AQ68" s="205"/>
      <c r="AR68" s="205"/>
      <c r="AS68" s="205"/>
    </row>
    <row r="69" spans="20:45" x14ac:dyDescent="0.25">
      <c r="T69" s="205"/>
      <c r="U69" s="205"/>
      <c r="V69" s="205"/>
      <c r="W69" s="205"/>
      <c r="X69" s="205"/>
      <c r="Y69" s="205"/>
      <c r="Z69" s="205"/>
      <c r="AA69" s="205"/>
      <c r="AB69" s="205"/>
      <c r="AC69" s="205"/>
      <c r="AD69" s="205"/>
      <c r="AE69" s="205"/>
      <c r="AF69" s="205"/>
      <c r="AG69" s="205"/>
      <c r="AH69" s="205"/>
      <c r="AL69" s="205"/>
      <c r="AM69" s="205"/>
      <c r="AN69" s="205"/>
      <c r="AO69" s="205"/>
      <c r="AP69" s="205"/>
      <c r="AQ69" s="205"/>
      <c r="AR69" s="205"/>
      <c r="AS69" s="205"/>
    </row>
    <row r="70" spans="20:45" x14ac:dyDescent="0.25">
      <c r="T70" s="205"/>
      <c r="U70" s="205"/>
      <c r="V70" s="205"/>
      <c r="W70" s="205"/>
      <c r="X70" s="205"/>
      <c r="Y70" s="205"/>
      <c r="Z70" s="205"/>
      <c r="AA70" s="205"/>
      <c r="AB70" s="205"/>
      <c r="AC70" s="205"/>
      <c r="AD70" s="205"/>
      <c r="AE70" s="205"/>
      <c r="AF70" s="205"/>
      <c r="AG70" s="205"/>
      <c r="AH70" s="205"/>
      <c r="AL70" s="205"/>
      <c r="AM70" s="205"/>
      <c r="AN70" s="205"/>
      <c r="AO70" s="205"/>
      <c r="AP70" s="205"/>
      <c r="AQ70" s="205"/>
      <c r="AR70" s="205"/>
      <c r="AS70" s="205"/>
    </row>
    <row r="71" spans="20:45" x14ac:dyDescent="0.25">
      <c r="T71" s="205"/>
      <c r="U71" s="205"/>
      <c r="V71" s="205"/>
      <c r="W71" s="205"/>
      <c r="X71" s="205"/>
      <c r="Y71" s="205"/>
      <c r="Z71" s="205"/>
      <c r="AA71" s="205"/>
      <c r="AB71" s="205"/>
      <c r="AC71" s="205"/>
      <c r="AD71" s="205"/>
      <c r="AE71" s="205"/>
      <c r="AF71" s="205"/>
      <c r="AG71" s="205"/>
      <c r="AH71" s="205"/>
      <c r="AL71" s="205"/>
      <c r="AM71" s="205"/>
      <c r="AN71" s="205"/>
      <c r="AO71" s="205"/>
      <c r="AP71" s="205"/>
      <c r="AQ71" s="205"/>
      <c r="AR71" s="205"/>
      <c r="AS71" s="205"/>
    </row>
    <row r="72" spans="20:45" x14ac:dyDescent="0.25">
      <c r="T72" s="205"/>
      <c r="U72" s="205"/>
      <c r="V72" s="205"/>
      <c r="W72" s="205"/>
      <c r="X72" s="205"/>
      <c r="Y72" s="205"/>
      <c r="Z72" s="205"/>
      <c r="AA72" s="205"/>
      <c r="AB72" s="205"/>
      <c r="AC72" s="205"/>
      <c r="AD72" s="205"/>
      <c r="AE72" s="205"/>
      <c r="AF72" s="205"/>
      <c r="AG72" s="205"/>
      <c r="AH72" s="205"/>
      <c r="AL72" s="205"/>
      <c r="AM72" s="205"/>
      <c r="AN72" s="205"/>
      <c r="AO72" s="205"/>
      <c r="AP72" s="205"/>
      <c r="AQ72" s="205"/>
      <c r="AR72" s="205"/>
      <c r="AS72" s="205"/>
    </row>
    <row r="73" spans="20:45" x14ac:dyDescent="0.25">
      <c r="T73" s="205"/>
      <c r="U73" s="205"/>
      <c r="V73" s="205"/>
      <c r="W73" s="205"/>
      <c r="X73" s="205"/>
      <c r="Y73" s="205"/>
      <c r="Z73" s="205"/>
      <c r="AA73" s="205"/>
      <c r="AB73" s="205"/>
      <c r="AC73" s="205"/>
      <c r="AD73" s="205"/>
      <c r="AE73" s="205"/>
      <c r="AF73" s="205"/>
      <c r="AG73" s="205"/>
      <c r="AH73" s="205"/>
      <c r="AL73" s="205"/>
      <c r="AM73" s="205"/>
      <c r="AN73" s="205"/>
      <c r="AO73" s="205"/>
      <c r="AP73" s="205"/>
      <c r="AQ73" s="205"/>
      <c r="AR73" s="205"/>
      <c r="AS73" s="205"/>
    </row>
    <row r="74" spans="20:45" x14ac:dyDescent="0.25">
      <c r="T74" s="205"/>
      <c r="U74" s="205"/>
      <c r="V74" s="205"/>
      <c r="W74" s="205"/>
      <c r="X74" s="205"/>
      <c r="Y74" s="205"/>
      <c r="Z74" s="205"/>
      <c r="AA74" s="205"/>
      <c r="AB74" s="205"/>
      <c r="AC74" s="205"/>
      <c r="AD74" s="205"/>
      <c r="AE74" s="205"/>
      <c r="AF74" s="205"/>
      <c r="AG74" s="205"/>
      <c r="AH74" s="205"/>
      <c r="AL74" s="205"/>
      <c r="AM74" s="205"/>
      <c r="AN74" s="205"/>
      <c r="AO74" s="205"/>
      <c r="AP74" s="205"/>
      <c r="AQ74" s="205"/>
      <c r="AR74" s="205"/>
      <c r="AS74" s="205"/>
    </row>
    <row r="75" spans="20:45" x14ac:dyDescent="0.25">
      <c r="T75" s="205"/>
      <c r="U75" s="205"/>
      <c r="V75" s="205"/>
      <c r="W75" s="205"/>
      <c r="X75" s="205"/>
      <c r="Y75" s="205"/>
      <c r="Z75" s="205"/>
      <c r="AA75" s="205"/>
      <c r="AB75" s="205"/>
      <c r="AC75" s="205"/>
      <c r="AD75" s="205"/>
      <c r="AE75" s="205"/>
      <c r="AF75" s="205"/>
      <c r="AG75" s="205"/>
      <c r="AH75" s="205"/>
      <c r="AL75" s="205"/>
      <c r="AM75" s="205"/>
      <c r="AN75" s="205"/>
      <c r="AO75" s="205"/>
      <c r="AP75" s="205"/>
      <c r="AQ75" s="205"/>
      <c r="AR75" s="205"/>
      <c r="AS75" s="205"/>
    </row>
    <row r="76" spans="20:45" x14ac:dyDescent="0.25">
      <c r="T76" s="205"/>
      <c r="U76" s="205"/>
      <c r="V76" s="205"/>
      <c r="W76" s="205"/>
      <c r="X76" s="205"/>
      <c r="Y76" s="205"/>
      <c r="Z76" s="205"/>
      <c r="AA76" s="205"/>
      <c r="AB76" s="205"/>
      <c r="AC76" s="205"/>
      <c r="AD76" s="205"/>
      <c r="AE76" s="205"/>
      <c r="AF76" s="205"/>
      <c r="AG76" s="205"/>
      <c r="AH76" s="205"/>
      <c r="AL76" s="205"/>
      <c r="AM76" s="205"/>
      <c r="AN76" s="205"/>
      <c r="AO76" s="205"/>
      <c r="AP76" s="205"/>
      <c r="AQ76" s="205"/>
      <c r="AR76" s="205"/>
      <c r="AS76" s="205"/>
    </row>
    <row r="77" spans="20:45" x14ac:dyDescent="0.25">
      <c r="T77" s="205"/>
      <c r="U77" s="205"/>
      <c r="V77" s="205"/>
      <c r="W77" s="205"/>
      <c r="X77" s="205"/>
      <c r="Y77" s="205"/>
      <c r="Z77" s="205"/>
      <c r="AA77" s="205"/>
      <c r="AB77" s="205"/>
      <c r="AC77" s="205"/>
      <c r="AD77" s="205"/>
      <c r="AE77" s="205"/>
      <c r="AF77" s="205"/>
      <c r="AG77" s="205"/>
      <c r="AH77" s="205"/>
      <c r="AL77" s="205"/>
      <c r="AM77" s="205"/>
      <c r="AN77" s="205"/>
      <c r="AO77" s="205"/>
      <c r="AP77" s="205"/>
      <c r="AQ77" s="205"/>
      <c r="AR77" s="205"/>
      <c r="AS77" s="205"/>
    </row>
    <row r="78" spans="20:45" x14ac:dyDescent="0.25">
      <c r="T78" s="205"/>
      <c r="U78" s="205"/>
      <c r="V78" s="205"/>
      <c r="W78" s="205"/>
      <c r="X78" s="205"/>
      <c r="Y78" s="205"/>
      <c r="Z78" s="205"/>
      <c r="AA78" s="205"/>
      <c r="AB78" s="205"/>
      <c r="AC78" s="205"/>
      <c r="AD78" s="205"/>
      <c r="AE78" s="205"/>
      <c r="AF78" s="205"/>
      <c r="AG78" s="205"/>
      <c r="AH78" s="205"/>
      <c r="AL78" s="205"/>
      <c r="AM78" s="205"/>
      <c r="AN78" s="205"/>
      <c r="AO78" s="205"/>
      <c r="AP78" s="205"/>
      <c r="AQ78" s="205"/>
      <c r="AR78" s="205"/>
      <c r="AS78" s="205"/>
    </row>
    <row r="79" spans="20:45" x14ac:dyDescent="0.25">
      <c r="T79" s="205"/>
      <c r="U79" s="205"/>
      <c r="V79" s="205"/>
      <c r="W79" s="205"/>
      <c r="X79" s="205"/>
      <c r="Y79" s="205"/>
      <c r="Z79" s="205"/>
      <c r="AA79" s="205"/>
      <c r="AB79" s="205"/>
      <c r="AC79" s="205"/>
      <c r="AD79" s="205"/>
      <c r="AE79" s="205"/>
      <c r="AF79" s="205"/>
      <c r="AG79" s="205"/>
      <c r="AH79" s="205"/>
      <c r="AL79" s="205"/>
      <c r="AM79" s="205"/>
      <c r="AN79" s="205"/>
      <c r="AO79" s="205"/>
      <c r="AP79" s="205"/>
      <c r="AQ79" s="205"/>
      <c r="AR79" s="205"/>
      <c r="AS79" s="205"/>
    </row>
    <row r="80" spans="20:45" x14ac:dyDescent="0.25">
      <c r="T80" s="205"/>
      <c r="U80" s="205"/>
      <c r="V80" s="205"/>
      <c r="W80" s="205"/>
      <c r="X80" s="205"/>
      <c r="Y80" s="205"/>
      <c r="Z80" s="205"/>
      <c r="AA80" s="205"/>
      <c r="AB80" s="205"/>
      <c r="AC80" s="205"/>
      <c r="AD80" s="205"/>
      <c r="AE80" s="205"/>
      <c r="AF80" s="205"/>
      <c r="AG80" s="205"/>
      <c r="AH80" s="205"/>
      <c r="AL80" s="205"/>
      <c r="AM80" s="205"/>
      <c r="AN80" s="205"/>
      <c r="AO80" s="205"/>
      <c r="AP80" s="205"/>
      <c r="AQ80" s="205"/>
      <c r="AR80" s="205"/>
      <c r="AS80" s="205"/>
    </row>
    <row r="81" spans="20:45" x14ac:dyDescent="0.25">
      <c r="T81" s="205"/>
      <c r="U81" s="205"/>
      <c r="V81" s="205"/>
      <c r="W81" s="205"/>
      <c r="X81" s="205"/>
      <c r="Y81" s="205"/>
      <c r="Z81" s="205"/>
      <c r="AA81" s="205"/>
      <c r="AB81" s="205"/>
      <c r="AC81" s="205"/>
      <c r="AD81" s="205"/>
      <c r="AE81" s="205"/>
      <c r="AF81" s="205"/>
      <c r="AG81" s="205"/>
      <c r="AH81" s="205"/>
      <c r="AL81" s="205"/>
      <c r="AM81" s="205"/>
      <c r="AN81" s="205"/>
      <c r="AO81" s="205"/>
      <c r="AP81" s="205"/>
      <c r="AQ81" s="205"/>
      <c r="AR81" s="205"/>
      <c r="AS81" s="205"/>
    </row>
    <row r="82" spans="20:45" x14ac:dyDescent="0.25">
      <c r="T82" s="205"/>
      <c r="U82" s="205"/>
      <c r="V82" s="205"/>
      <c r="W82" s="205"/>
      <c r="X82" s="205"/>
      <c r="Y82" s="205"/>
      <c r="Z82" s="205"/>
      <c r="AA82" s="205"/>
      <c r="AB82" s="205"/>
      <c r="AC82" s="205"/>
      <c r="AD82" s="205"/>
      <c r="AE82" s="205"/>
      <c r="AF82" s="205"/>
      <c r="AG82" s="205"/>
      <c r="AH82" s="205"/>
      <c r="AL82" s="205"/>
      <c r="AM82" s="205"/>
      <c r="AN82" s="205"/>
      <c r="AO82" s="205"/>
      <c r="AP82" s="205"/>
      <c r="AQ82" s="205"/>
      <c r="AR82" s="205"/>
      <c r="AS82" s="205"/>
    </row>
    <row r="83" spans="20:45" x14ac:dyDescent="0.25">
      <c r="T83" s="205"/>
      <c r="U83" s="205"/>
      <c r="V83" s="205"/>
      <c r="W83" s="205"/>
      <c r="X83" s="205"/>
      <c r="Y83" s="205"/>
      <c r="Z83" s="205"/>
      <c r="AA83" s="205"/>
      <c r="AB83" s="205"/>
      <c r="AC83" s="205"/>
      <c r="AD83" s="205"/>
      <c r="AE83" s="205"/>
      <c r="AF83" s="205"/>
      <c r="AG83" s="205"/>
      <c r="AH83" s="205"/>
      <c r="AL83" s="205"/>
      <c r="AM83" s="205"/>
      <c r="AN83" s="205"/>
      <c r="AO83" s="205"/>
      <c r="AP83" s="205"/>
      <c r="AQ83" s="205"/>
      <c r="AR83" s="205"/>
      <c r="AS83" s="205"/>
    </row>
    <row r="84" spans="20:45" x14ac:dyDescent="0.25">
      <c r="T84" s="205"/>
      <c r="U84" s="205"/>
      <c r="V84" s="205"/>
      <c r="W84" s="205"/>
      <c r="X84" s="205"/>
      <c r="Y84" s="205"/>
      <c r="Z84" s="205"/>
      <c r="AA84" s="205"/>
      <c r="AB84" s="205"/>
      <c r="AC84" s="205"/>
      <c r="AD84" s="205"/>
      <c r="AE84" s="205"/>
      <c r="AF84" s="205"/>
      <c r="AG84" s="205"/>
      <c r="AH84" s="205"/>
      <c r="AL84" s="205"/>
      <c r="AM84" s="205"/>
      <c r="AN84" s="205"/>
      <c r="AO84" s="205"/>
      <c r="AP84" s="205"/>
      <c r="AQ84" s="205"/>
      <c r="AR84" s="205"/>
      <c r="AS84" s="205"/>
    </row>
    <row r="85" spans="20:45" x14ac:dyDescent="0.25">
      <c r="T85" s="205"/>
      <c r="U85" s="205"/>
      <c r="V85" s="205"/>
      <c r="W85" s="205"/>
      <c r="X85" s="205"/>
      <c r="Y85" s="205"/>
      <c r="Z85" s="205"/>
      <c r="AA85" s="205"/>
      <c r="AB85" s="205"/>
      <c r="AC85" s="205"/>
      <c r="AD85" s="205"/>
      <c r="AE85" s="205"/>
      <c r="AF85" s="205"/>
      <c r="AG85" s="205"/>
      <c r="AH85" s="205"/>
      <c r="AL85" s="205"/>
      <c r="AM85" s="205"/>
      <c r="AN85" s="205"/>
      <c r="AO85" s="205"/>
      <c r="AP85" s="205"/>
      <c r="AQ85" s="205"/>
      <c r="AR85" s="205"/>
      <c r="AS85" s="205"/>
    </row>
    <row r="86" spans="20:45" x14ac:dyDescent="0.25">
      <c r="T86" s="205"/>
      <c r="U86" s="205"/>
      <c r="V86" s="205"/>
      <c r="W86" s="205"/>
      <c r="X86" s="205"/>
      <c r="Y86" s="205"/>
      <c r="Z86" s="205"/>
      <c r="AA86" s="205"/>
      <c r="AB86" s="205"/>
      <c r="AC86" s="205"/>
      <c r="AD86" s="205"/>
      <c r="AE86" s="205"/>
      <c r="AF86" s="205"/>
      <c r="AG86" s="205"/>
      <c r="AH86" s="205"/>
      <c r="AL86" s="205"/>
      <c r="AM86" s="205"/>
      <c r="AN86" s="205"/>
      <c r="AO86" s="205"/>
      <c r="AP86" s="205"/>
      <c r="AQ86" s="205"/>
      <c r="AR86" s="205"/>
      <c r="AS86" s="205"/>
    </row>
    <row r="87" spans="20:45" x14ac:dyDescent="0.25">
      <c r="T87" s="205"/>
      <c r="U87" s="205"/>
      <c r="V87" s="205"/>
      <c r="W87" s="205"/>
      <c r="X87" s="205"/>
      <c r="Y87" s="205"/>
      <c r="Z87" s="205"/>
      <c r="AA87" s="205"/>
      <c r="AB87" s="205"/>
      <c r="AC87" s="205"/>
      <c r="AD87" s="205"/>
      <c r="AE87" s="205"/>
      <c r="AF87" s="205"/>
      <c r="AG87" s="205"/>
      <c r="AH87" s="205"/>
      <c r="AL87" s="205"/>
      <c r="AM87" s="205"/>
      <c r="AN87" s="205"/>
      <c r="AO87" s="205"/>
      <c r="AP87" s="205"/>
      <c r="AQ87" s="205"/>
      <c r="AR87" s="205"/>
      <c r="AS87" s="205"/>
    </row>
    <row r="88" spans="20:45" x14ac:dyDescent="0.25">
      <c r="T88" s="205"/>
      <c r="U88" s="205"/>
      <c r="V88" s="205"/>
      <c r="W88" s="205"/>
      <c r="X88" s="205"/>
      <c r="Y88" s="205"/>
      <c r="Z88" s="205"/>
      <c r="AA88" s="205"/>
      <c r="AB88" s="205"/>
      <c r="AC88" s="205"/>
      <c r="AD88" s="205"/>
      <c r="AE88" s="205"/>
      <c r="AF88" s="205"/>
      <c r="AG88" s="205"/>
      <c r="AH88" s="205"/>
      <c r="AL88" s="205"/>
      <c r="AM88" s="205"/>
      <c r="AN88" s="205"/>
      <c r="AO88" s="205"/>
      <c r="AP88" s="205"/>
      <c r="AQ88" s="205"/>
      <c r="AR88" s="205"/>
      <c r="AS88" s="205"/>
    </row>
    <row r="89" spans="20:45" x14ac:dyDescent="0.25">
      <c r="T89" s="205"/>
      <c r="U89" s="205"/>
      <c r="V89" s="205"/>
      <c r="W89" s="205"/>
      <c r="X89" s="205"/>
      <c r="Y89" s="205"/>
      <c r="Z89" s="205"/>
      <c r="AA89" s="205"/>
      <c r="AB89" s="205"/>
      <c r="AC89" s="205"/>
      <c r="AD89" s="205"/>
      <c r="AE89" s="205"/>
      <c r="AF89" s="205"/>
      <c r="AG89" s="205"/>
      <c r="AH89" s="205"/>
      <c r="AL89" s="205"/>
      <c r="AM89" s="205"/>
      <c r="AN89" s="205"/>
      <c r="AO89" s="205"/>
      <c r="AP89" s="205"/>
      <c r="AQ89" s="205"/>
      <c r="AR89" s="205"/>
      <c r="AS89" s="205"/>
    </row>
    <row r="90" spans="20:45" x14ac:dyDescent="0.25">
      <c r="T90" s="205"/>
      <c r="U90" s="205"/>
      <c r="V90" s="205"/>
      <c r="W90" s="205"/>
      <c r="X90" s="205"/>
      <c r="Y90" s="205"/>
      <c r="Z90" s="205"/>
      <c r="AA90" s="205"/>
      <c r="AB90" s="205"/>
      <c r="AC90" s="205"/>
      <c r="AD90" s="205"/>
      <c r="AE90" s="205"/>
      <c r="AF90" s="205"/>
      <c r="AG90" s="205"/>
      <c r="AH90" s="205"/>
      <c r="AL90" s="205"/>
      <c r="AM90" s="205"/>
      <c r="AN90" s="205"/>
      <c r="AO90" s="205"/>
      <c r="AP90" s="205"/>
      <c r="AQ90" s="205"/>
      <c r="AR90" s="205"/>
      <c r="AS90" s="205"/>
    </row>
    <row r="91" spans="20:45" x14ac:dyDescent="0.25">
      <c r="T91" s="205"/>
      <c r="U91" s="205"/>
      <c r="V91" s="205"/>
      <c r="W91" s="205"/>
      <c r="X91" s="205"/>
      <c r="Y91" s="205"/>
      <c r="Z91" s="205"/>
      <c r="AA91" s="205"/>
      <c r="AB91" s="205"/>
      <c r="AC91" s="205"/>
      <c r="AD91" s="205"/>
      <c r="AE91" s="205"/>
      <c r="AF91" s="205"/>
      <c r="AG91" s="205"/>
      <c r="AH91" s="205"/>
      <c r="AL91" s="205"/>
      <c r="AM91" s="205"/>
      <c r="AN91" s="205"/>
      <c r="AO91" s="205"/>
      <c r="AP91" s="205"/>
      <c r="AQ91" s="205"/>
      <c r="AR91" s="205"/>
      <c r="AS91" s="205"/>
    </row>
    <row r="92" spans="20:45" x14ac:dyDescent="0.25">
      <c r="T92" s="205"/>
      <c r="U92" s="205"/>
      <c r="V92" s="205"/>
      <c r="W92" s="205"/>
      <c r="X92" s="205"/>
      <c r="Y92" s="205"/>
      <c r="Z92" s="205"/>
      <c r="AA92" s="205"/>
      <c r="AB92" s="205"/>
      <c r="AC92" s="205"/>
      <c r="AD92" s="205"/>
      <c r="AE92" s="205"/>
      <c r="AF92" s="205"/>
      <c r="AG92" s="205"/>
      <c r="AH92" s="205"/>
      <c r="AL92" s="205"/>
      <c r="AM92" s="205"/>
      <c r="AN92" s="205"/>
      <c r="AO92" s="205"/>
      <c r="AP92" s="205"/>
      <c r="AQ92" s="205"/>
      <c r="AR92" s="205"/>
      <c r="AS92" s="205"/>
    </row>
    <row r="93" spans="20:45" x14ac:dyDescent="0.25">
      <c r="T93" s="205"/>
      <c r="U93" s="205"/>
      <c r="V93" s="205"/>
      <c r="W93" s="205"/>
      <c r="X93" s="205"/>
      <c r="Y93" s="205"/>
      <c r="Z93" s="205"/>
      <c r="AA93" s="205"/>
      <c r="AB93" s="205"/>
      <c r="AC93" s="205"/>
      <c r="AD93" s="205"/>
      <c r="AE93" s="205"/>
      <c r="AF93" s="205"/>
      <c r="AG93" s="205"/>
      <c r="AH93" s="205"/>
      <c r="AL93" s="205"/>
      <c r="AM93" s="205"/>
      <c r="AN93" s="205"/>
      <c r="AO93" s="205"/>
      <c r="AP93" s="205"/>
      <c r="AQ93" s="205"/>
      <c r="AR93" s="205"/>
      <c r="AS93" s="205"/>
    </row>
    <row r="94" spans="20:45" x14ac:dyDescent="0.25">
      <c r="T94" s="205"/>
      <c r="U94" s="205"/>
      <c r="V94" s="205"/>
      <c r="W94" s="205"/>
      <c r="X94" s="205"/>
      <c r="Y94" s="205"/>
      <c r="Z94" s="205"/>
      <c r="AA94" s="205"/>
      <c r="AB94" s="205"/>
      <c r="AC94" s="205"/>
      <c r="AD94" s="205"/>
      <c r="AE94" s="205"/>
      <c r="AF94" s="205"/>
      <c r="AG94" s="205"/>
      <c r="AH94" s="205"/>
      <c r="AL94" s="205"/>
      <c r="AM94" s="205"/>
      <c r="AN94" s="205"/>
      <c r="AO94" s="205"/>
      <c r="AP94" s="205"/>
      <c r="AQ94" s="205"/>
      <c r="AR94" s="205"/>
      <c r="AS94" s="205"/>
    </row>
    <row r="95" spans="20:45" x14ac:dyDescent="0.25">
      <c r="T95" s="205"/>
      <c r="U95" s="205"/>
      <c r="V95" s="205"/>
      <c r="W95" s="205"/>
      <c r="X95" s="205"/>
      <c r="Y95" s="205"/>
      <c r="Z95" s="205"/>
      <c r="AA95" s="205"/>
      <c r="AB95" s="205"/>
      <c r="AC95" s="205"/>
      <c r="AD95" s="205"/>
      <c r="AE95" s="205"/>
      <c r="AF95" s="205"/>
      <c r="AG95" s="205"/>
      <c r="AH95" s="205"/>
      <c r="AL95" s="205"/>
      <c r="AM95" s="205"/>
      <c r="AN95" s="205"/>
      <c r="AO95" s="205"/>
      <c r="AP95" s="205"/>
      <c r="AQ95" s="205"/>
      <c r="AR95" s="205"/>
      <c r="AS95" s="205"/>
    </row>
    <row r="96" spans="20:45" x14ac:dyDescent="0.25">
      <c r="T96" s="205"/>
      <c r="U96" s="205"/>
      <c r="V96" s="205"/>
      <c r="W96" s="205"/>
      <c r="X96" s="205"/>
      <c r="Y96" s="205"/>
      <c r="Z96" s="205"/>
      <c r="AA96" s="205"/>
      <c r="AB96" s="205"/>
      <c r="AC96" s="205"/>
      <c r="AD96" s="205"/>
      <c r="AE96" s="205"/>
      <c r="AF96" s="205"/>
      <c r="AG96" s="205"/>
      <c r="AH96" s="205"/>
      <c r="AL96" s="205"/>
      <c r="AM96" s="205"/>
      <c r="AN96" s="205"/>
      <c r="AO96" s="205"/>
      <c r="AP96" s="205"/>
      <c r="AQ96" s="205"/>
      <c r="AR96" s="205"/>
      <c r="AS96" s="205"/>
    </row>
    <row r="97" spans="20:45" x14ac:dyDescent="0.25">
      <c r="T97" s="205"/>
      <c r="U97" s="205"/>
      <c r="V97" s="205"/>
      <c r="W97" s="205"/>
      <c r="X97" s="205"/>
      <c r="Y97" s="205"/>
      <c r="Z97" s="205"/>
      <c r="AA97" s="205"/>
      <c r="AB97" s="205"/>
      <c r="AC97" s="205"/>
      <c r="AD97" s="205"/>
      <c r="AE97" s="205"/>
      <c r="AF97" s="205"/>
      <c r="AG97" s="205"/>
      <c r="AH97" s="205"/>
      <c r="AL97" s="205"/>
      <c r="AM97" s="205"/>
      <c r="AN97" s="205"/>
      <c r="AO97" s="205"/>
      <c r="AP97" s="205"/>
      <c r="AQ97" s="205"/>
      <c r="AR97" s="205"/>
      <c r="AS97" s="205"/>
    </row>
    <row r="98" spans="20:45" x14ac:dyDescent="0.25">
      <c r="T98" s="205"/>
      <c r="U98" s="205"/>
      <c r="V98" s="205"/>
      <c r="W98" s="205"/>
      <c r="X98" s="205"/>
      <c r="Y98" s="205"/>
      <c r="Z98" s="205"/>
      <c r="AA98" s="205"/>
      <c r="AB98" s="205"/>
      <c r="AC98" s="205"/>
      <c r="AD98" s="205"/>
      <c r="AE98" s="205"/>
      <c r="AF98" s="205"/>
      <c r="AG98" s="205"/>
      <c r="AH98" s="205"/>
      <c r="AL98" s="205"/>
      <c r="AM98" s="205"/>
      <c r="AN98" s="205"/>
      <c r="AO98" s="205"/>
      <c r="AP98" s="205"/>
      <c r="AQ98" s="205"/>
      <c r="AR98" s="205"/>
      <c r="AS98" s="205"/>
    </row>
    <row r="99" spans="20:45" x14ac:dyDescent="0.25">
      <c r="T99" s="205"/>
      <c r="U99" s="205"/>
      <c r="V99" s="205"/>
      <c r="W99" s="205"/>
      <c r="X99" s="205"/>
      <c r="Y99" s="205"/>
      <c r="Z99" s="205"/>
      <c r="AA99" s="205"/>
      <c r="AB99" s="205"/>
      <c r="AC99" s="205"/>
      <c r="AD99" s="205"/>
      <c r="AE99" s="205"/>
      <c r="AF99" s="205"/>
      <c r="AG99" s="205"/>
      <c r="AH99" s="205"/>
      <c r="AL99" s="205"/>
      <c r="AM99" s="205"/>
      <c r="AN99" s="205"/>
      <c r="AO99" s="205"/>
      <c r="AP99" s="205"/>
      <c r="AQ99" s="205"/>
      <c r="AR99" s="205"/>
      <c r="AS99" s="205"/>
    </row>
    <row r="100" spans="20:45" x14ac:dyDescent="0.25">
      <c r="T100" s="205"/>
      <c r="U100" s="205"/>
      <c r="V100" s="205"/>
      <c r="W100" s="205"/>
      <c r="X100" s="205"/>
      <c r="Y100" s="205"/>
      <c r="Z100" s="205"/>
      <c r="AA100" s="205"/>
      <c r="AB100" s="205"/>
      <c r="AC100" s="205"/>
      <c r="AD100" s="205"/>
      <c r="AE100" s="205"/>
      <c r="AF100" s="205"/>
      <c r="AG100" s="205"/>
      <c r="AH100" s="205"/>
      <c r="AL100" s="205"/>
      <c r="AM100" s="205"/>
      <c r="AN100" s="205"/>
      <c r="AO100" s="205"/>
      <c r="AP100" s="205"/>
      <c r="AQ100" s="205"/>
      <c r="AR100" s="205"/>
      <c r="AS100" s="205"/>
    </row>
    <row r="101" spans="20:45" x14ac:dyDescent="0.25">
      <c r="T101" s="205"/>
      <c r="U101" s="205"/>
      <c r="V101" s="205"/>
      <c r="W101" s="205"/>
      <c r="X101" s="205"/>
      <c r="Y101" s="205"/>
      <c r="Z101" s="205"/>
      <c r="AA101" s="205"/>
      <c r="AB101" s="205"/>
      <c r="AC101" s="205"/>
      <c r="AD101" s="205"/>
      <c r="AE101" s="205"/>
      <c r="AF101" s="205"/>
      <c r="AG101" s="205"/>
      <c r="AH101" s="205"/>
      <c r="AL101" s="205"/>
      <c r="AM101" s="205"/>
      <c r="AN101" s="205"/>
      <c r="AO101" s="205"/>
      <c r="AP101" s="205"/>
      <c r="AQ101" s="205"/>
      <c r="AR101" s="205"/>
      <c r="AS101" s="205"/>
    </row>
    <row r="102" spans="20:45" x14ac:dyDescent="0.25">
      <c r="T102" s="205"/>
      <c r="U102" s="205"/>
      <c r="V102" s="205"/>
      <c r="W102" s="205"/>
      <c r="X102" s="205"/>
      <c r="Y102" s="205"/>
      <c r="Z102" s="205"/>
      <c r="AA102" s="205"/>
      <c r="AB102" s="205"/>
      <c r="AC102" s="205"/>
      <c r="AD102" s="205"/>
      <c r="AE102" s="205"/>
      <c r="AF102" s="205"/>
      <c r="AG102" s="205"/>
      <c r="AH102" s="205"/>
      <c r="AL102" s="205"/>
      <c r="AM102" s="205"/>
      <c r="AN102" s="205"/>
      <c r="AO102" s="205"/>
      <c r="AP102" s="205"/>
      <c r="AQ102" s="205"/>
      <c r="AR102" s="205"/>
      <c r="AS102" s="205"/>
    </row>
    <row r="103" spans="20:45" x14ac:dyDescent="0.25">
      <c r="T103" s="205"/>
      <c r="U103" s="205"/>
      <c r="V103" s="205"/>
      <c r="W103" s="205"/>
      <c r="X103" s="205"/>
      <c r="Y103" s="205"/>
      <c r="Z103" s="205"/>
      <c r="AA103" s="205"/>
      <c r="AB103" s="205"/>
      <c r="AC103" s="205"/>
      <c r="AD103" s="205"/>
      <c r="AE103" s="205"/>
      <c r="AF103" s="205"/>
      <c r="AG103" s="205"/>
      <c r="AH103" s="205"/>
      <c r="AL103" s="205"/>
      <c r="AM103" s="205"/>
      <c r="AN103" s="205"/>
      <c r="AO103" s="205"/>
      <c r="AP103" s="205"/>
      <c r="AQ103" s="205"/>
      <c r="AR103" s="205"/>
      <c r="AS103" s="205"/>
    </row>
    <row r="104" spans="20:45" x14ac:dyDescent="0.25">
      <c r="T104" s="205"/>
      <c r="U104" s="205"/>
      <c r="V104" s="205"/>
      <c r="W104" s="205"/>
      <c r="X104" s="205"/>
      <c r="Y104" s="205"/>
      <c r="Z104" s="205"/>
      <c r="AA104" s="205"/>
      <c r="AB104" s="205"/>
      <c r="AC104" s="205"/>
      <c r="AD104" s="205"/>
      <c r="AE104" s="205"/>
      <c r="AF104" s="205"/>
      <c r="AG104" s="205"/>
      <c r="AH104" s="205"/>
      <c r="AL104" s="205"/>
      <c r="AM104" s="205"/>
      <c r="AN104" s="205"/>
      <c r="AO104" s="205"/>
      <c r="AP104" s="205"/>
      <c r="AQ104" s="205"/>
      <c r="AR104" s="205"/>
      <c r="AS104" s="205"/>
    </row>
    <row r="105" spans="20:45" x14ac:dyDescent="0.25">
      <c r="T105" s="205"/>
      <c r="U105" s="205"/>
      <c r="V105" s="205"/>
      <c r="W105" s="205"/>
      <c r="X105" s="205"/>
      <c r="Y105" s="205"/>
      <c r="Z105" s="205"/>
      <c r="AA105" s="205"/>
      <c r="AB105" s="205"/>
      <c r="AC105" s="205"/>
      <c r="AD105" s="205"/>
      <c r="AE105" s="205"/>
      <c r="AF105" s="205"/>
      <c r="AG105" s="205"/>
      <c r="AH105" s="205"/>
      <c r="AL105" s="205"/>
      <c r="AM105" s="205"/>
      <c r="AN105" s="205"/>
      <c r="AO105" s="205"/>
      <c r="AP105" s="205"/>
      <c r="AQ105" s="205"/>
      <c r="AR105" s="205"/>
      <c r="AS105" s="205"/>
    </row>
    <row r="106" spans="20:45" x14ac:dyDescent="0.25">
      <c r="T106" s="205"/>
      <c r="U106" s="205"/>
      <c r="V106" s="205"/>
      <c r="W106" s="205"/>
      <c r="X106" s="205"/>
      <c r="Y106" s="205"/>
      <c r="Z106" s="205"/>
      <c r="AA106" s="205"/>
      <c r="AB106" s="205"/>
      <c r="AC106" s="205"/>
      <c r="AD106" s="205"/>
      <c r="AE106" s="205"/>
      <c r="AF106" s="205"/>
      <c r="AG106" s="205"/>
      <c r="AH106" s="205"/>
      <c r="AL106" s="205"/>
      <c r="AM106" s="205"/>
      <c r="AN106" s="205"/>
      <c r="AO106" s="205"/>
      <c r="AP106" s="205"/>
      <c r="AQ106" s="205"/>
      <c r="AR106" s="205"/>
      <c r="AS106" s="205"/>
    </row>
    <row r="107" spans="20:45" x14ac:dyDescent="0.25">
      <c r="T107" s="205"/>
      <c r="U107" s="205"/>
      <c r="V107" s="205"/>
      <c r="W107" s="205"/>
      <c r="X107" s="205"/>
      <c r="Y107" s="205"/>
      <c r="Z107" s="205"/>
      <c r="AA107" s="205"/>
      <c r="AB107" s="205"/>
      <c r="AC107" s="205"/>
      <c r="AD107" s="205"/>
      <c r="AE107" s="205"/>
      <c r="AF107" s="205"/>
      <c r="AG107" s="205"/>
      <c r="AH107" s="205"/>
      <c r="AL107" s="205"/>
      <c r="AM107" s="205"/>
      <c r="AN107" s="205"/>
      <c r="AO107" s="205"/>
      <c r="AP107" s="205"/>
      <c r="AQ107" s="205"/>
      <c r="AR107" s="205"/>
      <c r="AS107" s="205"/>
    </row>
    <row r="108" spans="20:45" x14ac:dyDescent="0.25">
      <c r="T108" s="205"/>
      <c r="U108" s="205"/>
      <c r="V108" s="205"/>
      <c r="W108" s="205"/>
      <c r="X108" s="205"/>
      <c r="Y108" s="205"/>
      <c r="Z108" s="205"/>
      <c r="AA108" s="205"/>
      <c r="AB108" s="205"/>
      <c r="AC108" s="205"/>
      <c r="AD108" s="205"/>
      <c r="AE108" s="205"/>
      <c r="AF108" s="205"/>
      <c r="AG108" s="205"/>
      <c r="AH108" s="205"/>
      <c r="AL108" s="205"/>
      <c r="AM108" s="205"/>
      <c r="AN108" s="205"/>
      <c r="AO108" s="205"/>
      <c r="AP108" s="205"/>
      <c r="AQ108" s="205"/>
      <c r="AR108" s="205"/>
      <c r="AS108" s="205"/>
    </row>
    <row r="109" spans="20:45" x14ac:dyDescent="0.25">
      <c r="T109" s="205"/>
      <c r="U109" s="205"/>
      <c r="V109" s="205"/>
      <c r="W109" s="205"/>
      <c r="X109" s="205"/>
      <c r="Y109" s="205"/>
      <c r="Z109" s="205"/>
      <c r="AA109" s="205"/>
      <c r="AB109" s="205"/>
      <c r="AC109" s="205"/>
      <c r="AD109" s="205"/>
      <c r="AE109" s="205"/>
      <c r="AF109" s="205"/>
      <c r="AG109" s="205"/>
      <c r="AH109" s="205"/>
      <c r="AL109" s="205"/>
      <c r="AM109" s="205"/>
      <c r="AN109" s="205"/>
      <c r="AO109" s="205"/>
      <c r="AP109" s="205"/>
      <c r="AQ109" s="205"/>
      <c r="AR109" s="205"/>
      <c r="AS109" s="205"/>
    </row>
    <row r="110" spans="20:45" x14ac:dyDescent="0.25">
      <c r="T110" s="205"/>
      <c r="U110" s="205"/>
      <c r="V110" s="205"/>
      <c r="W110" s="205"/>
      <c r="X110" s="205"/>
      <c r="Y110" s="205"/>
      <c r="Z110" s="205"/>
      <c r="AA110" s="205"/>
      <c r="AB110" s="205"/>
      <c r="AC110" s="205"/>
      <c r="AD110" s="205"/>
      <c r="AE110" s="205"/>
      <c r="AF110" s="205"/>
      <c r="AG110" s="205"/>
      <c r="AH110" s="205"/>
      <c r="AL110" s="205"/>
      <c r="AM110" s="205"/>
      <c r="AN110" s="205"/>
      <c r="AO110" s="205"/>
      <c r="AP110" s="205"/>
      <c r="AQ110" s="205"/>
      <c r="AR110" s="205"/>
      <c r="AS110" s="205"/>
    </row>
    <row r="111" spans="20:45" x14ac:dyDescent="0.25">
      <c r="T111" s="205"/>
      <c r="U111" s="205"/>
      <c r="V111" s="205"/>
      <c r="W111" s="205"/>
      <c r="X111" s="205"/>
      <c r="Y111" s="205"/>
      <c r="Z111" s="205"/>
      <c r="AA111" s="205"/>
      <c r="AB111" s="205"/>
      <c r="AC111" s="205"/>
      <c r="AD111" s="205"/>
      <c r="AE111" s="205"/>
      <c r="AF111" s="205"/>
      <c r="AG111" s="205"/>
      <c r="AH111" s="205"/>
      <c r="AL111" s="205"/>
      <c r="AM111" s="205"/>
      <c r="AN111" s="205"/>
      <c r="AO111" s="205"/>
      <c r="AP111" s="205"/>
      <c r="AQ111" s="205"/>
      <c r="AR111" s="205"/>
      <c r="AS111" s="205"/>
    </row>
    <row r="112" spans="20:45" x14ac:dyDescent="0.25">
      <c r="T112" s="205"/>
      <c r="U112" s="205"/>
      <c r="V112" s="205"/>
      <c r="W112" s="205"/>
      <c r="X112" s="205"/>
      <c r="Y112" s="205"/>
      <c r="Z112" s="205"/>
      <c r="AA112" s="205"/>
      <c r="AB112" s="205"/>
      <c r="AC112" s="205"/>
      <c r="AD112" s="205"/>
      <c r="AE112" s="205"/>
      <c r="AF112" s="205"/>
      <c r="AG112" s="205"/>
      <c r="AH112" s="205"/>
      <c r="AL112" s="205"/>
      <c r="AM112" s="205"/>
      <c r="AN112" s="205"/>
      <c r="AO112" s="205"/>
      <c r="AP112" s="205"/>
      <c r="AQ112" s="205"/>
      <c r="AR112" s="205"/>
      <c r="AS112" s="205"/>
    </row>
    <row r="113" spans="20:45" x14ac:dyDescent="0.25">
      <c r="T113" s="205"/>
      <c r="U113" s="205"/>
      <c r="V113" s="205"/>
      <c r="W113" s="205"/>
      <c r="X113" s="205"/>
      <c r="Y113" s="205"/>
      <c r="Z113" s="205"/>
      <c r="AA113" s="205"/>
      <c r="AB113" s="205"/>
      <c r="AC113" s="205"/>
      <c r="AD113" s="205"/>
      <c r="AE113" s="205"/>
      <c r="AF113" s="205"/>
      <c r="AG113" s="205"/>
      <c r="AH113" s="205"/>
      <c r="AL113" s="205"/>
      <c r="AM113" s="205"/>
      <c r="AN113" s="205"/>
      <c r="AO113" s="205"/>
      <c r="AP113" s="205"/>
      <c r="AQ113" s="205"/>
      <c r="AR113" s="205"/>
      <c r="AS113" s="205"/>
    </row>
    <row r="114" spans="20:45" x14ac:dyDescent="0.25">
      <c r="T114" s="205"/>
      <c r="U114" s="205"/>
      <c r="V114" s="205"/>
      <c r="W114" s="205"/>
      <c r="X114" s="205"/>
      <c r="Y114" s="205"/>
      <c r="Z114" s="205"/>
      <c r="AA114" s="205"/>
      <c r="AB114" s="205"/>
      <c r="AC114" s="205"/>
      <c r="AD114" s="205"/>
      <c r="AE114" s="205"/>
      <c r="AF114" s="205"/>
      <c r="AG114" s="205"/>
      <c r="AH114" s="205"/>
      <c r="AL114" s="205"/>
      <c r="AM114" s="205"/>
      <c r="AN114" s="205"/>
      <c r="AO114" s="205"/>
      <c r="AP114" s="205"/>
      <c r="AQ114" s="205"/>
      <c r="AR114" s="205"/>
      <c r="AS114" s="205"/>
    </row>
    <row r="115" spans="20:45" x14ac:dyDescent="0.25">
      <c r="T115" s="205"/>
      <c r="U115" s="205"/>
      <c r="V115" s="205"/>
      <c r="W115" s="205"/>
      <c r="X115" s="205"/>
      <c r="Y115" s="205"/>
      <c r="Z115" s="205"/>
      <c r="AA115" s="205"/>
      <c r="AB115" s="205"/>
      <c r="AC115" s="205"/>
      <c r="AD115" s="205"/>
      <c r="AE115" s="205"/>
      <c r="AF115" s="205"/>
      <c r="AG115" s="205"/>
      <c r="AH115" s="205"/>
      <c r="AL115" s="205"/>
      <c r="AM115" s="205"/>
      <c r="AN115" s="205"/>
      <c r="AO115" s="205"/>
      <c r="AP115" s="205"/>
      <c r="AQ115" s="205"/>
      <c r="AR115" s="205"/>
      <c r="AS115" s="205"/>
    </row>
    <row r="116" spans="20:45" x14ac:dyDescent="0.25">
      <c r="T116" s="205"/>
      <c r="U116" s="205"/>
      <c r="V116" s="205"/>
      <c r="W116" s="205"/>
      <c r="X116" s="205"/>
      <c r="Y116" s="205"/>
      <c r="Z116" s="205"/>
      <c r="AA116" s="205"/>
      <c r="AB116" s="205"/>
      <c r="AC116" s="205"/>
      <c r="AD116" s="205"/>
      <c r="AE116" s="205"/>
      <c r="AF116" s="205"/>
      <c r="AG116" s="205"/>
      <c r="AH116" s="205"/>
      <c r="AL116" s="205"/>
      <c r="AM116" s="205"/>
      <c r="AN116" s="205"/>
      <c r="AO116" s="205"/>
      <c r="AP116" s="205"/>
      <c r="AQ116" s="205"/>
      <c r="AR116" s="205"/>
      <c r="AS116" s="205"/>
    </row>
    <row r="117" spans="20:45" x14ac:dyDescent="0.25">
      <c r="T117" s="205"/>
      <c r="U117" s="205"/>
      <c r="V117" s="205"/>
      <c r="W117" s="205"/>
      <c r="X117" s="205"/>
      <c r="Y117" s="205"/>
      <c r="Z117" s="205"/>
      <c r="AA117" s="205"/>
      <c r="AB117" s="205"/>
      <c r="AC117" s="205"/>
      <c r="AD117" s="205"/>
      <c r="AE117" s="205"/>
      <c r="AF117" s="205"/>
      <c r="AG117" s="205"/>
      <c r="AH117" s="205"/>
      <c r="AL117" s="205"/>
      <c r="AM117" s="205"/>
      <c r="AN117" s="205"/>
      <c r="AO117" s="205"/>
      <c r="AP117" s="205"/>
      <c r="AQ117" s="205"/>
      <c r="AR117" s="205"/>
      <c r="AS117" s="205"/>
    </row>
    <row r="118" spans="20:45" x14ac:dyDescent="0.25">
      <c r="T118" s="205"/>
      <c r="U118" s="205"/>
      <c r="V118" s="205"/>
      <c r="W118" s="205"/>
      <c r="X118" s="205"/>
      <c r="Y118" s="205"/>
      <c r="Z118" s="205"/>
      <c r="AA118" s="205"/>
      <c r="AB118" s="205"/>
      <c r="AC118" s="205"/>
      <c r="AD118" s="205"/>
      <c r="AE118" s="205"/>
      <c r="AF118" s="205"/>
      <c r="AG118" s="205"/>
      <c r="AH118" s="205"/>
      <c r="AL118" s="205"/>
      <c r="AM118" s="205"/>
      <c r="AN118" s="205"/>
      <c r="AO118" s="205"/>
      <c r="AP118" s="205"/>
      <c r="AQ118" s="205"/>
      <c r="AR118" s="205"/>
      <c r="AS118" s="205"/>
    </row>
    <row r="119" spans="20:45" x14ac:dyDescent="0.25">
      <c r="T119" s="205"/>
      <c r="U119" s="205"/>
      <c r="V119" s="205"/>
      <c r="W119" s="205"/>
      <c r="X119" s="205"/>
      <c r="Y119" s="205"/>
      <c r="Z119" s="205"/>
      <c r="AA119" s="205"/>
      <c r="AB119" s="205"/>
      <c r="AC119" s="205"/>
      <c r="AD119" s="205"/>
      <c r="AE119" s="205"/>
      <c r="AF119" s="205"/>
      <c r="AG119" s="205"/>
      <c r="AH119" s="205"/>
      <c r="AL119" s="205"/>
      <c r="AM119" s="205"/>
      <c r="AN119" s="205"/>
      <c r="AO119" s="205"/>
      <c r="AP119" s="205"/>
      <c r="AQ119" s="205"/>
      <c r="AR119" s="205"/>
      <c r="AS119" s="205"/>
    </row>
    <row r="120" spans="20:45" x14ac:dyDescent="0.25">
      <c r="T120" s="205"/>
      <c r="U120" s="205"/>
      <c r="V120" s="205"/>
      <c r="W120" s="205"/>
      <c r="X120" s="205"/>
      <c r="Y120" s="205"/>
      <c r="Z120" s="205"/>
      <c r="AA120" s="205"/>
      <c r="AB120" s="205"/>
      <c r="AC120" s="205"/>
      <c r="AD120" s="205"/>
      <c r="AE120" s="205"/>
      <c r="AF120" s="205"/>
      <c r="AG120" s="205"/>
      <c r="AH120" s="205"/>
      <c r="AL120" s="205"/>
      <c r="AM120" s="205"/>
      <c r="AN120" s="205"/>
      <c r="AO120" s="205"/>
      <c r="AP120" s="205"/>
      <c r="AQ120" s="205"/>
      <c r="AR120" s="205"/>
      <c r="AS120" s="205"/>
    </row>
    <row r="121" spans="20:45" x14ac:dyDescent="0.25">
      <c r="T121" s="205"/>
      <c r="U121" s="205"/>
      <c r="V121" s="205"/>
      <c r="W121" s="205"/>
      <c r="X121" s="205"/>
      <c r="Y121" s="205"/>
      <c r="Z121" s="205"/>
      <c r="AA121" s="205"/>
      <c r="AB121" s="205"/>
      <c r="AC121" s="205"/>
      <c r="AD121" s="205"/>
      <c r="AE121" s="205"/>
      <c r="AF121" s="205"/>
      <c r="AG121" s="205"/>
      <c r="AH121" s="205"/>
      <c r="AL121" s="205"/>
      <c r="AM121" s="205"/>
      <c r="AN121" s="205"/>
      <c r="AO121" s="205"/>
      <c r="AP121" s="205"/>
      <c r="AQ121" s="205"/>
      <c r="AR121" s="205"/>
      <c r="AS121" s="205"/>
    </row>
    <row r="122" spans="20:45" x14ac:dyDescent="0.25">
      <c r="T122" s="205"/>
      <c r="U122" s="205"/>
      <c r="V122" s="205"/>
      <c r="W122" s="205"/>
      <c r="X122" s="205"/>
      <c r="Y122" s="205"/>
      <c r="Z122" s="205"/>
      <c r="AA122" s="205"/>
      <c r="AB122" s="205"/>
      <c r="AC122" s="205"/>
      <c r="AD122" s="205"/>
      <c r="AE122" s="205"/>
      <c r="AF122" s="205"/>
      <c r="AG122" s="205"/>
      <c r="AH122" s="205"/>
      <c r="AL122" s="205"/>
      <c r="AM122" s="205"/>
      <c r="AN122" s="205"/>
      <c r="AO122" s="205"/>
      <c r="AP122" s="205"/>
      <c r="AQ122" s="205"/>
      <c r="AR122" s="205"/>
      <c r="AS122" s="205"/>
    </row>
    <row r="123" spans="20:45" x14ac:dyDescent="0.25">
      <c r="T123" s="205"/>
      <c r="U123" s="205"/>
      <c r="V123" s="205"/>
      <c r="W123" s="205"/>
      <c r="X123" s="205"/>
      <c r="Y123" s="205"/>
      <c r="Z123" s="205"/>
      <c r="AA123" s="205"/>
      <c r="AB123" s="205"/>
      <c r="AC123" s="205"/>
      <c r="AD123" s="205"/>
      <c r="AE123" s="205"/>
      <c r="AF123" s="205"/>
      <c r="AG123" s="205"/>
      <c r="AH123" s="205"/>
      <c r="AL123" s="205"/>
      <c r="AM123" s="205"/>
      <c r="AN123" s="205"/>
      <c r="AO123" s="205"/>
      <c r="AP123" s="205"/>
      <c r="AQ123" s="205"/>
      <c r="AR123" s="205"/>
      <c r="AS123" s="205"/>
    </row>
    <row r="124" spans="20:45" x14ac:dyDescent="0.25">
      <c r="T124" s="205"/>
      <c r="U124" s="205"/>
      <c r="V124" s="205"/>
      <c r="W124" s="205"/>
      <c r="X124" s="205"/>
      <c r="Y124" s="205"/>
      <c r="Z124" s="205"/>
      <c r="AA124" s="205"/>
      <c r="AB124" s="205"/>
      <c r="AC124" s="205"/>
      <c r="AD124" s="205"/>
      <c r="AE124" s="205"/>
      <c r="AF124" s="205"/>
      <c r="AG124" s="205"/>
      <c r="AH124" s="205"/>
      <c r="AL124" s="205"/>
      <c r="AM124" s="205"/>
      <c r="AN124" s="205"/>
      <c r="AO124" s="205"/>
      <c r="AP124" s="205"/>
      <c r="AQ124" s="205"/>
      <c r="AR124" s="205"/>
      <c r="AS124" s="205"/>
    </row>
    <row r="125" spans="20:45" x14ac:dyDescent="0.25">
      <c r="T125" s="205"/>
      <c r="U125" s="205"/>
      <c r="V125" s="205"/>
      <c r="W125" s="205"/>
      <c r="X125" s="205"/>
      <c r="Y125" s="205"/>
      <c r="Z125" s="205"/>
      <c r="AA125" s="205"/>
      <c r="AB125" s="205"/>
      <c r="AC125" s="205"/>
      <c r="AD125" s="205"/>
      <c r="AE125" s="205"/>
      <c r="AF125" s="205"/>
      <c r="AG125" s="205"/>
      <c r="AH125" s="205"/>
      <c r="AL125" s="205"/>
      <c r="AM125" s="205"/>
      <c r="AN125" s="205"/>
      <c r="AO125" s="205"/>
      <c r="AP125" s="205"/>
      <c r="AQ125" s="205"/>
      <c r="AR125" s="205"/>
      <c r="AS125" s="205"/>
    </row>
    <row r="126" spans="20:45" x14ac:dyDescent="0.25">
      <c r="T126" s="205"/>
      <c r="U126" s="205"/>
      <c r="V126" s="205"/>
      <c r="W126" s="205"/>
      <c r="X126" s="205"/>
      <c r="Y126" s="205"/>
      <c r="Z126" s="205"/>
      <c r="AA126" s="205"/>
      <c r="AB126" s="205"/>
      <c r="AC126" s="205"/>
      <c r="AD126" s="205"/>
      <c r="AE126" s="205"/>
      <c r="AF126" s="205"/>
      <c r="AG126" s="205"/>
      <c r="AH126" s="205"/>
      <c r="AL126" s="205"/>
      <c r="AM126" s="205"/>
      <c r="AN126" s="205"/>
      <c r="AO126" s="205"/>
      <c r="AP126" s="205"/>
      <c r="AQ126" s="205"/>
      <c r="AR126" s="205"/>
      <c r="AS126" s="205"/>
    </row>
    <row r="127" spans="20:45" x14ac:dyDescent="0.25">
      <c r="T127" s="205"/>
      <c r="U127" s="205"/>
      <c r="V127" s="205"/>
      <c r="W127" s="205"/>
      <c r="X127" s="205"/>
      <c r="Y127" s="205"/>
      <c r="Z127" s="205"/>
      <c r="AA127" s="205"/>
      <c r="AB127" s="205"/>
      <c r="AC127" s="205"/>
      <c r="AD127" s="205"/>
      <c r="AE127" s="205"/>
      <c r="AF127" s="205"/>
      <c r="AG127" s="205"/>
      <c r="AH127" s="205"/>
      <c r="AL127" s="205"/>
      <c r="AM127" s="205"/>
      <c r="AN127" s="205"/>
      <c r="AO127" s="205"/>
      <c r="AP127" s="205"/>
      <c r="AQ127" s="205"/>
      <c r="AR127" s="205"/>
      <c r="AS127" s="205"/>
    </row>
    <row r="128" spans="20:45" x14ac:dyDescent="0.25">
      <c r="T128" s="205"/>
      <c r="U128" s="205"/>
      <c r="V128" s="205"/>
      <c r="W128" s="205"/>
      <c r="X128" s="205"/>
      <c r="Y128" s="205"/>
      <c r="Z128" s="205"/>
      <c r="AA128" s="205"/>
      <c r="AB128" s="205"/>
      <c r="AC128" s="205"/>
      <c r="AD128" s="205"/>
      <c r="AE128" s="205"/>
      <c r="AF128" s="205"/>
      <c r="AG128" s="205"/>
      <c r="AH128" s="205"/>
      <c r="AL128" s="205"/>
      <c r="AM128" s="205"/>
      <c r="AN128" s="205"/>
      <c r="AO128" s="205"/>
      <c r="AP128" s="205"/>
      <c r="AQ128" s="205"/>
      <c r="AR128" s="205"/>
      <c r="AS128" s="205"/>
    </row>
    <row r="129" spans="20:45" x14ac:dyDescent="0.25">
      <c r="T129" s="205"/>
      <c r="U129" s="205"/>
      <c r="V129" s="205"/>
      <c r="W129" s="205"/>
      <c r="X129" s="205"/>
      <c r="Y129" s="205"/>
      <c r="Z129" s="205"/>
      <c r="AA129" s="205"/>
      <c r="AB129" s="205"/>
      <c r="AC129" s="205"/>
      <c r="AD129" s="205"/>
      <c r="AE129" s="205"/>
      <c r="AF129" s="205"/>
      <c r="AG129" s="205"/>
      <c r="AH129" s="205"/>
      <c r="AL129" s="205"/>
      <c r="AM129" s="205"/>
      <c r="AN129" s="205"/>
      <c r="AO129" s="205"/>
      <c r="AP129" s="205"/>
      <c r="AQ129" s="205"/>
      <c r="AR129" s="205"/>
      <c r="AS129" s="205"/>
    </row>
    <row r="130" spans="20:45" x14ac:dyDescent="0.25">
      <c r="T130" s="205"/>
      <c r="U130" s="205"/>
      <c r="V130" s="205"/>
      <c r="W130" s="205"/>
      <c r="X130" s="205"/>
      <c r="Y130" s="205"/>
      <c r="Z130" s="205"/>
      <c r="AA130" s="205"/>
      <c r="AB130" s="205"/>
      <c r="AC130" s="205"/>
      <c r="AD130" s="205"/>
      <c r="AE130" s="205"/>
      <c r="AF130" s="205"/>
      <c r="AG130" s="205"/>
      <c r="AH130" s="205"/>
      <c r="AL130" s="205"/>
      <c r="AM130" s="205"/>
      <c r="AN130" s="205"/>
      <c r="AO130" s="205"/>
      <c r="AP130" s="205"/>
      <c r="AQ130" s="205"/>
      <c r="AR130" s="205"/>
      <c r="AS130" s="205"/>
    </row>
    <row r="131" spans="20:45" x14ac:dyDescent="0.25">
      <c r="T131" s="205"/>
      <c r="U131" s="205"/>
      <c r="V131" s="205"/>
      <c r="W131" s="205"/>
      <c r="X131" s="205"/>
      <c r="Y131" s="205"/>
      <c r="Z131" s="205"/>
      <c r="AA131" s="205"/>
      <c r="AB131" s="205"/>
      <c r="AC131" s="205"/>
      <c r="AD131" s="205"/>
      <c r="AE131" s="205"/>
      <c r="AF131" s="205"/>
      <c r="AG131" s="205"/>
      <c r="AH131" s="205"/>
      <c r="AL131" s="205"/>
      <c r="AM131" s="205"/>
      <c r="AN131" s="205"/>
      <c r="AO131" s="205"/>
      <c r="AP131" s="205"/>
      <c r="AQ131" s="205"/>
      <c r="AR131" s="205"/>
      <c r="AS131" s="205"/>
    </row>
    <row r="132" spans="20:45" x14ac:dyDescent="0.25">
      <c r="T132" s="205"/>
      <c r="U132" s="205"/>
      <c r="V132" s="205"/>
      <c r="W132" s="205"/>
      <c r="X132" s="205"/>
      <c r="Y132" s="205"/>
      <c r="Z132" s="205"/>
      <c r="AA132" s="205"/>
      <c r="AB132" s="205"/>
      <c r="AC132" s="205"/>
      <c r="AD132" s="205"/>
      <c r="AE132" s="205"/>
      <c r="AF132" s="205"/>
      <c r="AG132" s="205"/>
      <c r="AH132" s="205"/>
      <c r="AL132" s="205"/>
      <c r="AM132" s="205"/>
      <c r="AN132" s="205"/>
      <c r="AO132" s="205"/>
      <c r="AP132" s="205"/>
      <c r="AQ132" s="205"/>
      <c r="AR132" s="205"/>
      <c r="AS132" s="205"/>
    </row>
    <row r="133" spans="20:45" x14ac:dyDescent="0.25">
      <c r="T133" s="205"/>
      <c r="U133" s="205"/>
      <c r="V133" s="205"/>
      <c r="W133" s="205"/>
      <c r="X133" s="205"/>
      <c r="Y133" s="205"/>
      <c r="Z133" s="205"/>
      <c r="AA133" s="205"/>
      <c r="AB133" s="205"/>
      <c r="AC133" s="205"/>
      <c r="AD133" s="205"/>
      <c r="AE133" s="205"/>
      <c r="AF133" s="205"/>
      <c r="AG133" s="205"/>
      <c r="AH133" s="205"/>
      <c r="AL133" s="205"/>
      <c r="AM133" s="205"/>
      <c r="AN133" s="205"/>
      <c r="AO133" s="205"/>
      <c r="AP133" s="205"/>
      <c r="AQ133" s="205"/>
      <c r="AR133" s="205"/>
      <c r="AS133" s="205"/>
    </row>
    <row r="134" spans="20:45" x14ac:dyDescent="0.25">
      <c r="T134" s="205"/>
      <c r="U134" s="205"/>
      <c r="V134" s="205"/>
      <c r="W134" s="205"/>
      <c r="X134" s="205"/>
      <c r="Y134" s="205"/>
      <c r="Z134" s="205"/>
      <c r="AA134" s="205"/>
      <c r="AB134" s="205"/>
      <c r="AC134" s="205"/>
      <c r="AD134" s="205"/>
      <c r="AE134" s="205"/>
      <c r="AF134" s="205"/>
      <c r="AG134" s="205"/>
      <c r="AH134" s="205"/>
      <c r="AL134" s="205"/>
      <c r="AM134" s="205"/>
      <c r="AN134" s="205"/>
      <c r="AO134" s="205"/>
      <c r="AP134" s="205"/>
      <c r="AQ134" s="205"/>
      <c r="AR134" s="205"/>
      <c r="AS134" s="205"/>
    </row>
    <row r="135" spans="20:45" x14ac:dyDescent="0.25">
      <c r="T135" s="205"/>
      <c r="U135" s="205"/>
      <c r="V135" s="205"/>
      <c r="W135" s="205"/>
      <c r="X135" s="205"/>
      <c r="Y135" s="205"/>
      <c r="Z135" s="205"/>
      <c r="AA135" s="205"/>
      <c r="AB135" s="205"/>
      <c r="AC135" s="205"/>
      <c r="AD135" s="205"/>
      <c r="AE135" s="205"/>
      <c r="AF135" s="205"/>
      <c r="AG135" s="205"/>
      <c r="AH135" s="205"/>
      <c r="AL135" s="205"/>
      <c r="AM135" s="205"/>
      <c r="AN135" s="205"/>
      <c r="AO135" s="205"/>
      <c r="AP135" s="205"/>
      <c r="AQ135" s="205"/>
      <c r="AR135" s="205"/>
      <c r="AS135" s="205"/>
    </row>
    <row r="136" spans="20:45" x14ac:dyDescent="0.25">
      <c r="T136" s="205"/>
      <c r="U136" s="205"/>
      <c r="V136" s="205"/>
      <c r="W136" s="205"/>
      <c r="X136" s="205"/>
      <c r="Y136" s="205"/>
      <c r="Z136" s="205"/>
      <c r="AA136" s="205"/>
      <c r="AB136" s="205"/>
      <c r="AC136" s="205"/>
      <c r="AD136" s="205"/>
      <c r="AE136" s="205"/>
      <c r="AF136" s="205"/>
      <c r="AG136" s="205"/>
      <c r="AH136" s="205"/>
      <c r="AL136" s="205"/>
      <c r="AM136" s="205"/>
      <c r="AN136" s="205"/>
      <c r="AO136" s="205"/>
      <c r="AP136" s="205"/>
      <c r="AQ136" s="205"/>
      <c r="AR136" s="205"/>
      <c r="AS136" s="205"/>
    </row>
    <row r="137" spans="20:45" x14ac:dyDescent="0.25">
      <c r="T137" s="205"/>
      <c r="U137" s="205"/>
      <c r="V137" s="205"/>
      <c r="W137" s="205"/>
      <c r="X137" s="205"/>
      <c r="Y137" s="205"/>
      <c r="Z137" s="205"/>
      <c r="AA137" s="205"/>
      <c r="AB137" s="205"/>
      <c r="AC137" s="205"/>
      <c r="AD137" s="205"/>
      <c r="AE137" s="205"/>
      <c r="AF137" s="205"/>
      <c r="AG137" s="205"/>
      <c r="AH137" s="205"/>
      <c r="AL137" s="205"/>
      <c r="AM137" s="205"/>
      <c r="AN137" s="205"/>
      <c r="AO137" s="205"/>
      <c r="AP137" s="205"/>
      <c r="AQ137" s="205"/>
      <c r="AR137" s="205"/>
      <c r="AS137" s="205"/>
    </row>
    <row r="138" spans="20:45" x14ac:dyDescent="0.25">
      <c r="T138" s="205"/>
      <c r="U138" s="205"/>
      <c r="V138" s="205"/>
      <c r="W138" s="205"/>
      <c r="X138" s="205"/>
      <c r="Y138" s="205"/>
      <c r="Z138" s="205"/>
      <c r="AA138" s="205"/>
      <c r="AB138" s="205"/>
      <c r="AC138" s="205"/>
      <c r="AD138" s="205"/>
      <c r="AE138" s="205"/>
      <c r="AF138" s="205"/>
      <c r="AG138" s="205"/>
      <c r="AH138" s="205"/>
      <c r="AL138" s="205"/>
      <c r="AM138" s="205"/>
      <c r="AN138" s="205"/>
      <c r="AO138" s="205"/>
      <c r="AP138" s="205"/>
      <c r="AQ138" s="205"/>
      <c r="AR138" s="205"/>
      <c r="AS138" s="205"/>
    </row>
    <row r="139" spans="20:45" x14ac:dyDescent="0.25">
      <c r="T139" s="205"/>
      <c r="U139" s="205"/>
      <c r="V139" s="205"/>
      <c r="W139" s="205"/>
      <c r="X139" s="205"/>
      <c r="Y139" s="205"/>
      <c r="Z139" s="205"/>
      <c r="AA139" s="205"/>
      <c r="AB139" s="205"/>
      <c r="AC139" s="205"/>
      <c r="AD139" s="205"/>
      <c r="AE139" s="205"/>
      <c r="AF139" s="205"/>
      <c r="AG139" s="205"/>
      <c r="AH139" s="205"/>
      <c r="AL139" s="205"/>
      <c r="AM139" s="205"/>
      <c r="AN139" s="205"/>
      <c r="AO139" s="205"/>
      <c r="AP139" s="205"/>
      <c r="AQ139" s="205"/>
      <c r="AR139" s="205"/>
      <c r="AS139" s="205"/>
    </row>
    <row r="140" spans="20:45" x14ac:dyDescent="0.25">
      <c r="T140" s="205"/>
      <c r="U140" s="205"/>
      <c r="V140" s="205"/>
      <c r="W140" s="205"/>
      <c r="X140" s="205"/>
      <c r="Y140" s="205"/>
      <c r="Z140" s="205"/>
      <c r="AA140" s="205"/>
      <c r="AB140" s="205"/>
      <c r="AC140" s="205"/>
      <c r="AD140" s="205"/>
      <c r="AE140" s="205"/>
      <c r="AF140" s="205"/>
      <c r="AG140" s="205"/>
      <c r="AH140" s="205"/>
      <c r="AL140" s="205"/>
      <c r="AM140" s="205"/>
      <c r="AN140" s="205"/>
      <c r="AO140" s="205"/>
      <c r="AP140" s="205"/>
      <c r="AQ140" s="205"/>
      <c r="AR140" s="205"/>
      <c r="AS140" s="205"/>
    </row>
  </sheetData>
  <sheetProtection selectLockedCells="1" selectUnlockedCells="1"/>
  <mergeCells count="1">
    <mergeCell ref="A4:C4"/>
  </mergeCells>
  <conditionalFormatting sqref="B22 B24 B26 B28 B30 B32 B34 B36 B38 B40 B42 B44 B46 B48 B50 B52">
    <cfRule type="cellIs" dxfId="286" priority="10" stopIfTrue="1" operator="equal">
      <formula>"QA"</formula>
    </cfRule>
    <cfRule type="cellIs" dxfId="285" priority="11" stopIfTrue="1" operator="equal">
      <formula>"DA"</formula>
    </cfRule>
  </conditionalFormatting>
  <conditionalFormatting sqref="E7 E21">
    <cfRule type="expression" dxfId="284" priority="13" stopIfTrue="1">
      <formula>$E7&lt;5</formula>
    </cfRule>
  </conditionalFormatting>
  <conditionalFormatting sqref="E22 E24 E26 E28 E30 E32 E34 E36 E38 E40 E42 E44 E46 E48 E50 E52">
    <cfRule type="expression" dxfId="283" priority="5" stopIfTrue="1">
      <formula>AND($E22&lt;9,$C22&gt;0)</formula>
    </cfRule>
  </conditionalFormatting>
  <conditionalFormatting sqref="F7 F9 F11 F13 F15 F17 F19">
    <cfRule type="cellIs" dxfId="282" priority="14" stopIfTrue="1" operator="equal">
      <formula>"Bye"</formula>
    </cfRule>
  </conditionalFormatting>
  <conditionalFormatting sqref="F21:F22 F24 F26 F28 F30 F32 F34 F36 F38 F40 F42 F44 F46 F48 F50">
    <cfRule type="cellIs" dxfId="281" priority="6" stopIfTrue="1" operator="equal">
      <formula>"Bye"</formula>
    </cfRule>
  </conditionalFormatting>
  <conditionalFormatting sqref="F22 F24 F26 F28 F30 F32 F34 F36 F38 F40 F42 F44 F46 F48 F50">
    <cfRule type="expression" dxfId="280" priority="7" stopIfTrue="1">
      <formula>AND($E22&lt;9,$C22&gt;0)</formula>
    </cfRule>
  </conditionalFormatting>
  <conditionalFormatting sqref="H7 H9 H11 H13 H15 H17 H19 H21 G22:I22 G24:I24 G26:I26 G28:I28 G30:I30 G32:I32 G34:I34 G36:I36 G38:I38 G40:I40 G42:I42 G44:I44 G46:I46 G48:I48 G50:I50">
    <cfRule type="expression" dxfId="279" priority="1" stopIfTrue="1">
      <formula>AND($E7&lt;9,$C7&gt;0)</formula>
    </cfRule>
  </conditionalFormatting>
  <conditionalFormatting sqref="I8 K10 I12 M14 I16 K18 I20 I23 K25 I27 M29 I31 K33 I35 I39 K41 I43 M45 I47 K49 I51">
    <cfRule type="expression" dxfId="278" priority="2" stopIfTrue="1">
      <formula>AND($O$1="CU",I8="Umpire")</formula>
    </cfRule>
    <cfRule type="expression" dxfId="277" priority="3" stopIfTrue="1">
      <formula>AND($O$1="CU",I8&lt;&gt;"Umpire",J8&lt;&gt;"")</formula>
    </cfRule>
    <cfRule type="expression" dxfId="276" priority="4" stopIfTrue="1">
      <formula>AND($O$1="CU",I8&lt;&gt;"Umpire")</formula>
    </cfRule>
  </conditionalFormatting>
  <conditionalFormatting sqref="J8 L10 J12 N14 J16 L18 J20 R62">
    <cfRule type="expression" dxfId="275" priority="12" stopIfTrue="1">
      <formula>$O$1="CU"</formula>
    </cfRule>
  </conditionalFormatting>
  <conditionalFormatting sqref="K8 M10 K12 O14 K16 M18 K20 K23 M25 K27 O29 K31 M33 K35 K39 M41 K43 O45 K47 M49 K51">
    <cfRule type="expression" dxfId="274" priority="8" stopIfTrue="1">
      <formula>J8="as"</formula>
    </cfRule>
    <cfRule type="expression" dxfId="273" priority="9" stopIfTrue="1">
      <formula>J8="bs"</formula>
    </cfRule>
  </conditionalFormatting>
  <conditionalFormatting sqref="O16">
    <cfRule type="expression" dxfId="272" priority="15" stopIfTrue="1">
      <formula>AND($O$1="CU",O16="Umpire")</formula>
    </cfRule>
    <cfRule type="expression" dxfId="271" priority="16" stopIfTrue="1">
      <formula>AND($O$1="CU",O16&lt;&gt;"Umpire",P16&lt;&gt;"")</formula>
    </cfRule>
    <cfRule type="expression" dxfId="270" priority="17" stopIfTrue="1">
      <formula>AND($O$1="CU",O16&lt;&gt;"Umpire")</formula>
    </cfRule>
  </conditionalFormatting>
  <dataValidations count="1">
    <dataValidation type="list" allowBlank="1" sqref="I8 K10 I12 M14 I16 O16 K18 I20 I23 K25 I27 M29 I31 K33 I35 I39 K41 I43 M45 I47 K49 I51" xr:uid="{567541F6-3BB6-4DFD-B311-CEA8B1A0CB9F}">
      <formula1>$U$7:$U$16</formula1>
      <formula2>0</formula2>
    </dataValidation>
  </dataValidations>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6386"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6387"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A53BA-90A7-4368-965B-7E6F1636F095}">
  <sheetPr codeName="Sheet137">
    <tabColor indexed="11"/>
    <pageSetUpPr fitToPage="1"/>
  </sheetPr>
  <dimension ref="A1:AK57"/>
  <sheetViews>
    <sheetView showGridLines="0" showZeros="0" topLeftCell="A4" workbookViewId="0">
      <selection activeCell="C33" sqref="C33"/>
    </sheetView>
  </sheetViews>
  <sheetFormatPr defaultRowHeight="13.2" x14ac:dyDescent="0.25"/>
  <cols>
    <col min="1" max="2" width="3.33203125" customWidth="1"/>
    <col min="3" max="3" width="4.6640625" customWidth="1"/>
    <col min="4" max="4" width="7.4414062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282" customFormat="1" ht="21.75" customHeight="1" x14ac:dyDescent="0.25">
      <c r="A1" s="92" t="str">
        <f>Altalanos!$A$6</f>
        <v>Diákolimpia Vármegyei</v>
      </c>
      <c r="B1" s="92"/>
      <c r="C1" s="176"/>
      <c r="D1" s="176"/>
      <c r="E1" s="176"/>
      <c r="F1" s="176"/>
      <c r="G1" s="176"/>
      <c r="H1" s="92"/>
      <c r="I1" s="388"/>
      <c r="J1" s="175"/>
      <c r="K1" s="94" t="s">
        <v>28</v>
      </c>
      <c r="L1" s="95"/>
      <c r="M1" s="97"/>
      <c r="N1" s="175"/>
      <c r="O1" s="175" t="s">
        <v>179</v>
      </c>
      <c r="P1" s="175"/>
      <c r="Q1" s="176"/>
      <c r="R1" s="175"/>
      <c r="Y1" s="283"/>
      <c r="Z1" s="283"/>
      <c r="AA1" s="283"/>
      <c r="AB1" s="177" t="str">
        <f>IF($Y$5=1,CONCATENATE(VLOOKUP($Y$3,$AA$2:$AH$14,2)),CONCATENATE(VLOOKUP($Y$3,$AA$16:$AH$25,2)))</f>
        <v>15</v>
      </c>
      <c r="AC1" s="177" t="str">
        <f>IF($Y$5=1,CONCATENATE(VLOOKUP($Y$3,$AA$2:$AH$14,3)),CONCATENATE(VLOOKUP($Y$3,$AA$16:$AH$25,3)))</f>
        <v>10</v>
      </c>
      <c r="AD1" s="177" t="str">
        <f>IF($Y$5=1,CONCATENATE(VLOOKUP($Y$3,$AA$2:$AH$14,4)),CONCATENATE(VLOOKUP($Y$3,$AA$16:$AH$25,4)))</f>
        <v>6</v>
      </c>
      <c r="AE1" s="177" t="str">
        <f>IF($Y$5=1,CONCATENATE(VLOOKUP($Y$3,$AA$2:$AH$14,5)),CONCATENATE(VLOOKUP($Y$3,$AA$16:$AH$25,5)))</f>
        <v>3</v>
      </c>
      <c r="AF1" s="177" t="str">
        <f>IF($Y$5=1,CONCATENATE(VLOOKUP($Y$3,$AA$2:$AH$14,6)),CONCATENATE(VLOOKUP($Y$3,$AA$16:$AH$25,6)))</f>
        <v>1</v>
      </c>
      <c r="AG1" s="177" t="str">
        <f>IF($Y$5=1,CONCATENATE(VLOOKUP($Y$3,$AA$2:$AH$14,7)),CONCATENATE(VLOOKUP($Y$3,$AA$16:$AH$25,7)))</f>
        <v>0</v>
      </c>
      <c r="AH1" s="177" t="str">
        <f>IF($Y$5=1,CONCATENATE(VLOOKUP($Y$3,$AA$2:$AH$14,8)),CONCATENATE(VLOOKUP($Y$3,$AA$16:$AH$25,8)))</f>
        <v>0</v>
      </c>
    </row>
    <row r="2" spans="1:37" s="285" customFormat="1" x14ac:dyDescent="0.25">
      <c r="A2" s="389" t="s">
        <v>29</v>
      </c>
      <c r="B2" s="100"/>
      <c r="C2" s="100"/>
      <c r="D2" s="100"/>
      <c r="E2" s="100">
        <f>Altalanos!$A$8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ht="11.25" customHeigh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VI.kcs. L16 "B"</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t="s">
        <v>311</v>
      </c>
      <c r="L4" s="394"/>
      <c r="M4" s="396"/>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181</v>
      </c>
      <c r="N5" s="296"/>
      <c r="O5" s="293" t="s">
        <v>129</v>
      </c>
      <c r="P5" s="296"/>
      <c r="Q5" s="293" t="s">
        <v>130</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1.1" customHeight="1" x14ac:dyDescent="0.25">
      <c r="A6" s="397"/>
      <c r="B6" s="299"/>
      <c r="C6" s="299"/>
      <c r="D6" s="299"/>
      <c r="E6" s="299"/>
      <c r="F6" s="298" t="str">
        <f>IF(Y3="","",CONCATENATE(AH1," / ",VLOOKUP(Y3,AB1:AH1,5)," pont"))</f>
        <v>0 / 1 pont</v>
      </c>
      <c r="G6" s="300"/>
      <c r="H6" s="301"/>
      <c r="I6" s="300"/>
      <c r="J6" s="302"/>
      <c r="K6" s="299" t="str">
        <f>IF(Y3="","",CONCATENATE(VLOOKUP(Y3,AB1:AH1,4)," pont"))</f>
        <v>3 pont</v>
      </c>
      <c r="L6" s="302"/>
      <c r="M6" s="299" t="str">
        <f>IF(Y3="","",CONCATENATE(VLOOKUP(Y3,AB1:AH1,3)," pont"))</f>
        <v>6 pont</v>
      </c>
      <c r="N6" s="302"/>
      <c r="O6" s="299" t="str">
        <f>IF(Y3="","",CONCATENATE(VLOOKUP(Y3,AB1:AH1,2)," pont"))</f>
        <v>10 pont</v>
      </c>
      <c r="P6" s="302"/>
      <c r="Q6" s="299" t="str">
        <f>IF(Y3="","",CONCATENATE(VLOOKUP(Y3,AB1:AH1,1)," pont"))</f>
        <v>15 pont</v>
      </c>
      <c r="R6" s="303"/>
      <c r="Y6" s="306"/>
      <c r="Z6" s="306"/>
      <c r="AA6" s="306" t="s">
        <v>79</v>
      </c>
      <c r="AB6" s="307">
        <v>150</v>
      </c>
      <c r="AC6" s="307">
        <v>120</v>
      </c>
      <c r="AD6" s="307">
        <v>90</v>
      </c>
      <c r="AE6" s="307">
        <v>60</v>
      </c>
      <c r="AF6" s="307">
        <v>40</v>
      </c>
      <c r="AG6" s="307">
        <v>25</v>
      </c>
      <c r="AH6" s="307">
        <v>10</v>
      </c>
      <c r="AI6" s="398"/>
      <c r="AJ6" s="398"/>
      <c r="AK6" s="398"/>
    </row>
    <row r="7" spans="1:37" s="60" customFormat="1" ht="12.9" customHeight="1" x14ac:dyDescent="0.25">
      <c r="A7" s="309">
        <v>1</v>
      </c>
      <c r="B7" s="399" t="str">
        <f>IF($E7="","",VLOOKUP($E7,#REF!,14))</f>
        <v/>
      </c>
      <c r="C7" s="400" t="str">
        <f>IF($E7="","",VLOOKUP($E7,#REF!,15))</f>
        <v/>
      </c>
      <c r="D7" s="400" t="str">
        <f>IF($E7="","",VLOOKUP($E7,#REF!,5))</f>
        <v/>
      </c>
      <c r="E7" s="401"/>
      <c r="F7" s="402" t="s">
        <v>312</v>
      </c>
      <c r="G7" s="402" t="s">
        <v>313</v>
      </c>
      <c r="H7" s="402"/>
      <c r="I7" s="402" t="s">
        <v>184</v>
      </c>
      <c r="J7" s="403"/>
      <c r="K7" s="404"/>
      <c r="L7" s="404"/>
      <c r="M7" s="404"/>
      <c r="N7" s="404"/>
      <c r="O7" s="315"/>
      <c r="P7" s="316"/>
      <c r="Q7" s="317"/>
      <c r="R7" s="318"/>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12.9" customHeight="1" x14ac:dyDescent="0.25">
      <c r="A8" s="321"/>
      <c r="B8" s="406"/>
      <c r="C8" s="407"/>
      <c r="D8" s="407"/>
      <c r="E8" s="408"/>
      <c r="F8" s="409"/>
      <c r="G8" s="409"/>
      <c r="H8" s="410"/>
      <c r="I8" s="411" t="s">
        <v>134</v>
      </c>
      <c r="J8" s="328"/>
      <c r="K8" s="412" t="s">
        <v>314</v>
      </c>
      <c r="L8" s="412"/>
      <c r="M8" s="404"/>
      <c r="N8" s="404"/>
      <c r="O8" s="315"/>
      <c r="P8" s="316"/>
      <c r="Q8" s="317"/>
      <c r="R8" s="318"/>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12.9" customHeight="1" x14ac:dyDescent="0.25">
      <c r="A9" s="321">
        <v>2</v>
      </c>
      <c r="B9" s="399" t="str">
        <f>IF($E9="","",VLOOKUP($E9,#REF!,14))</f>
        <v/>
      </c>
      <c r="C9" s="400" t="str">
        <f>IF($E9="","",VLOOKUP($E9,#REF!,15))</f>
        <v/>
      </c>
      <c r="D9" s="400" t="str">
        <f>IF($E9="","",VLOOKUP($E9,#REF!,5))</f>
        <v/>
      </c>
      <c r="E9" s="401"/>
      <c r="F9" s="414" t="s">
        <v>186</v>
      </c>
      <c r="G9" s="414" t="str">
        <f>IF($E9="","",VLOOKUP($E9,#REF!,3))</f>
        <v/>
      </c>
      <c r="H9" s="414"/>
      <c r="I9" s="402" t="str">
        <f>IF($E9="","",VLOOKUP($E9,#REF!,4))</f>
        <v/>
      </c>
      <c r="J9" s="415"/>
      <c r="K9" s="404"/>
      <c r="L9" s="416"/>
      <c r="M9" s="404"/>
      <c r="N9" s="404"/>
      <c r="O9" s="315"/>
      <c r="P9" s="316"/>
      <c r="Q9" s="317"/>
      <c r="R9" s="318"/>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12.9" customHeight="1" x14ac:dyDescent="0.25">
      <c r="A10" s="321"/>
      <c r="B10" s="406"/>
      <c r="C10" s="407"/>
      <c r="D10" s="407"/>
      <c r="E10" s="417"/>
      <c r="F10" s="409"/>
      <c r="G10" s="409"/>
      <c r="H10" s="410"/>
      <c r="I10" s="404"/>
      <c r="J10" s="418"/>
      <c r="K10" s="419" t="s">
        <v>134</v>
      </c>
      <c r="L10" s="336"/>
      <c r="M10" s="412" t="str">
        <f>UPPER(IF(OR(L10="a",L10="as"),K8,IF(OR(L10="b",L10="bs"),K12,0)))</f>
        <v>0</v>
      </c>
      <c r="N10" s="420"/>
      <c r="O10" s="421"/>
      <c r="P10" s="421"/>
      <c r="Q10" s="317"/>
      <c r="R10" s="318"/>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12.9" customHeight="1" x14ac:dyDescent="0.25">
      <c r="A11" s="321">
        <v>3</v>
      </c>
      <c r="B11" s="399" t="str">
        <f>IF($E11="","",VLOOKUP($E11,#REF!,14))</f>
        <v/>
      </c>
      <c r="C11" s="400"/>
      <c r="D11" s="400" t="str">
        <f>IF($E11="","",VLOOKUP($E11,#REF!,5))</f>
        <v/>
      </c>
      <c r="E11" s="401"/>
      <c r="F11" s="414" t="s">
        <v>315</v>
      </c>
      <c r="G11" s="414" t="s">
        <v>316</v>
      </c>
      <c r="H11" s="414"/>
      <c r="I11" s="414" t="s">
        <v>60</v>
      </c>
      <c r="J11" s="403"/>
      <c r="K11" s="404"/>
      <c r="L11" s="422"/>
      <c r="M11" s="404"/>
      <c r="N11" s="423"/>
      <c r="O11" s="421"/>
      <c r="P11" s="421"/>
      <c r="Q11" s="317"/>
      <c r="R11" s="318"/>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12.9" customHeight="1" x14ac:dyDescent="0.25">
      <c r="A12" s="321"/>
      <c r="B12" s="406"/>
      <c r="C12" s="407"/>
      <c r="D12" s="407"/>
      <c r="E12" s="417"/>
      <c r="F12" s="409"/>
      <c r="G12" s="409"/>
      <c r="H12" s="410"/>
      <c r="I12" s="411" t="s">
        <v>134</v>
      </c>
      <c r="J12" s="328"/>
      <c r="K12" s="412" t="str">
        <f>UPPER(IF(OR(J12="a",J12="as"),F11,IF(OR(J12="b",J12="bs"),F13,0)))</f>
        <v>0</v>
      </c>
      <c r="L12" s="424"/>
      <c r="M12" s="404"/>
      <c r="N12" s="423"/>
      <c r="O12" s="421"/>
      <c r="P12" s="421"/>
      <c r="Q12" s="317"/>
      <c r="R12" s="318"/>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12.9" customHeight="1" x14ac:dyDescent="0.25">
      <c r="A13" s="321">
        <v>4</v>
      </c>
      <c r="B13" s="399" t="str">
        <f>IF($E13="","",VLOOKUP($E13,#REF!,14))</f>
        <v/>
      </c>
      <c r="C13" s="400"/>
      <c r="D13" s="400" t="str">
        <f>IF($E13="","",VLOOKUP($E13,#REF!,5))</f>
        <v/>
      </c>
      <c r="E13" s="401"/>
      <c r="F13" s="414" t="s">
        <v>317</v>
      </c>
      <c r="G13" s="414" t="s">
        <v>318</v>
      </c>
      <c r="H13" s="414"/>
      <c r="I13" s="414" t="s">
        <v>184</v>
      </c>
      <c r="J13" s="425"/>
      <c r="K13" s="404"/>
      <c r="L13" s="404"/>
      <c r="M13" s="404"/>
      <c r="N13" s="423"/>
      <c r="O13" s="421"/>
      <c r="P13" s="421"/>
      <c r="Q13" s="317"/>
      <c r="R13" s="318"/>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12.9" customHeight="1" x14ac:dyDescent="0.25">
      <c r="A14" s="321"/>
      <c r="B14" s="406"/>
      <c r="C14" s="407"/>
      <c r="D14" s="407"/>
      <c r="E14" s="417"/>
      <c r="F14" s="404"/>
      <c r="G14" s="404"/>
      <c r="H14" s="426"/>
      <c r="I14" s="427"/>
      <c r="J14" s="418"/>
      <c r="K14" s="404"/>
      <c r="L14" s="404"/>
      <c r="M14" s="419" t="s">
        <v>134</v>
      </c>
      <c r="N14" s="336"/>
      <c r="O14" s="412" t="str">
        <f>UPPER(IF(OR(N14="a",N14="as"),M10,IF(OR(N14="b",N14="bs"),M18,0)))</f>
        <v>0</v>
      </c>
      <c r="P14" s="420"/>
      <c r="Q14" s="317"/>
      <c r="R14" s="318"/>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12.9" customHeight="1" x14ac:dyDescent="0.25">
      <c r="A15" s="309">
        <v>5</v>
      </c>
      <c r="B15" s="399" t="str">
        <f>IF($E15="","",VLOOKUP($E15,#REF!,14))</f>
        <v/>
      </c>
      <c r="C15" s="400"/>
      <c r="D15" s="400" t="str">
        <f>IF($E15="","",VLOOKUP($E15,#REF!,5))</f>
        <v/>
      </c>
      <c r="E15" s="401"/>
      <c r="F15" s="402" t="s">
        <v>319</v>
      </c>
      <c r="G15" s="402" t="s">
        <v>320</v>
      </c>
      <c r="H15" s="402"/>
      <c r="I15" s="402" t="s">
        <v>184</v>
      </c>
      <c r="J15" s="428"/>
      <c r="K15" s="404"/>
      <c r="L15" s="404"/>
      <c r="M15" s="404"/>
      <c r="N15" s="423"/>
      <c r="O15" s="404"/>
      <c r="P15" s="423"/>
      <c r="Q15" s="317"/>
      <c r="R15" s="318"/>
      <c r="S15" s="319"/>
      <c r="U15" s="413" t="str">
        <f>Birók!P29</f>
        <v xml:space="preserve"> </v>
      </c>
      <c r="Y15" s="186"/>
      <c r="Z15" s="186"/>
      <c r="AA15" s="186"/>
      <c r="AB15" s="186"/>
      <c r="AC15" s="186"/>
      <c r="AD15" s="186"/>
      <c r="AE15" s="186"/>
      <c r="AF15" s="186"/>
      <c r="AG15" s="186"/>
      <c r="AH15" s="186"/>
      <c r="AI15"/>
      <c r="AJ15"/>
      <c r="AK15"/>
    </row>
    <row r="16" spans="1:37" s="60" customFormat="1" ht="12.9" customHeight="1" x14ac:dyDescent="0.25">
      <c r="A16" s="321"/>
      <c r="B16" s="406"/>
      <c r="C16" s="407"/>
      <c r="D16" s="407"/>
      <c r="E16" s="417"/>
      <c r="F16" s="409"/>
      <c r="G16" s="409"/>
      <c r="H16" s="410"/>
      <c r="I16" s="411" t="s">
        <v>134</v>
      </c>
      <c r="J16" s="328"/>
      <c r="K16" s="412" t="str">
        <f>UPPER(IF(OR(J16="a",J16="as"),F15,IF(OR(J16="b",J16="bs"),F17,0)))</f>
        <v>0</v>
      </c>
      <c r="L16" s="412"/>
      <c r="M16" s="404"/>
      <c r="N16" s="423"/>
      <c r="O16" s="421"/>
      <c r="P16" s="423"/>
      <c r="Q16" s="317"/>
      <c r="R16" s="318"/>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12.9" customHeight="1" x14ac:dyDescent="0.25">
      <c r="A17" s="321">
        <v>6</v>
      </c>
      <c r="B17" s="399" t="str">
        <f>IF($E17="","",VLOOKUP($E17,#REF!,14))</f>
        <v/>
      </c>
      <c r="C17" s="400"/>
      <c r="D17" s="400" t="str">
        <f>IF($E17="","",VLOOKUP($E17,#REF!,5))</f>
        <v/>
      </c>
      <c r="E17" s="401"/>
      <c r="F17" s="414" t="s">
        <v>321</v>
      </c>
      <c r="G17" s="414" t="s">
        <v>322</v>
      </c>
      <c r="H17" s="414"/>
      <c r="I17" s="414" t="s">
        <v>144</v>
      </c>
      <c r="J17" s="415"/>
      <c r="K17" s="404"/>
      <c r="L17" s="416"/>
      <c r="M17" s="404"/>
      <c r="N17" s="423"/>
      <c r="O17" s="421"/>
      <c r="P17" s="423"/>
      <c r="Q17" s="317"/>
      <c r="R17" s="318"/>
      <c r="S17" s="319"/>
      <c r="Y17" s="186"/>
      <c r="Z17" s="186"/>
      <c r="AA17" s="186" t="s">
        <v>65</v>
      </c>
      <c r="AB17" s="187">
        <v>120</v>
      </c>
      <c r="AC17" s="187">
        <v>90</v>
      </c>
      <c r="AD17" s="187">
        <v>60</v>
      </c>
      <c r="AE17" s="187">
        <v>40</v>
      </c>
      <c r="AF17" s="187">
        <v>25</v>
      </c>
      <c r="AG17" s="187">
        <v>15</v>
      </c>
      <c r="AH17" s="187">
        <v>8</v>
      </c>
      <c r="AI17"/>
      <c r="AJ17"/>
      <c r="AK17"/>
    </row>
    <row r="18" spans="1:37" s="60" customFormat="1" ht="12.9" customHeight="1" x14ac:dyDescent="0.25">
      <c r="A18" s="321"/>
      <c r="B18" s="406"/>
      <c r="C18" s="407"/>
      <c r="D18" s="407"/>
      <c r="E18" s="417"/>
      <c r="F18" s="409"/>
      <c r="G18" s="409"/>
      <c r="H18" s="410"/>
      <c r="I18" s="404"/>
      <c r="J18" s="418"/>
      <c r="K18" s="419" t="s">
        <v>134</v>
      </c>
      <c r="L18" s="336"/>
      <c r="M18" s="412" t="str">
        <f>UPPER(IF(OR(L18="a",L18="as"),K16,IF(OR(L18="b",L18="bs"),K20,0)))</f>
        <v>0</v>
      </c>
      <c r="N18" s="430"/>
      <c r="O18" s="421"/>
      <c r="P18" s="423"/>
      <c r="Q18" s="317"/>
      <c r="R18" s="318"/>
      <c r="S18" s="319"/>
      <c r="Y18" s="186"/>
      <c r="Z18" s="186"/>
      <c r="AA18" s="186" t="s">
        <v>69</v>
      </c>
      <c r="AB18" s="187">
        <v>90</v>
      </c>
      <c r="AC18" s="187">
        <v>60</v>
      </c>
      <c r="AD18" s="187">
        <v>40</v>
      </c>
      <c r="AE18" s="187">
        <v>25</v>
      </c>
      <c r="AF18" s="187">
        <v>15</v>
      </c>
      <c r="AG18" s="187">
        <v>8</v>
      </c>
      <c r="AH18" s="187">
        <v>4</v>
      </c>
      <c r="AI18"/>
      <c r="AJ18"/>
      <c r="AK18"/>
    </row>
    <row r="19" spans="1:37" s="60" customFormat="1" ht="12.9" customHeight="1" x14ac:dyDescent="0.25">
      <c r="A19" s="321">
        <v>7</v>
      </c>
      <c r="B19" s="399" t="str">
        <f>IF($E19="","",VLOOKUP($E19,#REF!,14))</f>
        <v/>
      </c>
      <c r="C19" s="400" t="str">
        <f>IF($E19="","",VLOOKUP($E19,#REF!,15))</f>
        <v/>
      </c>
      <c r="D19" s="400" t="str">
        <f>IF($E19="","",VLOOKUP($E19,#REF!,5))</f>
        <v/>
      </c>
      <c r="E19" s="401"/>
      <c r="F19" s="414" t="s">
        <v>186</v>
      </c>
      <c r="G19" s="414" t="str">
        <f>IF($E19="","",VLOOKUP($E19,#REF!,3))</f>
        <v/>
      </c>
      <c r="H19" s="414"/>
      <c r="I19" s="414" t="str">
        <f>IF($E19="","",VLOOKUP($E19,#REF!,4))</f>
        <v/>
      </c>
      <c r="J19" s="403"/>
      <c r="K19" s="404"/>
      <c r="L19" s="422"/>
      <c r="M19" s="404"/>
      <c r="N19" s="421"/>
      <c r="O19" s="421"/>
      <c r="P19" s="423"/>
      <c r="Q19" s="317"/>
      <c r="R19" s="318"/>
      <c r="S19" s="319"/>
      <c r="Y19" s="186"/>
      <c r="Z19" s="186"/>
      <c r="AA19" s="186" t="s">
        <v>79</v>
      </c>
      <c r="AB19" s="187">
        <v>60</v>
      </c>
      <c r="AC19" s="187">
        <v>40</v>
      </c>
      <c r="AD19" s="187">
        <v>25</v>
      </c>
      <c r="AE19" s="187">
        <v>15</v>
      </c>
      <c r="AF19" s="187">
        <v>8</v>
      </c>
      <c r="AG19" s="187">
        <v>4</v>
      </c>
      <c r="AH19" s="187">
        <v>2</v>
      </c>
      <c r="AI19"/>
      <c r="AJ19"/>
      <c r="AK19"/>
    </row>
    <row r="20" spans="1:37" s="60" customFormat="1" ht="12.9" customHeight="1" x14ac:dyDescent="0.25">
      <c r="A20" s="321"/>
      <c r="B20" s="406"/>
      <c r="C20" s="407"/>
      <c r="D20" s="407"/>
      <c r="E20" s="408"/>
      <c r="F20" s="409"/>
      <c r="G20" s="409"/>
      <c r="H20" s="410"/>
      <c r="I20" s="411" t="s">
        <v>134</v>
      </c>
      <c r="J20" s="328"/>
      <c r="K20" s="412" t="s">
        <v>323</v>
      </c>
      <c r="L20" s="424"/>
      <c r="M20" s="404"/>
      <c r="N20" s="421"/>
      <c r="O20" s="421"/>
      <c r="P20" s="423"/>
      <c r="Q20" s="317"/>
      <c r="R20" s="318"/>
      <c r="S20" s="319"/>
      <c r="Y20" s="186"/>
      <c r="Z20" s="186"/>
      <c r="AA20" s="186" t="s">
        <v>80</v>
      </c>
      <c r="AB20" s="187">
        <v>40</v>
      </c>
      <c r="AC20" s="187">
        <v>25</v>
      </c>
      <c r="AD20" s="187">
        <v>15</v>
      </c>
      <c r="AE20" s="187">
        <v>8</v>
      </c>
      <c r="AF20" s="187">
        <v>4</v>
      </c>
      <c r="AG20" s="187">
        <v>2</v>
      </c>
      <c r="AH20" s="187">
        <v>1</v>
      </c>
      <c r="AI20"/>
      <c r="AJ20"/>
      <c r="AK20"/>
    </row>
    <row r="21" spans="1:37" s="60" customFormat="1" ht="12.9" customHeight="1" x14ac:dyDescent="0.25">
      <c r="A21" s="321">
        <v>8</v>
      </c>
      <c r="B21" s="399" t="str">
        <f>IF($E21="","",VLOOKUP($E21,#REF!,14))</f>
        <v/>
      </c>
      <c r="C21" s="400" t="str">
        <f>IF($E21="","",VLOOKUP($E21,#REF!,15))</f>
        <v/>
      </c>
      <c r="D21" s="400" t="str">
        <f>IF($E21="","",VLOOKUP($E21,#REF!,5))</f>
        <v/>
      </c>
      <c r="E21" s="401"/>
      <c r="F21" s="414" t="s">
        <v>324</v>
      </c>
      <c r="G21" s="414" t="s">
        <v>325</v>
      </c>
      <c r="H21" s="414"/>
      <c r="I21" s="414" t="s">
        <v>263</v>
      </c>
      <c r="J21" s="425"/>
      <c r="K21" s="404"/>
      <c r="L21" s="404"/>
      <c r="M21" s="404"/>
      <c r="N21" s="421"/>
      <c r="O21" s="421"/>
      <c r="P21" s="423"/>
      <c r="Q21" s="317"/>
      <c r="R21" s="318"/>
      <c r="S21" s="319"/>
      <c r="Y21" s="186"/>
      <c r="Z21" s="186"/>
      <c r="AA21" s="186" t="s">
        <v>84</v>
      </c>
      <c r="AB21" s="187">
        <v>25</v>
      </c>
      <c r="AC21" s="187">
        <v>15</v>
      </c>
      <c r="AD21" s="187">
        <v>10</v>
      </c>
      <c r="AE21" s="187">
        <v>6</v>
      </c>
      <c r="AF21" s="187">
        <v>3</v>
      </c>
      <c r="AG21" s="187">
        <v>1</v>
      </c>
      <c r="AH21" s="187">
        <v>0</v>
      </c>
      <c r="AI21"/>
      <c r="AJ21"/>
      <c r="AK21"/>
    </row>
    <row r="22" spans="1:37" s="60" customFormat="1" ht="12.9" customHeight="1" x14ac:dyDescent="0.25">
      <c r="A22" s="321"/>
      <c r="B22" s="406"/>
      <c r="C22" s="407"/>
      <c r="D22" s="407"/>
      <c r="E22" s="408"/>
      <c r="F22" s="427"/>
      <c r="G22" s="427"/>
      <c r="H22" s="431"/>
      <c r="I22" s="427"/>
      <c r="J22" s="418"/>
      <c r="K22" s="404"/>
      <c r="L22" s="404"/>
      <c r="M22" s="404"/>
      <c r="N22" s="421"/>
      <c r="O22" s="419" t="s">
        <v>134</v>
      </c>
      <c r="P22" s="336"/>
      <c r="Q22" s="412" t="str">
        <f>UPPER(IF(OR(P22="a",P22="as"),O14,IF(OR(P22="b",P22="bs"),O30,0)))</f>
        <v>0</v>
      </c>
      <c r="R22" s="420"/>
      <c r="S22" s="319"/>
      <c r="Y22" s="186"/>
      <c r="Z22" s="186"/>
      <c r="AA22" s="186" t="s">
        <v>85</v>
      </c>
      <c r="AB22" s="187">
        <v>15</v>
      </c>
      <c r="AC22" s="187">
        <v>10</v>
      </c>
      <c r="AD22" s="187">
        <v>6</v>
      </c>
      <c r="AE22" s="187">
        <v>3</v>
      </c>
      <c r="AF22" s="187">
        <v>1</v>
      </c>
      <c r="AG22" s="187">
        <v>0</v>
      </c>
      <c r="AH22" s="187">
        <v>0</v>
      </c>
      <c r="AI22"/>
      <c r="AJ22"/>
      <c r="AK22"/>
    </row>
    <row r="23" spans="1:37" s="60" customFormat="1" ht="12.9" customHeight="1" x14ac:dyDescent="0.25">
      <c r="A23" s="321">
        <v>9</v>
      </c>
      <c r="B23" s="399" t="str">
        <f>IF($E23="","",VLOOKUP($E23,#REF!,14))</f>
        <v/>
      </c>
      <c r="C23" s="400" t="str">
        <f>IF($E23="","",VLOOKUP($E23,#REF!,15))</f>
        <v/>
      </c>
      <c r="D23" s="400" t="str">
        <f>IF($E23="","",VLOOKUP($E23,#REF!,5))</f>
        <v/>
      </c>
      <c r="E23" s="401"/>
      <c r="F23" s="414" t="s">
        <v>326</v>
      </c>
      <c r="G23" s="414" t="s">
        <v>327</v>
      </c>
      <c r="H23" s="414"/>
      <c r="I23" s="414" t="s">
        <v>184</v>
      </c>
      <c r="J23" s="403"/>
      <c r="K23" s="404"/>
      <c r="L23" s="404"/>
      <c r="M23" s="404"/>
      <c r="N23" s="421"/>
      <c r="O23" s="404"/>
      <c r="P23" s="423"/>
      <c r="Q23" s="404"/>
      <c r="R23" s="421"/>
      <c r="S23" s="319"/>
      <c r="Y23" s="186"/>
      <c r="Z23" s="186"/>
      <c r="AA23" s="186" t="s">
        <v>90</v>
      </c>
      <c r="AB23" s="187">
        <v>10</v>
      </c>
      <c r="AC23" s="187">
        <v>6</v>
      </c>
      <c r="AD23" s="187">
        <v>3</v>
      </c>
      <c r="AE23" s="187">
        <v>1</v>
      </c>
      <c r="AF23" s="187">
        <v>0</v>
      </c>
      <c r="AG23" s="187">
        <v>0</v>
      </c>
      <c r="AH23" s="187">
        <v>0</v>
      </c>
      <c r="AI23"/>
      <c r="AJ23"/>
      <c r="AK23"/>
    </row>
    <row r="24" spans="1:37" s="60" customFormat="1" ht="12.9" customHeight="1" x14ac:dyDescent="0.25">
      <c r="A24" s="321"/>
      <c r="B24" s="406"/>
      <c r="C24" s="407"/>
      <c r="D24" s="407"/>
      <c r="E24" s="408"/>
      <c r="F24" s="409"/>
      <c r="G24" s="409"/>
      <c r="H24" s="410"/>
      <c r="I24" s="411" t="s">
        <v>134</v>
      </c>
      <c r="J24" s="328"/>
      <c r="K24" s="412" t="s">
        <v>326</v>
      </c>
      <c r="L24" s="412"/>
      <c r="M24" s="404"/>
      <c r="N24" s="421"/>
      <c r="O24" s="421"/>
      <c r="P24" s="423"/>
      <c r="Q24" s="317"/>
      <c r="R24" s="318"/>
      <c r="S24" s="319"/>
      <c r="Y24" s="186"/>
      <c r="Z24" s="186"/>
      <c r="AA24" s="186" t="s">
        <v>91</v>
      </c>
      <c r="AB24" s="187">
        <v>6</v>
      </c>
      <c r="AC24" s="187">
        <v>3</v>
      </c>
      <c r="AD24" s="187">
        <v>1</v>
      </c>
      <c r="AE24" s="187">
        <v>0</v>
      </c>
      <c r="AF24" s="187">
        <v>0</v>
      </c>
      <c r="AG24" s="187">
        <v>0</v>
      </c>
      <c r="AH24" s="187">
        <v>0</v>
      </c>
      <c r="AI24"/>
      <c r="AJ24"/>
      <c r="AK24"/>
    </row>
    <row r="25" spans="1:37" s="60" customFormat="1" ht="12.9" customHeight="1" x14ac:dyDescent="0.25">
      <c r="A25" s="321">
        <v>10</v>
      </c>
      <c r="B25" s="399" t="str">
        <f>IF($E25="","",VLOOKUP($E25,#REF!,14))</f>
        <v/>
      </c>
      <c r="C25" s="400" t="str">
        <f>IF($E25="","",VLOOKUP($E25,#REF!,15))</f>
        <v/>
      </c>
      <c r="D25" s="400" t="str">
        <f>IF($E25="","",VLOOKUP($E25,#REF!,5))</f>
        <v/>
      </c>
      <c r="E25" s="401"/>
      <c r="F25" s="414" t="s">
        <v>186</v>
      </c>
      <c r="G25" s="414" t="str">
        <f>IF($E25="","",VLOOKUP($E25,#REF!,3))</f>
        <v/>
      </c>
      <c r="H25" s="414"/>
      <c r="I25" s="414" t="str">
        <f>IF($E25="","",VLOOKUP($E25,#REF!,4))</f>
        <v/>
      </c>
      <c r="J25" s="415"/>
      <c r="K25" s="404"/>
      <c r="L25" s="416"/>
      <c r="M25" s="404"/>
      <c r="N25" s="421"/>
      <c r="O25" s="421"/>
      <c r="P25" s="423"/>
      <c r="Q25" s="317"/>
      <c r="R25" s="318"/>
      <c r="S25" s="319"/>
      <c r="Y25" s="186"/>
      <c r="Z25" s="186"/>
      <c r="AA25" s="186" t="s">
        <v>96</v>
      </c>
      <c r="AB25" s="187">
        <v>3</v>
      </c>
      <c r="AC25" s="187">
        <v>2</v>
      </c>
      <c r="AD25" s="187">
        <v>1</v>
      </c>
      <c r="AE25" s="187">
        <v>0</v>
      </c>
      <c r="AF25" s="187">
        <v>0</v>
      </c>
      <c r="AG25" s="187">
        <v>0</v>
      </c>
      <c r="AH25" s="187">
        <v>0</v>
      </c>
      <c r="AI25"/>
      <c r="AJ25"/>
      <c r="AK25"/>
    </row>
    <row r="26" spans="1:37" s="60" customFormat="1" ht="12.9" customHeight="1" x14ac:dyDescent="0.25">
      <c r="A26" s="321"/>
      <c r="B26" s="406"/>
      <c r="C26" s="407"/>
      <c r="D26" s="407"/>
      <c r="E26" s="417"/>
      <c r="F26" s="409"/>
      <c r="G26" s="409"/>
      <c r="H26" s="410"/>
      <c r="I26" s="404"/>
      <c r="J26" s="418"/>
      <c r="K26" s="419" t="s">
        <v>134</v>
      </c>
      <c r="L26" s="336"/>
      <c r="M26" s="412" t="str">
        <f>UPPER(IF(OR(L26="a",L26="as"),K24,IF(OR(L26="b",L26="bs"),K28,0)))</f>
        <v>0</v>
      </c>
      <c r="N26" s="420"/>
      <c r="O26" s="421"/>
      <c r="P26" s="423"/>
      <c r="Q26" s="317"/>
      <c r="R26" s="318"/>
      <c r="S26" s="319"/>
      <c r="Y26"/>
      <c r="Z26"/>
      <c r="AA26"/>
      <c r="AB26"/>
      <c r="AC26"/>
      <c r="AD26"/>
      <c r="AE26"/>
      <c r="AF26"/>
      <c r="AG26"/>
      <c r="AH26"/>
      <c r="AI26"/>
      <c r="AJ26"/>
      <c r="AK26"/>
    </row>
    <row r="27" spans="1:37" s="60" customFormat="1" ht="12.9" customHeight="1" x14ac:dyDescent="0.25">
      <c r="A27" s="321">
        <v>11</v>
      </c>
      <c r="B27" s="399" t="str">
        <f>IF($E27="","",VLOOKUP($E27,#REF!,14))</f>
        <v/>
      </c>
      <c r="C27" s="400" t="str">
        <f>IF($E27="","",VLOOKUP($E27,#REF!,15))</f>
        <v/>
      </c>
      <c r="D27" s="400" t="str">
        <f>IF($E27="","",VLOOKUP($E27,#REF!,5))</f>
        <v/>
      </c>
      <c r="E27" s="401"/>
      <c r="F27" s="414" t="s">
        <v>328</v>
      </c>
      <c r="G27" s="414" t="s">
        <v>329</v>
      </c>
      <c r="H27" s="414"/>
      <c r="I27" s="414" t="s">
        <v>133</v>
      </c>
      <c r="J27" s="403"/>
      <c r="K27" s="404"/>
      <c r="L27" s="422"/>
      <c r="M27" s="404"/>
      <c r="N27" s="423"/>
      <c r="O27" s="421"/>
      <c r="P27" s="423"/>
      <c r="Q27" s="317"/>
      <c r="R27" s="318"/>
      <c r="S27" s="319"/>
      <c r="Y27"/>
      <c r="Z27"/>
      <c r="AA27"/>
      <c r="AB27"/>
      <c r="AC27"/>
      <c r="AD27"/>
      <c r="AE27"/>
      <c r="AF27"/>
      <c r="AG27"/>
      <c r="AH27"/>
      <c r="AI27"/>
      <c r="AJ27"/>
      <c r="AK27"/>
    </row>
    <row r="28" spans="1:37" s="60" customFormat="1" ht="12.9" customHeight="1" x14ac:dyDescent="0.25">
      <c r="A28" s="347"/>
      <c r="B28" s="406"/>
      <c r="C28" s="407"/>
      <c r="D28" s="407"/>
      <c r="E28" s="417"/>
      <c r="F28" s="409"/>
      <c r="G28" s="409"/>
      <c r="H28" s="410"/>
      <c r="I28" s="411" t="s">
        <v>134</v>
      </c>
      <c r="J28" s="328"/>
      <c r="K28" s="412" t="s">
        <v>330</v>
      </c>
      <c r="L28" s="424"/>
      <c r="M28" s="404"/>
      <c r="N28" s="423"/>
      <c r="O28" s="421"/>
      <c r="P28" s="423"/>
      <c r="Q28" s="317"/>
      <c r="R28" s="318"/>
      <c r="S28" s="319"/>
    </row>
    <row r="29" spans="1:37" s="60" customFormat="1" ht="12.9" customHeight="1" x14ac:dyDescent="0.25">
      <c r="A29" s="309">
        <v>12</v>
      </c>
      <c r="B29" s="399" t="str">
        <f>IF($E29="","",VLOOKUP($E29,#REF!,14))</f>
        <v/>
      </c>
      <c r="C29" s="400" t="str">
        <f>IF($E29="","",VLOOKUP($E29,#REF!,15))</f>
        <v/>
      </c>
      <c r="D29" s="400" t="str">
        <f>IF($E29="","",VLOOKUP($E29,#REF!,5))</f>
        <v/>
      </c>
      <c r="E29" s="401"/>
      <c r="F29" s="402" t="s">
        <v>186</v>
      </c>
      <c r="G29" s="402" t="str">
        <f>IF($E29="","",VLOOKUP($E29,#REF!,3))</f>
        <v/>
      </c>
      <c r="H29" s="402"/>
      <c r="I29" s="402" t="str">
        <f>IF($E29="","",VLOOKUP($E29,#REF!,4))</f>
        <v/>
      </c>
      <c r="J29" s="425"/>
      <c r="K29" s="404"/>
      <c r="L29" s="404"/>
      <c r="M29" s="404"/>
      <c r="N29" s="423"/>
      <c r="O29" s="421"/>
      <c r="P29" s="423"/>
      <c r="Q29" s="317"/>
      <c r="R29" s="318"/>
      <c r="S29" s="319"/>
    </row>
    <row r="30" spans="1:37" s="60" customFormat="1" ht="12.9" customHeight="1" x14ac:dyDescent="0.25">
      <c r="A30" s="321"/>
      <c r="B30" s="406"/>
      <c r="C30" s="407"/>
      <c r="D30" s="407"/>
      <c r="E30" s="417"/>
      <c r="F30" s="404"/>
      <c r="G30" s="404"/>
      <c r="H30" s="426"/>
      <c r="I30" s="427"/>
      <c r="J30" s="418"/>
      <c r="K30" s="404"/>
      <c r="L30" s="404"/>
      <c r="M30" s="419" t="s">
        <v>134</v>
      </c>
      <c r="N30" s="336"/>
      <c r="O30" s="412" t="str">
        <f>UPPER(IF(OR(N30="a",N30="as"),M26,IF(OR(N30="b",N30="bs"),M34,0)))</f>
        <v>0</v>
      </c>
      <c r="P30" s="430"/>
      <c r="Q30" s="317"/>
      <c r="R30" s="318"/>
      <c r="S30" s="319"/>
    </row>
    <row r="31" spans="1:37" s="60" customFormat="1" ht="12.9" customHeight="1" x14ac:dyDescent="0.25">
      <c r="A31" s="321">
        <v>13</v>
      </c>
      <c r="B31" s="399" t="str">
        <f>IF($E31="","",VLOOKUP($E31,#REF!,14))</f>
        <v/>
      </c>
      <c r="C31" s="400"/>
      <c r="D31" s="400" t="str">
        <f>IF($E31="","",VLOOKUP($E31,#REF!,5))</f>
        <v/>
      </c>
      <c r="E31" s="401"/>
      <c r="F31" s="414" t="s">
        <v>331</v>
      </c>
      <c r="G31" s="414" t="s">
        <v>283</v>
      </c>
      <c r="H31" s="414"/>
      <c r="I31" s="414" t="s">
        <v>175</v>
      </c>
      <c r="J31" s="428"/>
      <c r="K31" s="404"/>
      <c r="L31" s="404"/>
      <c r="M31" s="404"/>
      <c r="N31" s="423"/>
      <c r="O31" s="404"/>
      <c r="P31" s="421"/>
      <c r="Q31" s="317"/>
      <c r="R31" s="318"/>
      <c r="S31" s="319"/>
    </row>
    <row r="32" spans="1:37" s="60" customFormat="1" ht="12.9" customHeight="1" x14ac:dyDescent="0.25">
      <c r="A32" s="321"/>
      <c r="B32" s="406"/>
      <c r="C32" s="407"/>
      <c r="D32" s="407"/>
      <c r="E32" s="417"/>
      <c r="F32" s="409"/>
      <c r="G32" s="409"/>
      <c r="H32" s="410"/>
      <c r="I32" s="419" t="s">
        <v>134</v>
      </c>
      <c r="J32" s="328"/>
      <c r="K32" s="412"/>
      <c r="L32" s="412"/>
      <c r="M32" s="404"/>
      <c r="N32" s="423"/>
      <c r="O32" s="421"/>
      <c r="P32" s="421"/>
      <c r="Q32" s="317"/>
      <c r="R32" s="318"/>
      <c r="S32" s="319"/>
    </row>
    <row r="33" spans="1:19" s="60" customFormat="1" ht="12.9" customHeight="1" x14ac:dyDescent="0.25">
      <c r="A33" s="321">
        <v>14</v>
      </c>
      <c r="B33" s="399" t="str">
        <f>IF($E33="","",VLOOKUP($E33,#REF!,14))</f>
        <v/>
      </c>
      <c r="C33" s="400"/>
      <c r="D33" s="400" t="str">
        <f>IF($E33="","",VLOOKUP($E33,#REF!,5))</f>
        <v/>
      </c>
      <c r="E33" s="401"/>
      <c r="F33" s="414" t="s">
        <v>332</v>
      </c>
      <c r="G33" s="414" t="s">
        <v>297</v>
      </c>
      <c r="H33" s="414"/>
      <c r="I33" s="414" t="s">
        <v>56</v>
      </c>
      <c r="J33" s="415"/>
      <c r="K33" s="404"/>
      <c r="L33" s="416"/>
      <c r="M33" s="404"/>
      <c r="N33" s="423"/>
      <c r="O33" s="421"/>
      <c r="P33" s="421"/>
      <c r="Q33" s="317"/>
      <c r="R33" s="318"/>
      <c r="S33" s="319"/>
    </row>
    <row r="34" spans="1:19" s="60" customFormat="1" ht="12.9" customHeight="1" x14ac:dyDescent="0.25">
      <c r="A34" s="321"/>
      <c r="B34" s="406"/>
      <c r="C34" s="407"/>
      <c r="D34" s="407"/>
      <c r="E34" s="417"/>
      <c r="F34" s="409"/>
      <c r="G34" s="409"/>
      <c r="H34" s="410"/>
      <c r="I34" s="404"/>
      <c r="J34" s="418"/>
      <c r="K34" s="419" t="s">
        <v>134</v>
      </c>
      <c r="L34" s="336"/>
      <c r="M34" s="412" t="str">
        <f>UPPER(IF(OR(L34="a",L34="as"),K32,IF(OR(L34="b",L34="bs"),K36,0)))</f>
        <v>0</v>
      </c>
      <c r="N34" s="430"/>
      <c r="O34" s="421"/>
      <c r="P34" s="421"/>
      <c r="Q34" s="317"/>
      <c r="R34" s="318"/>
      <c r="S34" s="319"/>
    </row>
    <row r="35" spans="1:19" s="60" customFormat="1" ht="12.9" customHeight="1" x14ac:dyDescent="0.25">
      <c r="A35" s="321">
        <v>15</v>
      </c>
      <c r="B35" s="399" t="str">
        <f>IF($E35="","",VLOOKUP($E35,#REF!,14))</f>
        <v/>
      </c>
      <c r="C35" s="400" t="str">
        <f>IF($E35="","",VLOOKUP($E35,#REF!,15))</f>
        <v/>
      </c>
      <c r="D35" s="400" t="str">
        <f>IF($E35="","",VLOOKUP($E35,#REF!,5))</f>
        <v/>
      </c>
      <c r="E35" s="401"/>
      <c r="F35" s="414" t="s">
        <v>186</v>
      </c>
      <c r="G35" s="414" t="str">
        <f>IF($E35="","",VLOOKUP($E35,#REF!,3))</f>
        <v/>
      </c>
      <c r="H35" s="414"/>
      <c r="I35" s="414" t="str">
        <f>IF($E35="","",VLOOKUP($E35,#REF!,4))</f>
        <v/>
      </c>
      <c r="J35" s="403"/>
      <c r="K35" s="404"/>
      <c r="L35" s="422"/>
      <c r="M35" s="404"/>
      <c r="N35" s="421"/>
      <c r="O35" s="421"/>
      <c r="P35" s="421"/>
      <c r="Q35" s="317"/>
      <c r="R35" s="318"/>
      <c r="S35" s="319"/>
    </row>
    <row r="36" spans="1:19" s="60" customFormat="1" ht="12.9" customHeight="1" x14ac:dyDescent="0.25">
      <c r="A36" s="321"/>
      <c r="B36" s="406"/>
      <c r="C36" s="407"/>
      <c r="D36" s="407"/>
      <c r="E36" s="408"/>
      <c r="F36" s="409"/>
      <c r="G36" s="409"/>
      <c r="H36" s="410"/>
      <c r="I36" s="419" t="s">
        <v>134</v>
      </c>
      <c r="J36" s="328"/>
      <c r="K36" s="412" t="s">
        <v>333</v>
      </c>
      <c r="L36" s="424"/>
      <c r="M36" s="404"/>
      <c r="N36" s="421"/>
      <c r="O36" s="421"/>
      <c r="P36" s="421"/>
      <c r="Q36" s="317"/>
      <c r="R36" s="318"/>
      <c r="S36" s="319"/>
    </row>
    <row r="37" spans="1:19" s="60" customFormat="1" ht="12.9" customHeight="1" x14ac:dyDescent="0.25">
      <c r="A37" s="309">
        <v>16</v>
      </c>
      <c r="B37" s="399" t="str">
        <f>IF($E37="","",VLOOKUP($E37,#REF!,14))</f>
        <v/>
      </c>
      <c r="C37" s="400" t="str">
        <f>IF($E37="","",VLOOKUP($E37,#REF!,15))</f>
        <v/>
      </c>
      <c r="D37" s="400" t="str">
        <f>IF($E37="","",VLOOKUP($E37,#REF!,5))</f>
        <v/>
      </c>
      <c r="E37" s="401"/>
      <c r="F37" s="402" t="s">
        <v>334</v>
      </c>
      <c r="G37" s="402" t="str">
        <f>IF($E37="","",VLOOKUP($E37,#REF!,3))</f>
        <v/>
      </c>
      <c r="H37" s="414" t="s">
        <v>335</v>
      </c>
      <c r="I37" s="402" t="s">
        <v>140</v>
      </c>
      <c r="J37" s="425"/>
      <c r="K37" s="404"/>
      <c r="L37" s="404"/>
      <c r="M37" s="404"/>
      <c r="N37" s="421"/>
      <c r="O37" s="421"/>
      <c r="P37" s="421"/>
      <c r="Q37" s="317"/>
      <c r="R37" s="318"/>
      <c r="S37" s="319"/>
    </row>
    <row r="38" spans="1:19" s="60" customFormat="1" ht="9.6" customHeight="1" x14ac:dyDescent="0.25">
      <c r="A38" s="432"/>
      <c r="B38" s="408"/>
      <c r="C38" s="408"/>
      <c r="D38" s="408"/>
      <c r="E38" s="408"/>
      <c r="F38" s="427"/>
      <c r="G38" s="427"/>
      <c r="H38" s="431"/>
      <c r="I38" s="404"/>
      <c r="J38" s="418"/>
      <c r="K38" s="404"/>
      <c r="L38" s="404"/>
      <c r="M38" s="404"/>
      <c r="N38" s="421"/>
      <c r="O38" s="421"/>
      <c r="P38" s="421"/>
      <c r="Q38" s="317"/>
      <c r="R38" s="318"/>
      <c r="S38" s="319"/>
    </row>
    <row r="39" spans="1:19" s="60" customFormat="1" ht="9.6" customHeight="1" x14ac:dyDescent="0.25">
      <c r="A39" s="433"/>
      <c r="B39" s="434"/>
      <c r="C39" s="434"/>
      <c r="D39" s="434"/>
      <c r="E39" s="408"/>
      <c r="F39" s="434"/>
      <c r="G39" s="434"/>
      <c r="H39" s="434"/>
      <c r="I39" s="434"/>
      <c r="J39" s="408"/>
      <c r="K39" s="434"/>
      <c r="L39" s="434"/>
      <c r="M39" s="434"/>
      <c r="N39" s="435"/>
      <c r="O39" s="435"/>
      <c r="P39" s="435"/>
      <c r="Q39" s="317"/>
      <c r="R39" s="318"/>
      <c r="S39" s="319"/>
    </row>
    <row r="40" spans="1:19" s="60" customFormat="1" ht="9.6" customHeight="1" x14ac:dyDescent="0.25">
      <c r="A40" s="432"/>
      <c r="B40" s="408"/>
      <c r="C40" s="408"/>
      <c r="D40" s="408"/>
      <c r="E40" s="408"/>
      <c r="F40" s="434"/>
      <c r="G40" s="434"/>
      <c r="I40" s="434"/>
      <c r="J40" s="408"/>
      <c r="K40" s="434"/>
      <c r="L40" s="434"/>
      <c r="M40" s="436"/>
      <c r="N40" s="408"/>
      <c r="O40" s="434"/>
      <c r="P40" s="435"/>
      <c r="Q40" s="317"/>
      <c r="R40" s="318"/>
      <c r="S40" s="319"/>
    </row>
    <row r="41" spans="1:19" s="60" customFormat="1" ht="9.6" customHeight="1" x14ac:dyDescent="0.25">
      <c r="A41" s="432"/>
      <c r="B41" s="434"/>
      <c r="C41" s="434"/>
      <c r="D41" s="434"/>
      <c r="E41" s="408"/>
      <c r="F41" s="434"/>
      <c r="G41" s="434"/>
      <c r="H41" s="434"/>
      <c r="I41" s="434"/>
      <c r="J41" s="408"/>
      <c r="K41" s="434"/>
      <c r="L41" s="434"/>
      <c r="M41" s="434"/>
      <c r="N41" s="435"/>
      <c r="O41" s="434"/>
      <c r="P41" s="435"/>
      <c r="Q41" s="317"/>
      <c r="R41" s="318"/>
      <c r="S41" s="319"/>
    </row>
    <row r="42" spans="1:19" s="60" customFormat="1" ht="9.6" customHeight="1" x14ac:dyDescent="0.25">
      <c r="A42" s="432"/>
      <c r="B42" s="408"/>
      <c r="C42" s="408"/>
      <c r="D42" s="408"/>
      <c r="E42" s="408"/>
      <c r="F42" s="434"/>
      <c r="G42" s="434"/>
      <c r="I42" s="436"/>
      <c r="J42" s="408"/>
      <c r="K42" s="434"/>
      <c r="L42" s="434"/>
      <c r="M42" s="434"/>
      <c r="N42" s="435"/>
      <c r="O42" s="435"/>
      <c r="P42" s="435"/>
      <c r="Q42" s="317"/>
      <c r="R42" s="318"/>
      <c r="S42" s="319"/>
    </row>
    <row r="43" spans="1:19" s="60" customFormat="1" ht="9.6" customHeight="1" x14ac:dyDescent="0.25">
      <c r="A43" s="432"/>
      <c r="B43" s="434"/>
      <c r="C43" s="434"/>
      <c r="D43" s="434"/>
      <c r="E43" s="408"/>
      <c r="F43" s="434"/>
      <c r="G43" s="434"/>
      <c r="H43" s="434"/>
      <c r="I43" s="434"/>
      <c r="J43" s="408"/>
      <c r="K43" s="434"/>
      <c r="L43" s="437"/>
      <c r="M43" s="434"/>
      <c r="N43" s="435"/>
      <c r="O43" s="435"/>
      <c r="P43" s="435"/>
      <c r="Q43" s="317"/>
      <c r="R43" s="318"/>
      <c r="S43" s="319"/>
    </row>
    <row r="44" spans="1:19" s="60" customFormat="1" ht="9.6" customHeight="1" x14ac:dyDescent="0.25">
      <c r="A44" s="432"/>
      <c r="B44" s="408"/>
      <c r="C44" s="408"/>
      <c r="D44" s="408"/>
      <c r="E44" s="408"/>
      <c r="F44" s="434"/>
      <c r="G44" s="434"/>
      <c r="I44" s="434"/>
      <c r="J44" s="408"/>
      <c r="K44" s="436"/>
      <c r="L44" s="408"/>
      <c r="M44" s="434"/>
      <c r="N44" s="435"/>
      <c r="O44" s="435"/>
      <c r="P44" s="435"/>
      <c r="Q44" s="317"/>
      <c r="R44" s="318"/>
      <c r="S44" s="319"/>
    </row>
    <row r="45" spans="1:19" s="60" customFormat="1" ht="9.6" customHeight="1" x14ac:dyDescent="0.25">
      <c r="A45" s="432"/>
      <c r="B45" s="434"/>
      <c r="C45" s="434"/>
      <c r="D45" s="434"/>
      <c r="E45" s="408"/>
      <c r="F45" s="434"/>
      <c r="G45" s="434"/>
      <c r="H45" s="434"/>
      <c r="I45" s="434"/>
      <c r="J45" s="408"/>
      <c r="K45" s="434"/>
      <c r="L45" s="434"/>
      <c r="M45" s="434"/>
      <c r="N45" s="435"/>
      <c r="O45" s="435"/>
      <c r="P45" s="435"/>
      <c r="Q45" s="317"/>
      <c r="R45" s="318"/>
      <c r="S45" s="319"/>
    </row>
    <row r="46" spans="1:19" s="60" customFormat="1" ht="9.6" customHeight="1" x14ac:dyDescent="0.25">
      <c r="A46" s="432"/>
      <c r="B46" s="408"/>
      <c r="C46" s="408"/>
      <c r="D46" s="408"/>
      <c r="E46" s="408"/>
      <c r="F46" s="434"/>
      <c r="G46" s="434"/>
      <c r="I46" s="436"/>
      <c r="J46" s="408"/>
      <c r="K46" s="434"/>
      <c r="L46" s="434"/>
      <c r="M46" s="434"/>
      <c r="N46" s="435"/>
      <c r="O46" s="435"/>
      <c r="P46" s="435"/>
      <c r="Q46" s="317"/>
      <c r="R46" s="318"/>
      <c r="S46" s="319"/>
    </row>
    <row r="47" spans="1:19" s="60" customFormat="1" ht="9.6" customHeight="1" x14ac:dyDescent="0.25">
      <c r="A47" s="433"/>
      <c r="B47" s="434"/>
      <c r="C47" s="434"/>
      <c r="D47" s="434"/>
      <c r="E47" s="408"/>
      <c r="F47" s="434"/>
      <c r="G47" s="434"/>
      <c r="H47" s="434"/>
      <c r="I47" s="434"/>
      <c r="J47" s="408"/>
      <c r="K47" s="434"/>
      <c r="L47" s="434"/>
      <c r="M47" s="434"/>
      <c r="N47" s="434"/>
      <c r="O47" s="315"/>
      <c r="P47" s="315"/>
      <c r="Q47" s="317"/>
      <c r="R47" s="318"/>
      <c r="S47" s="319"/>
    </row>
    <row r="48" spans="1:19" s="7" customFormat="1" ht="6.75" customHeight="1" x14ac:dyDescent="0.25">
      <c r="A48" s="357"/>
      <c r="B48" s="357"/>
      <c r="C48" s="357"/>
      <c r="D48" s="357"/>
      <c r="E48" s="357"/>
      <c r="F48" s="438"/>
      <c r="G48" s="438"/>
      <c r="H48" s="438"/>
      <c r="I48" s="438"/>
      <c r="J48" s="359"/>
      <c r="K48" s="358"/>
      <c r="L48" s="360"/>
      <c r="M48" s="358"/>
      <c r="N48" s="360"/>
      <c r="O48" s="358"/>
      <c r="P48" s="360"/>
      <c r="Q48" s="358"/>
      <c r="R48" s="360"/>
      <c r="S48" s="354"/>
    </row>
    <row r="49" spans="1:18" s="18" customFormat="1" ht="10.5" customHeight="1" x14ac:dyDescent="0.25">
      <c r="A49" s="220" t="s">
        <v>72</v>
      </c>
      <c r="B49" s="221"/>
      <c r="C49" s="221"/>
      <c r="D49" s="222"/>
      <c r="E49" s="361" t="s">
        <v>99</v>
      </c>
      <c r="F49" s="362" t="s">
        <v>100</v>
      </c>
      <c r="G49" s="361"/>
      <c r="H49" s="361"/>
      <c r="I49" s="363"/>
      <c r="J49" s="361" t="s">
        <v>99</v>
      </c>
      <c r="K49" s="362" t="s">
        <v>101</v>
      </c>
      <c r="L49" s="364"/>
      <c r="M49" s="362" t="s">
        <v>102</v>
      </c>
      <c r="N49" s="365"/>
      <c r="O49" s="366" t="s">
        <v>103</v>
      </c>
      <c r="P49" s="366"/>
      <c r="Q49" s="367"/>
      <c r="R49" s="368"/>
    </row>
    <row r="50" spans="1:18" s="18" customFormat="1" ht="9" customHeight="1" x14ac:dyDescent="0.25">
      <c r="A50" s="439" t="s">
        <v>104</v>
      </c>
      <c r="B50" s="440"/>
      <c r="C50" s="441"/>
      <c r="D50" s="442"/>
      <c r="E50" s="443">
        <v>1</v>
      </c>
      <c r="F50" s="258" t="e">
        <f>IF(E50&gt;$R$57,0,UPPER(VLOOKUP(E50,#REF!,2)))</f>
        <v>#REF!</v>
      </c>
      <c r="G50" s="371"/>
      <c r="H50" s="258"/>
      <c r="I50" s="251"/>
      <c r="J50" s="444" t="s">
        <v>105</v>
      </c>
      <c r="K50" s="254"/>
      <c r="L50" s="243"/>
      <c r="M50" s="254"/>
      <c r="N50" s="445"/>
      <c r="O50" s="446" t="s">
        <v>106</v>
      </c>
      <c r="P50" s="447"/>
      <c r="Q50" s="447"/>
      <c r="R50" s="448"/>
    </row>
    <row r="51" spans="1:18" s="18" customFormat="1" ht="9" customHeight="1" x14ac:dyDescent="0.25">
      <c r="A51" s="449" t="s">
        <v>107</v>
      </c>
      <c r="B51" s="450"/>
      <c r="C51" s="451"/>
      <c r="D51" s="452"/>
      <c r="E51" s="443">
        <v>2</v>
      </c>
      <c r="F51" s="258" t="e">
        <f>IF(E51&gt;$R$57,0,UPPER(VLOOKUP(E51,#REF!,2)))</f>
        <v>#REF!</v>
      </c>
      <c r="G51" s="371"/>
      <c r="H51" s="258"/>
      <c r="I51" s="251"/>
      <c r="J51" s="444" t="s">
        <v>108</v>
      </c>
      <c r="K51" s="254"/>
      <c r="L51" s="243"/>
      <c r="M51" s="254"/>
      <c r="N51" s="445"/>
      <c r="O51" s="453"/>
      <c r="P51" s="454"/>
      <c r="Q51" s="450"/>
      <c r="R51" s="455"/>
    </row>
    <row r="52" spans="1:18" s="18" customFormat="1" ht="9" customHeight="1" x14ac:dyDescent="0.25">
      <c r="A52" s="255"/>
      <c r="B52" s="256"/>
      <c r="C52" s="377"/>
      <c r="D52" s="257"/>
      <c r="E52" s="443">
        <v>3</v>
      </c>
      <c r="F52" s="258" t="e">
        <f>IF(E52&gt;$R$57,0,UPPER(VLOOKUP(E52,#REF!,2)))</f>
        <v>#REF!</v>
      </c>
      <c r="G52" s="371"/>
      <c r="H52" s="258"/>
      <c r="I52" s="251"/>
      <c r="J52" s="444" t="s">
        <v>109</v>
      </c>
      <c r="K52" s="254"/>
      <c r="L52" s="243"/>
      <c r="M52" s="254"/>
      <c r="N52" s="445"/>
      <c r="O52" s="446" t="s">
        <v>110</v>
      </c>
      <c r="P52" s="447"/>
      <c r="Q52" s="447"/>
      <c r="R52" s="448"/>
    </row>
    <row r="53" spans="1:18" s="18" customFormat="1" ht="9" customHeight="1" x14ac:dyDescent="0.25">
      <c r="A53" s="260"/>
      <c r="B53" s="261"/>
      <c r="C53" s="261"/>
      <c r="D53" s="262"/>
      <c r="E53" s="443">
        <v>4</v>
      </c>
      <c r="F53" s="258" t="e">
        <f>IF(E53&gt;$R$57,0,UPPER(VLOOKUP(E53,#REF!,2)))</f>
        <v>#REF!</v>
      </c>
      <c r="G53" s="371"/>
      <c r="H53" s="258"/>
      <c r="I53" s="251"/>
      <c r="J53" s="444" t="s">
        <v>111</v>
      </c>
      <c r="K53" s="254"/>
      <c r="L53" s="243"/>
      <c r="M53" s="254"/>
      <c r="N53" s="445"/>
      <c r="O53" s="254"/>
      <c r="P53" s="243"/>
      <c r="Q53" s="254"/>
      <c r="R53" s="445"/>
    </row>
    <row r="54" spans="1:18" s="18" customFormat="1" ht="9" customHeight="1" x14ac:dyDescent="0.25">
      <c r="A54" s="264"/>
      <c r="B54" s="265"/>
      <c r="C54" s="265"/>
      <c r="D54" s="266"/>
      <c r="E54" s="443"/>
      <c r="F54" s="258"/>
      <c r="G54" s="371"/>
      <c r="H54" s="258"/>
      <c r="I54" s="251"/>
      <c r="J54" s="444" t="s">
        <v>112</v>
      </c>
      <c r="K54" s="254"/>
      <c r="L54" s="243"/>
      <c r="M54" s="254"/>
      <c r="N54" s="445"/>
      <c r="O54" s="450"/>
      <c r="P54" s="454"/>
      <c r="Q54" s="450"/>
      <c r="R54" s="455"/>
    </row>
    <row r="55" spans="1:18" s="18" customFormat="1" ht="9" customHeight="1" x14ac:dyDescent="0.25">
      <c r="A55" s="267"/>
      <c r="B55" s="16"/>
      <c r="C55" s="261"/>
      <c r="D55" s="262"/>
      <c r="E55" s="443"/>
      <c r="F55" s="258"/>
      <c r="G55" s="371"/>
      <c r="H55" s="258"/>
      <c r="I55" s="251"/>
      <c r="J55" s="444" t="s">
        <v>113</v>
      </c>
      <c r="K55" s="254"/>
      <c r="L55" s="243"/>
      <c r="M55" s="254"/>
      <c r="N55" s="445"/>
      <c r="O55" s="446" t="s">
        <v>33</v>
      </c>
      <c r="P55" s="447"/>
      <c r="Q55" s="447"/>
      <c r="R55" s="448"/>
    </row>
    <row r="56" spans="1:18" s="18" customFormat="1" ht="9" customHeight="1" x14ac:dyDescent="0.25">
      <c r="A56" s="267"/>
      <c r="B56" s="16"/>
      <c r="C56" s="378"/>
      <c r="D56" s="268"/>
      <c r="E56" s="443"/>
      <c r="F56" s="258"/>
      <c r="G56" s="371"/>
      <c r="H56" s="258"/>
      <c r="I56" s="251"/>
      <c r="J56" s="444" t="s">
        <v>114</v>
      </c>
      <c r="K56" s="254"/>
      <c r="L56" s="243"/>
      <c r="M56" s="254"/>
      <c r="N56" s="445"/>
      <c r="O56" s="254"/>
      <c r="P56" s="243"/>
      <c r="Q56" s="254"/>
      <c r="R56" s="445"/>
    </row>
    <row r="57" spans="1:18" s="18" customFormat="1" ht="9" customHeight="1" x14ac:dyDescent="0.25">
      <c r="A57" s="269"/>
      <c r="B57" s="270"/>
      <c r="C57" s="379"/>
      <c r="D57" s="271"/>
      <c r="E57" s="456"/>
      <c r="F57" s="273"/>
      <c r="G57" s="380"/>
      <c r="H57" s="273"/>
      <c r="I57" s="276"/>
      <c r="J57" s="457" t="s">
        <v>115</v>
      </c>
      <c r="K57" s="450"/>
      <c r="L57" s="454"/>
      <c r="M57" s="450"/>
      <c r="N57" s="455"/>
      <c r="O57" s="450" t="str">
        <f>R4</f>
        <v>Kovács Zoltán</v>
      </c>
      <c r="P57" s="454"/>
      <c r="Q57" s="450"/>
      <c r="R57" s="382" t="e">
        <f>MIN(4,#REF!)</f>
        <v>#REF!</v>
      </c>
    </row>
  </sheetData>
  <sheetProtection selectLockedCells="1" selectUnlockedCells="1"/>
  <mergeCells count="1">
    <mergeCell ref="A4:C4"/>
  </mergeCells>
  <conditionalFormatting sqref="B39 B41 B43 B45 B47">
    <cfRule type="cellIs" dxfId="269" priority="10" stopIfTrue="1" operator="equal">
      <formula>"QA"</formula>
    </cfRule>
    <cfRule type="cellIs" dxfId="268" priority="11" stopIfTrue="1" operator="equal">
      <formula>"DA"</formula>
    </cfRule>
  </conditionalFormatting>
  <conditionalFormatting sqref="E7 E9 E11 E13 E15 E17 E19 E21 E23 E25 E27 E29 E31 E33 E35 E37">
    <cfRule type="expression" dxfId="267" priority="13" stopIfTrue="1">
      <formula>$E7&lt;5</formula>
    </cfRule>
  </conditionalFormatting>
  <conditionalFormatting sqref="E39 E41 E43 E45 E47">
    <cfRule type="expression" dxfId="266" priority="5" stopIfTrue="1">
      <formula>AND($E39&lt;9,$C39&gt;0)</formula>
    </cfRule>
  </conditionalFormatting>
  <conditionalFormatting sqref="F7 F9 F11 F13 F15 F17 F19 F21 F23 F25 F27 F29 F31 F33 F35 F37">
    <cfRule type="cellIs" dxfId="265" priority="14" stopIfTrue="1" operator="equal">
      <formula>"Bye"</formula>
    </cfRule>
  </conditionalFormatting>
  <conditionalFormatting sqref="F39 F41 F43 F45 F47">
    <cfRule type="cellIs" dxfId="264" priority="6" stopIfTrue="1" operator="equal">
      <formula>"Bye"</formula>
    </cfRule>
    <cfRule type="expression" dxfId="263" priority="7" stopIfTrue="1">
      <formula>AND($E39&lt;9,$C39&gt;0)</formula>
    </cfRule>
  </conditionalFormatting>
  <conditionalFormatting sqref="H7 H9 H11 H13 H15 H17 H19 H21 H23 H25 H27 H29 H31 H33 H35 H37 G39:I39 G41:I41 G43:I43 G45:I45 G47:I47">
    <cfRule type="expression" dxfId="262" priority="1" stopIfTrue="1">
      <formula>AND($E7&lt;9,$C7&gt;0)</formula>
    </cfRule>
  </conditionalFormatting>
  <conditionalFormatting sqref="I8 K10 I12 M14 I16 K18 I20 O22 I24 K26 I28 M30 I32 K34 I36 M40 I42 K44 I46">
    <cfRule type="expression" dxfId="261" priority="2" stopIfTrue="1">
      <formula>AND($O$1="CU",I8="Umpire")</formula>
    </cfRule>
    <cfRule type="expression" dxfId="260" priority="3" stopIfTrue="1">
      <formula>AND($O$1="CU",I8&lt;&gt;"Umpire",J8&lt;&gt;"")</formula>
    </cfRule>
    <cfRule type="expression" dxfId="259" priority="4" stopIfTrue="1">
      <formula>AND($O$1="CU",I8&lt;&gt;"Umpire")</formula>
    </cfRule>
  </conditionalFormatting>
  <conditionalFormatting sqref="J8 L10 J12 N14 J16 L18 J20 P22 J24 L26 J28 N30 J32 L34 J36 R57">
    <cfRule type="expression" dxfId="258" priority="12" stopIfTrue="1">
      <formula>$O$1="CU"</formula>
    </cfRule>
  </conditionalFormatting>
  <conditionalFormatting sqref="K8 M10 K12 O14 K16 M18 K20 Q22 K24 M26 K28 O30 K32 M34 K36 O40 K42 M44 K46">
    <cfRule type="expression" dxfId="257" priority="8" stopIfTrue="1">
      <formula>J8="as"</formula>
    </cfRule>
    <cfRule type="expression" dxfId="256" priority="9" stopIfTrue="1">
      <formula>J8="bs"</formula>
    </cfRule>
  </conditionalFormatting>
  <dataValidations count="1">
    <dataValidation type="list" allowBlank="1" sqref="I8 K10 I12 M14 I16 K18 I20 O22 I24 K26 I28 M30 I32 K34 I36 M40 I42 K44 I46" xr:uid="{3E91187A-070D-4857-971B-C219881D17CB}">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7410"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7411"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CD7B-1197-4A58-83ED-366FF86D5975}">
  <sheetPr codeName="Sheet38">
    <pageSetUpPr fitToPage="1"/>
  </sheetPr>
  <dimension ref="A1:P42"/>
  <sheetViews>
    <sheetView showGridLines="0" showZeros="0" workbookViewId="0">
      <selection activeCell="A22" sqref="A22"/>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2" customWidth="1"/>
    <col min="15" max="15" width="8.5546875" customWidth="1"/>
    <col min="16" max="16" width="11.5546875" hidden="1" customWidth="1"/>
  </cols>
  <sheetData>
    <row r="1" spans="1:14" ht="24.6" x14ac:dyDescent="0.3">
      <c r="A1" s="43" t="str">
        <f>Altalanos!$A$6</f>
        <v>Diákolimpia Vármegyei</v>
      </c>
      <c r="B1" s="44"/>
      <c r="C1" s="44"/>
      <c r="D1" s="33"/>
      <c r="E1" s="33"/>
      <c r="F1" s="45"/>
      <c r="G1" s="33"/>
      <c r="H1" s="33"/>
      <c r="I1" s="33"/>
      <c r="J1" s="33"/>
      <c r="K1" s="33"/>
      <c r="L1" s="33"/>
      <c r="M1" s="33"/>
      <c r="N1" s="46"/>
    </row>
    <row r="2" spans="1:14" x14ac:dyDescent="0.25">
      <c r="A2" s="47"/>
      <c r="B2" s="48"/>
      <c r="C2" s="48"/>
      <c r="D2" s="33"/>
      <c r="E2" s="33"/>
      <c r="F2" s="33"/>
      <c r="G2" s="33"/>
      <c r="H2" s="33"/>
      <c r="I2" s="33"/>
      <c r="J2" s="33"/>
      <c r="K2" s="33"/>
      <c r="L2" s="33"/>
      <c r="M2" s="33"/>
      <c r="N2" s="45"/>
    </row>
    <row r="3" spans="1:14" s="7" customFormat="1" ht="39.75" customHeight="1" x14ac:dyDescent="0.25">
      <c r="A3" s="49"/>
      <c r="B3" s="50" t="s">
        <v>20</v>
      </c>
      <c r="C3" s="51"/>
      <c r="D3" s="52"/>
      <c r="E3" s="52"/>
      <c r="F3" s="53"/>
      <c r="G3" s="52"/>
      <c r="H3" s="54"/>
      <c r="I3" s="53"/>
      <c r="J3" s="52"/>
      <c r="K3" s="52"/>
      <c r="L3" s="52"/>
      <c r="M3" s="52"/>
      <c r="N3" s="54"/>
    </row>
    <row r="4" spans="1:14" s="18" customFormat="1" ht="9.6" x14ac:dyDescent="0.25">
      <c r="A4" s="53" t="s">
        <v>21</v>
      </c>
      <c r="B4" s="51" t="s">
        <v>11</v>
      </c>
      <c r="C4" s="55"/>
      <c r="D4" s="55"/>
      <c r="E4" s="55"/>
      <c r="F4" s="55"/>
      <c r="G4" s="55"/>
      <c r="H4" s="55"/>
      <c r="I4" s="55"/>
      <c r="J4" s="55"/>
      <c r="K4" s="55"/>
      <c r="L4" s="55"/>
      <c r="M4" s="55"/>
      <c r="N4" s="55"/>
    </row>
    <row r="5" spans="1:14" s="60" customFormat="1" ht="12.75" customHeight="1" x14ac:dyDescent="0.25">
      <c r="A5" s="56">
        <f>Altalanos!$A$10</f>
        <v>45789</v>
      </c>
      <c r="B5" s="57" t="str">
        <f>Altalanos!$C$10</f>
        <v>Gyula</v>
      </c>
      <c r="C5" s="58"/>
      <c r="D5" s="58"/>
      <c r="E5" s="58"/>
      <c r="F5" s="58"/>
      <c r="G5" s="58"/>
      <c r="H5" s="58"/>
      <c r="I5" s="58"/>
      <c r="J5" s="58"/>
      <c r="K5" s="58"/>
      <c r="L5" s="58"/>
      <c r="M5" s="59"/>
      <c r="N5" s="59"/>
    </row>
    <row r="6" spans="1:14" s="7" customFormat="1" ht="60" customHeight="1" x14ac:dyDescent="0.25">
      <c r="A6" s="702" t="s">
        <v>22</v>
      </c>
      <c r="B6" s="702"/>
      <c r="C6" s="61"/>
      <c r="D6" s="61"/>
      <c r="E6" s="61"/>
      <c r="F6" s="62"/>
      <c r="G6" s="63"/>
      <c r="H6" s="61"/>
      <c r="I6" s="62"/>
      <c r="J6" s="61"/>
      <c r="K6" s="61"/>
      <c r="L6" s="61"/>
      <c r="M6" s="61"/>
      <c r="N6" s="64"/>
    </row>
    <row r="7" spans="1:14" s="18" customFormat="1" ht="13.5" hidden="1" customHeight="1" x14ac:dyDescent="0.25">
      <c r="A7" s="65"/>
      <c r="B7" s="66"/>
      <c r="C7" s="66"/>
      <c r="D7" s="66"/>
      <c r="E7" s="66"/>
      <c r="F7" s="66"/>
      <c r="G7" s="66"/>
      <c r="H7" s="66"/>
      <c r="I7" s="66"/>
      <c r="J7" s="66"/>
      <c r="K7" s="66"/>
      <c r="L7" s="66"/>
      <c r="M7" s="66"/>
      <c r="N7" s="55"/>
    </row>
    <row r="8" spans="1:14" s="69" customFormat="1" ht="12.75" hidden="1" customHeight="1" x14ac:dyDescent="0.25">
      <c r="A8" s="67"/>
      <c r="B8" s="68"/>
      <c r="C8" s="68"/>
      <c r="D8" s="68"/>
      <c r="E8" s="68"/>
      <c r="F8" s="68"/>
      <c r="G8" s="68"/>
      <c r="H8" s="68"/>
      <c r="I8" s="68"/>
      <c r="J8" s="68"/>
      <c r="K8" s="68"/>
      <c r="L8" s="68"/>
      <c r="M8" s="68"/>
      <c r="N8" s="58"/>
    </row>
    <row r="9" spans="1:14" s="18" customFormat="1" hidden="1" x14ac:dyDescent="0.25">
      <c r="A9" s="70"/>
      <c r="B9" s="71"/>
      <c r="C9" s="72"/>
      <c r="D9" s="71"/>
      <c r="E9" s="71"/>
      <c r="F9" s="71"/>
      <c r="G9" s="71"/>
      <c r="H9" s="71"/>
      <c r="I9" s="71"/>
      <c r="J9" s="71"/>
      <c r="K9" s="71"/>
      <c r="L9" s="71"/>
      <c r="M9" s="71"/>
      <c r="N9" s="73"/>
    </row>
    <row r="10" spans="1:14" s="18" customFormat="1" ht="9.6" hidden="1" x14ac:dyDescent="0.25">
      <c r="A10" s="65"/>
      <c r="B10" s="66"/>
      <c r="C10" s="55"/>
      <c r="D10" s="55"/>
      <c r="E10" s="55"/>
      <c r="F10" s="55"/>
      <c r="G10" s="55"/>
      <c r="H10" s="55"/>
      <c r="I10" s="55"/>
      <c r="J10" s="55"/>
      <c r="K10" s="55"/>
      <c r="L10" s="55"/>
      <c r="M10" s="55"/>
      <c r="N10" s="55"/>
    </row>
    <row r="11" spans="1:14" s="60" customFormat="1" ht="12.75" hidden="1" customHeight="1" x14ac:dyDescent="0.25">
      <c r="A11" s="74"/>
      <c r="B11" s="75"/>
      <c r="C11" s="58"/>
      <c r="D11" s="58"/>
      <c r="E11" s="58"/>
      <c r="F11" s="58"/>
      <c r="G11" s="58"/>
      <c r="H11" s="58"/>
      <c r="I11" s="58"/>
      <c r="J11" s="58"/>
      <c r="K11" s="58"/>
      <c r="L11" s="58"/>
      <c r="M11" s="59"/>
      <c r="N11" s="55"/>
    </row>
    <row r="12" spans="1:14" s="18" customFormat="1" ht="9.6" hidden="1" x14ac:dyDescent="0.25">
      <c r="A12" s="65"/>
      <c r="B12" s="66"/>
      <c r="C12" s="66"/>
      <c r="D12" s="66"/>
      <c r="E12" s="66"/>
      <c r="F12" s="66"/>
      <c r="G12" s="66"/>
      <c r="H12" s="66"/>
      <c r="I12" s="66"/>
      <c r="J12" s="66"/>
      <c r="K12" s="66"/>
      <c r="L12" s="66"/>
      <c r="M12" s="66"/>
      <c r="N12" s="55"/>
    </row>
    <row r="13" spans="1:14" s="69" customFormat="1" ht="12.75" hidden="1" customHeight="1" x14ac:dyDescent="0.25">
      <c r="A13" s="67"/>
      <c r="B13" s="68"/>
      <c r="C13" s="68"/>
      <c r="D13" s="68"/>
      <c r="E13" s="68"/>
      <c r="F13" s="68"/>
      <c r="G13" s="68"/>
      <c r="H13" s="68"/>
      <c r="I13" s="68"/>
      <c r="J13" s="68"/>
      <c r="K13" s="68"/>
      <c r="L13" s="68"/>
      <c r="M13" s="68"/>
      <c r="N13" s="10"/>
    </row>
    <row r="14" spans="1:14" s="18" customFormat="1" hidden="1" x14ac:dyDescent="0.25">
      <c r="A14" s="70"/>
      <c r="B14" s="71"/>
      <c r="C14" s="72"/>
      <c r="D14" s="71"/>
      <c r="E14" s="71"/>
      <c r="F14" s="71"/>
      <c r="G14" s="71"/>
      <c r="H14" s="71"/>
      <c r="I14" s="71"/>
      <c r="J14" s="71"/>
      <c r="K14" s="71"/>
      <c r="L14" s="71"/>
      <c r="M14" s="71"/>
      <c r="N14" s="73"/>
    </row>
    <row r="15" spans="1:14" s="18" customFormat="1" ht="9.6" hidden="1" x14ac:dyDescent="0.25">
      <c r="A15" s="65"/>
      <c r="B15" s="66"/>
      <c r="C15" s="55"/>
      <c r="D15" s="55"/>
      <c r="E15" s="55"/>
      <c r="F15" s="55"/>
      <c r="G15" s="55"/>
      <c r="H15" s="55"/>
      <c r="I15" s="55"/>
      <c r="J15" s="55"/>
      <c r="K15" s="55"/>
      <c r="L15" s="55"/>
      <c r="M15" s="55"/>
      <c r="N15" s="55"/>
    </row>
    <row r="16" spans="1:14" s="18" customFormat="1" hidden="1" x14ac:dyDescent="0.25">
      <c r="A16" s="74"/>
      <c r="B16" s="75"/>
      <c r="C16" s="58"/>
      <c r="D16" s="58"/>
      <c r="E16" s="58"/>
      <c r="F16" s="58"/>
      <c r="G16" s="58"/>
      <c r="H16" s="58"/>
      <c r="I16" s="58"/>
      <c r="J16" s="58"/>
      <c r="K16" s="58"/>
      <c r="L16" s="58"/>
      <c r="M16" s="59"/>
      <c r="N16" s="55"/>
    </row>
    <row r="17" spans="1:16" s="18" customFormat="1" ht="9.6" hidden="1" x14ac:dyDescent="0.25">
      <c r="A17" s="65"/>
      <c r="B17" s="66"/>
      <c r="C17" s="66"/>
      <c r="D17" s="66"/>
      <c r="E17" s="66"/>
      <c r="F17" s="66"/>
      <c r="G17" s="66"/>
      <c r="H17" s="66"/>
      <c r="I17" s="66"/>
      <c r="J17" s="66"/>
      <c r="K17" s="66"/>
      <c r="L17" s="66"/>
      <c r="M17" s="66"/>
      <c r="N17" s="55"/>
    </row>
    <row r="18" spans="1:16" s="69" customFormat="1" ht="12.75" hidden="1" customHeight="1" x14ac:dyDescent="0.25">
      <c r="A18" s="67"/>
      <c r="B18" s="68"/>
      <c r="C18" s="68"/>
      <c r="D18" s="68"/>
      <c r="E18" s="68"/>
      <c r="F18" s="68"/>
      <c r="G18" s="68"/>
      <c r="H18" s="68"/>
      <c r="I18" s="68"/>
      <c r="J18" s="68"/>
      <c r="K18" s="68"/>
      <c r="L18" s="68"/>
      <c r="M18" s="68"/>
      <c r="N18" s="10"/>
    </row>
    <row r="19" spans="1:16" s="69" customFormat="1" ht="7.5" hidden="1" customHeight="1" x14ac:dyDescent="0.25">
      <c r="A19" s="76"/>
      <c r="B19" s="76"/>
      <c r="C19" s="12"/>
      <c r="D19" s="12"/>
      <c r="E19" s="12"/>
      <c r="F19" s="12"/>
      <c r="G19" s="12"/>
      <c r="H19" s="12"/>
      <c r="I19" s="12"/>
      <c r="J19" s="12"/>
      <c r="K19" s="12"/>
      <c r="L19" s="12"/>
      <c r="M19" s="12"/>
      <c r="N19" s="10"/>
    </row>
    <row r="20" spans="1:16" s="18" customFormat="1" x14ac:dyDescent="0.25">
      <c r="A20" s="77" t="s">
        <v>23</v>
      </c>
      <c r="B20" s="78"/>
      <c r="C20" s="72"/>
      <c r="D20" s="71"/>
      <c r="E20" s="71"/>
      <c r="F20" s="71"/>
      <c r="G20" s="71"/>
      <c r="H20" s="71"/>
      <c r="I20" s="71"/>
      <c r="J20" s="71"/>
      <c r="K20" s="71"/>
      <c r="L20" s="71"/>
      <c r="M20" s="71"/>
      <c r="N20" s="73"/>
    </row>
    <row r="21" spans="1:16" s="18" customFormat="1" ht="9.6" x14ac:dyDescent="0.25">
      <c r="A21" s="79" t="s">
        <v>24</v>
      </c>
      <c r="B21" s="80" t="s">
        <v>25</v>
      </c>
      <c r="C21" s="55"/>
      <c r="D21" s="55"/>
      <c r="E21" s="55"/>
      <c r="F21" s="55"/>
      <c r="G21" s="55"/>
      <c r="H21" s="55"/>
      <c r="I21" s="55"/>
      <c r="J21" s="55"/>
      <c r="K21" s="55"/>
      <c r="L21" s="55"/>
      <c r="M21" s="55"/>
      <c r="N21" s="55"/>
      <c r="P21" s="81" t="s">
        <v>26</v>
      </c>
    </row>
    <row r="22" spans="1:16" s="18" customFormat="1" ht="19.5" customHeight="1" x14ac:dyDescent="0.25">
      <c r="A22" s="82"/>
      <c r="B22" s="83"/>
      <c r="C22" s="58"/>
      <c r="D22" s="58"/>
      <c r="E22" s="58"/>
      <c r="F22" s="58"/>
      <c r="G22" s="58"/>
      <c r="H22" s="58"/>
      <c r="I22" s="58"/>
      <c r="J22" s="58"/>
      <c r="K22" s="58"/>
      <c r="L22" s="58"/>
      <c r="M22" s="59"/>
      <c r="N22" s="55"/>
      <c r="P22" s="84" t="str">
        <f t="shared" ref="P22:P29" si="0">LEFT(B22,1)&amp;" "&amp;A22</f>
        <v xml:space="preserve"> </v>
      </c>
    </row>
    <row r="23" spans="1:16" s="18" customFormat="1" ht="19.5" customHeight="1" x14ac:dyDescent="0.25">
      <c r="A23" s="82"/>
      <c r="B23" s="83"/>
      <c r="C23" s="58"/>
      <c r="D23" s="58"/>
      <c r="E23" s="58"/>
      <c r="F23" s="58"/>
      <c r="G23" s="58"/>
      <c r="H23" s="58"/>
      <c r="I23" s="58"/>
      <c r="J23" s="58"/>
      <c r="K23" s="58"/>
      <c r="L23" s="58"/>
      <c r="M23" s="59"/>
      <c r="N23" s="55"/>
      <c r="P23" s="84" t="str">
        <f t="shared" si="0"/>
        <v xml:space="preserve"> </v>
      </c>
    </row>
    <row r="24" spans="1:16" s="18" customFormat="1" ht="19.5" customHeight="1" x14ac:dyDescent="0.25">
      <c r="A24" s="82"/>
      <c r="B24" s="83"/>
      <c r="C24" s="58"/>
      <c r="D24" s="58"/>
      <c r="E24" s="58"/>
      <c r="F24" s="58"/>
      <c r="G24" s="58"/>
      <c r="H24" s="58"/>
      <c r="I24" s="58"/>
      <c r="J24" s="58"/>
      <c r="K24" s="58"/>
      <c r="L24" s="58"/>
      <c r="M24" s="59"/>
      <c r="N24" s="55"/>
      <c r="P24" s="84" t="str">
        <f t="shared" si="0"/>
        <v xml:space="preserve"> </v>
      </c>
    </row>
    <row r="25" spans="1:16" s="7" customFormat="1" ht="19.5" customHeight="1" x14ac:dyDescent="0.25">
      <c r="A25" s="82"/>
      <c r="B25" s="83"/>
      <c r="C25" s="58"/>
      <c r="D25" s="58"/>
      <c r="E25" s="58"/>
      <c r="F25" s="58"/>
      <c r="G25" s="58"/>
      <c r="H25" s="58"/>
      <c r="I25" s="58"/>
      <c r="J25" s="58"/>
      <c r="K25" s="58"/>
      <c r="L25" s="58"/>
      <c r="M25" s="59"/>
      <c r="N25" s="55"/>
      <c r="P25" s="84" t="str">
        <f t="shared" si="0"/>
        <v xml:space="preserve"> </v>
      </c>
    </row>
    <row r="26" spans="1:16" s="7" customFormat="1" ht="19.5" customHeight="1" x14ac:dyDescent="0.25">
      <c r="A26" s="82"/>
      <c r="B26" s="83"/>
      <c r="C26" s="58"/>
      <c r="D26" s="58"/>
      <c r="E26" s="58"/>
      <c r="F26" s="58"/>
      <c r="G26" s="58"/>
      <c r="H26" s="58"/>
      <c r="I26" s="58"/>
      <c r="J26" s="58"/>
      <c r="K26" s="58"/>
      <c r="L26" s="58"/>
      <c r="M26" s="59"/>
      <c r="N26" s="55"/>
      <c r="P26" s="84" t="str">
        <f t="shared" si="0"/>
        <v xml:space="preserve"> </v>
      </c>
    </row>
    <row r="27" spans="1:16" s="7" customFormat="1" ht="19.5" customHeight="1" x14ac:dyDescent="0.25">
      <c r="A27" s="82"/>
      <c r="B27" s="83"/>
      <c r="C27" s="58"/>
      <c r="D27" s="58"/>
      <c r="E27" s="58"/>
      <c r="F27" s="58"/>
      <c r="G27" s="58"/>
      <c r="H27" s="58"/>
      <c r="I27" s="58"/>
      <c r="J27" s="58"/>
      <c r="K27" s="58"/>
      <c r="L27" s="58"/>
      <c r="M27" s="59"/>
      <c r="N27" s="55"/>
      <c r="P27" s="84" t="str">
        <f t="shared" si="0"/>
        <v xml:space="preserve"> </v>
      </c>
    </row>
    <row r="28" spans="1:16" s="7" customFormat="1" ht="19.5" customHeight="1" x14ac:dyDescent="0.25">
      <c r="A28" s="82"/>
      <c r="B28" s="83"/>
      <c r="C28" s="58"/>
      <c r="D28" s="58"/>
      <c r="E28" s="58"/>
      <c r="F28" s="58"/>
      <c r="G28" s="58"/>
      <c r="H28" s="58"/>
      <c r="I28" s="58"/>
      <c r="J28" s="58"/>
      <c r="K28" s="58"/>
      <c r="L28" s="58"/>
      <c r="M28" s="59"/>
      <c r="N28" s="55"/>
      <c r="P28" s="84" t="str">
        <f t="shared" si="0"/>
        <v xml:space="preserve"> </v>
      </c>
    </row>
    <row r="29" spans="1:16" s="7" customFormat="1" ht="19.5" customHeight="1" x14ac:dyDescent="0.25">
      <c r="A29" s="85"/>
      <c r="B29" s="86"/>
      <c r="C29" s="58"/>
      <c r="D29" s="58"/>
      <c r="E29" s="58"/>
      <c r="F29" s="58"/>
      <c r="G29" s="58"/>
      <c r="H29" s="58"/>
      <c r="I29" s="58"/>
      <c r="J29" s="58"/>
      <c r="K29" s="58"/>
      <c r="L29" s="58"/>
      <c r="M29" s="59"/>
      <c r="N29" s="55"/>
      <c r="P29" s="84" t="str">
        <f t="shared" si="0"/>
        <v xml:space="preserve"> </v>
      </c>
    </row>
    <row r="30" spans="1:16" x14ac:dyDescent="0.25">
      <c r="A30" s="33"/>
      <c r="B30" s="33"/>
      <c r="C30" s="33"/>
      <c r="D30" s="33"/>
      <c r="E30" s="33"/>
      <c r="F30" s="33"/>
      <c r="G30" s="33"/>
      <c r="H30" s="33"/>
      <c r="I30" s="33"/>
      <c r="J30" s="33"/>
      <c r="K30" s="33"/>
      <c r="L30" s="33"/>
      <c r="M30" s="33"/>
      <c r="N30" s="87"/>
      <c r="P30" s="88" t="s">
        <v>27</v>
      </c>
    </row>
    <row r="31" spans="1:16" x14ac:dyDescent="0.25">
      <c r="A31" s="33"/>
      <c r="B31" s="33"/>
      <c r="C31" s="33"/>
      <c r="D31" s="33"/>
      <c r="E31" s="33"/>
      <c r="F31" s="33"/>
      <c r="G31" s="33"/>
      <c r="H31" s="33"/>
      <c r="I31" s="33"/>
      <c r="J31" s="33"/>
      <c r="K31" s="33"/>
      <c r="L31" s="33"/>
      <c r="M31" s="33"/>
      <c r="N31" s="87"/>
    </row>
    <row r="32" spans="1:16" x14ac:dyDescent="0.25">
      <c r="A32" s="33"/>
      <c r="B32" s="33"/>
      <c r="C32" s="33"/>
      <c r="D32" s="33"/>
      <c r="E32" s="33"/>
      <c r="F32" s="33"/>
      <c r="G32" s="33"/>
      <c r="H32" s="33"/>
      <c r="I32" s="33"/>
      <c r="J32" s="33"/>
      <c r="K32" s="33"/>
      <c r="L32" s="33"/>
      <c r="M32" s="33"/>
      <c r="N32" s="87"/>
    </row>
    <row r="33" spans="1:14" x14ac:dyDescent="0.25">
      <c r="A33" s="33"/>
      <c r="B33" s="33"/>
      <c r="C33" s="33"/>
      <c r="D33" s="33"/>
      <c r="E33" s="33"/>
      <c r="F33" s="33"/>
      <c r="G33" s="33"/>
      <c r="H33" s="33"/>
      <c r="I33" s="33"/>
      <c r="J33" s="33"/>
      <c r="K33" s="33"/>
      <c r="L33" s="33"/>
      <c r="M33" s="33"/>
      <c r="N33" s="87"/>
    </row>
    <row r="34" spans="1:14" x14ac:dyDescent="0.25">
      <c r="A34" s="33"/>
      <c r="B34" s="33"/>
      <c r="C34" s="33"/>
      <c r="D34" s="33"/>
      <c r="E34" s="33"/>
      <c r="F34" s="33"/>
      <c r="G34" s="33"/>
      <c r="H34" s="33"/>
      <c r="I34" s="33"/>
      <c r="J34" s="33"/>
      <c r="K34" s="33"/>
      <c r="L34" s="33"/>
      <c r="M34" s="33"/>
      <c r="N34" s="87"/>
    </row>
    <row r="35" spans="1:14" x14ac:dyDescent="0.25">
      <c r="A35" s="33"/>
      <c r="B35" s="33"/>
      <c r="C35" s="33"/>
      <c r="D35" s="33"/>
      <c r="E35" s="33"/>
      <c r="F35" s="33"/>
      <c r="G35" s="33"/>
      <c r="H35" s="33"/>
      <c r="I35" s="33"/>
      <c r="J35" s="33"/>
      <c r="K35" s="33"/>
      <c r="L35" s="33"/>
      <c r="M35" s="33"/>
      <c r="N35" s="87"/>
    </row>
    <row r="36" spans="1:14" x14ac:dyDescent="0.25">
      <c r="A36" s="33"/>
      <c r="B36" s="33"/>
      <c r="C36" s="33"/>
      <c r="D36" s="33"/>
      <c r="E36" s="33"/>
      <c r="F36" s="33"/>
      <c r="G36" s="33"/>
      <c r="H36" s="33"/>
      <c r="I36" s="33"/>
      <c r="J36" s="33"/>
      <c r="K36" s="33"/>
      <c r="L36" s="33"/>
      <c r="M36" s="33"/>
      <c r="N36" s="87"/>
    </row>
    <row r="37" spans="1:14" x14ac:dyDescent="0.25">
      <c r="A37" s="33"/>
      <c r="B37" s="33"/>
      <c r="C37" s="33"/>
      <c r="D37" s="33"/>
      <c r="E37" s="33"/>
      <c r="F37" s="33"/>
      <c r="G37" s="33"/>
      <c r="H37" s="33"/>
      <c r="I37" s="33"/>
      <c r="J37" s="33"/>
      <c r="K37" s="33"/>
      <c r="L37" s="33"/>
      <c r="M37" s="33"/>
      <c r="N37" s="87"/>
    </row>
    <row r="38" spans="1:14" x14ac:dyDescent="0.25">
      <c r="A38" s="33"/>
      <c r="B38" s="33"/>
      <c r="C38" s="33"/>
      <c r="D38" s="33"/>
      <c r="E38" s="33"/>
      <c r="F38" s="33"/>
      <c r="G38" s="33"/>
      <c r="H38" s="33"/>
      <c r="I38" s="33"/>
      <c r="J38" s="33"/>
      <c r="K38" s="33"/>
      <c r="L38" s="33"/>
      <c r="M38" s="33"/>
      <c r="N38" s="87"/>
    </row>
    <row r="39" spans="1:14" x14ac:dyDescent="0.25">
      <c r="A39" s="33"/>
      <c r="B39" s="33"/>
      <c r="C39" s="33"/>
      <c r="D39" s="33"/>
      <c r="E39" s="33"/>
      <c r="F39" s="33"/>
      <c r="G39" s="33"/>
      <c r="H39" s="33"/>
      <c r="I39" s="33"/>
      <c r="J39" s="33"/>
      <c r="K39" s="33"/>
      <c r="L39" s="33"/>
      <c r="M39" s="33"/>
      <c r="N39" s="87"/>
    </row>
    <row r="40" spans="1:14" x14ac:dyDescent="0.25">
      <c r="A40" s="33"/>
      <c r="B40" s="33"/>
      <c r="C40" s="33"/>
      <c r="D40" s="33"/>
      <c r="E40" s="33"/>
      <c r="F40" s="33"/>
      <c r="G40" s="33"/>
      <c r="H40" s="33"/>
      <c r="I40" s="33"/>
      <c r="J40" s="33"/>
      <c r="K40" s="33"/>
      <c r="L40" s="33"/>
      <c r="M40" s="33"/>
      <c r="N40" s="87"/>
    </row>
    <row r="41" spans="1:14" x14ac:dyDescent="0.25">
      <c r="A41" s="33"/>
      <c r="B41" s="33"/>
      <c r="C41" s="33"/>
      <c r="D41" s="33"/>
      <c r="E41" s="33"/>
      <c r="F41" s="33"/>
      <c r="G41" s="33"/>
      <c r="H41" s="33"/>
      <c r="I41" s="33"/>
      <c r="J41" s="33"/>
      <c r="K41" s="33"/>
      <c r="L41" s="33"/>
      <c r="M41" s="33"/>
      <c r="N41" s="87"/>
    </row>
    <row r="42" spans="1:14" x14ac:dyDescent="0.25">
      <c r="A42" s="33"/>
      <c r="B42" s="33"/>
      <c r="C42" s="33"/>
      <c r="D42" s="33"/>
      <c r="E42" s="33"/>
      <c r="F42" s="33"/>
      <c r="G42" s="33"/>
      <c r="H42" s="33"/>
      <c r="I42" s="33"/>
      <c r="J42" s="33"/>
      <c r="K42" s="33"/>
      <c r="L42" s="33"/>
      <c r="M42" s="33"/>
      <c r="N42" s="87"/>
    </row>
  </sheetData>
  <sheetProtection selectLockedCells="1" selectUnlockedCells="1"/>
  <mergeCells count="1">
    <mergeCell ref="A6:B6"/>
  </mergeCell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EF0A5-8E83-42B7-839E-B61ABABE6C80}">
  <sheetPr codeName="Munka5">
    <tabColor indexed="11"/>
  </sheetPr>
  <dimension ref="A1:AK49"/>
  <sheetViews>
    <sheetView showZeros="0" workbookViewId="0">
      <selection activeCell="T10" sqref="T10"/>
    </sheetView>
  </sheetViews>
  <sheetFormatPr defaultRowHeight="13.2" x14ac:dyDescent="0.25"/>
  <cols>
    <col min="1" max="1" width="6.10937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3" width="8.5546875" customWidth="1"/>
    <col min="15" max="16" width="5.33203125" customWidth="1"/>
    <col min="17" max="17" width="11.5546875" customWidth="1"/>
    <col min="25" max="25" width="10.33203125" hidden="1" customWidth="1"/>
    <col min="26" max="37" width="9.109375"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str">
        <f>IF(Y5=1,CONCATENATE(VLOOKUP(Y3,AA16:AH27,2)),CONCATENATE(VLOOKUP(Y3,AA2:AK13,2)))</f>
        <v>10</v>
      </c>
      <c r="AC1" s="177" t="str">
        <f>IF(Y5=1,CONCATENATE(VLOOKUP(Y3,AA16:AK27,3)),CONCATENATE(VLOOKUP(Y3,AA2:AK13,3)))</f>
        <v>6</v>
      </c>
      <c r="AD1" s="177" t="str">
        <f>IF(Y5=1,CONCATENATE(VLOOKUP(Y3,AA16:AK27,4)),CONCATENATE(VLOOKUP(Y3,AA2:AK13,4)))</f>
        <v>4</v>
      </c>
      <c r="AE1" s="177" t="str">
        <f>IF(Y5=1,CONCATENATE(VLOOKUP(Y3,AA16:AK27,5)),CONCATENATE(VLOOKUP(Y3,AA2:AK13,5)))</f>
        <v>2</v>
      </c>
      <c r="AF1" s="177" t="str">
        <f>IF(Y5=1,CONCATENATE(VLOOKUP(Y3,AA16:AK27,6)),CONCATENATE(VLOOKUP(Y3,AA2:AK13,6)))</f>
        <v>1</v>
      </c>
      <c r="AG1" s="177" t="str">
        <f>IF(Y5=1,CONCATENATE(VLOOKUP(Y3,AA16:AK27,7)),CONCATENATE(VLOOKUP(Y3,AA2:AK13,7)))</f>
        <v>0</v>
      </c>
      <c r="AH1" s="177" t="str">
        <f>IF(Y5=1,CONCATENATE(VLOOKUP(Y3,AA16:AK27,8)),CONCATENATE(VLOOKUP(Y3,AA2:AK13,8)))</f>
        <v>0</v>
      </c>
      <c r="AI1" s="177" t="str">
        <f>IF(Y5=1,CONCATENATE(VLOOKUP(Y3,AA16:AK27,9)),CONCATENATE(VLOOKUP(Y3,AA2:AK13,9)))</f>
        <v>0</v>
      </c>
      <c r="AJ1" s="177" t="str">
        <f>IF(Y5=1,CONCATENATE(VLOOKUP(Y3,AA16:AK27,10)),CONCATENATE(VLOOKUP(Y3,AA2:AK13,10)))</f>
        <v>0</v>
      </c>
      <c r="AK1" s="177" t="str">
        <f>IF(Y5=1,CONCATENATE(VLOOKUP(Y3,AA16:AK27,11)),CONCATENATE(VLOOKUP(Y3,AA2:AK13,11)))</f>
        <v>0</v>
      </c>
    </row>
    <row r="2" spans="1:37" x14ac:dyDescent="0.25">
      <c r="A2" s="178" t="s">
        <v>29</v>
      </c>
      <c r="B2" s="179"/>
      <c r="C2" s="179"/>
      <c r="D2" s="179"/>
      <c r="E2" s="179">
        <f>Altalanos!$A$8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1" t="s">
        <v>63</v>
      </c>
      <c r="R3" s="187" t="s">
        <v>64</v>
      </c>
      <c r="S3" s="187" t="s">
        <v>336</v>
      </c>
      <c r="T3" s="192"/>
      <c r="Y3" s="186" t="str">
        <f>IF(H4="OB","A",IF(H4="IX","W",H4))</f>
        <v>VII.kcs. L18 "B"</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t="s">
        <v>337</v>
      </c>
      <c r="I4" s="194"/>
      <c r="J4" s="196"/>
      <c r="K4" s="195"/>
      <c r="L4" s="197" t="str">
        <f>Altalanos!$E$10</f>
        <v>Kovács Zoltán</v>
      </c>
      <c r="M4" s="195"/>
      <c r="N4" s="198"/>
      <c r="O4" s="199"/>
      <c r="P4" s="198"/>
      <c r="Q4" s="200" t="s">
        <v>67</v>
      </c>
      <c r="R4" s="201" t="s">
        <v>68</v>
      </c>
      <c r="S4" s="201" t="s">
        <v>154</v>
      </c>
      <c r="T4" s="192"/>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Q5" s="203" t="s">
        <v>77</v>
      </c>
      <c r="R5" s="204" t="s">
        <v>78</v>
      </c>
      <c r="S5" s="204" t="s">
        <v>153</v>
      </c>
      <c r="T5" s="192"/>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Y6" s="186"/>
      <c r="Z6" s="186"/>
      <c r="AA6" s="186" t="s">
        <v>80</v>
      </c>
      <c r="AB6" s="187">
        <v>40</v>
      </c>
      <c r="AC6" s="187">
        <v>25</v>
      </c>
      <c r="AD6" s="187">
        <v>18</v>
      </c>
      <c r="AE6" s="187">
        <v>13</v>
      </c>
      <c r="AF6" s="187">
        <v>10</v>
      </c>
      <c r="AG6" s="187">
        <v>8</v>
      </c>
      <c r="AH6" s="187">
        <v>6</v>
      </c>
      <c r="AI6" s="187">
        <v>5</v>
      </c>
      <c r="AJ6" s="187">
        <v>4</v>
      </c>
      <c r="AK6" s="187">
        <v>3</v>
      </c>
    </row>
    <row r="7" spans="1:37" x14ac:dyDescent="0.25">
      <c r="A7" s="458" t="s">
        <v>62</v>
      </c>
      <c r="B7" s="459"/>
      <c r="C7" s="208" t="str">
        <f>IF($B7="","",VLOOKUP($B7,#REF!,5))</f>
        <v/>
      </c>
      <c r="D7" s="208" t="str">
        <f>IF($B7="","",VLOOKUP($B7,#REF!,15))</f>
        <v/>
      </c>
      <c r="E7" s="348" t="s">
        <v>338</v>
      </c>
      <c r="F7" s="460"/>
      <c r="G7" s="348" t="s">
        <v>339</v>
      </c>
      <c r="H7" s="460"/>
      <c r="I7" s="348" t="s">
        <v>133</v>
      </c>
      <c r="J7" s="205"/>
      <c r="K7" s="211"/>
      <c r="L7" s="212" t="str">
        <f>IF(K7="","",CONCATENATE(VLOOKUP($Y$3,$AB$1:$AK$1,K7)," pont"))</f>
        <v/>
      </c>
      <c r="M7" s="213"/>
      <c r="Q7" s="191" t="s">
        <v>63</v>
      </c>
      <c r="R7" s="461" t="s">
        <v>340</v>
      </c>
      <c r="S7" s="461" t="s">
        <v>341</v>
      </c>
      <c r="T7" s="192"/>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462"/>
      <c r="C8" s="215"/>
      <c r="D8" s="215"/>
      <c r="E8" s="215"/>
      <c r="F8" s="215"/>
      <c r="G8" s="215"/>
      <c r="H8" s="215"/>
      <c r="I8" s="215"/>
      <c r="J8" s="205"/>
      <c r="K8" s="206"/>
      <c r="L8" s="206"/>
      <c r="M8" s="216"/>
      <c r="P8" s="192"/>
      <c r="Q8" s="200" t="s">
        <v>67</v>
      </c>
      <c r="R8" s="463" t="s">
        <v>342</v>
      </c>
      <c r="S8" s="463" t="s">
        <v>343</v>
      </c>
      <c r="T8" s="192"/>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464"/>
      <c r="C9" s="208" t="str">
        <f>IF($B9="","",VLOOKUP($B9,#REF!,5))</f>
        <v/>
      </c>
      <c r="D9" s="208" t="str">
        <f>IF($B9="","",VLOOKUP($B9,#REF!,15))</f>
        <v/>
      </c>
      <c r="E9" s="209" t="s">
        <v>344</v>
      </c>
      <c r="F9" s="210"/>
      <c r="G9" s="209" t="s">
        <v>345</v>
      </c>
      <c r="H9" s="210"/>
      <c r="I9" s="209" t="s">
        <v>133</v>
      </c>
      <c r="J9" s="205"/>
      <c r="K9" s="211"/>
      <c r="L9" s="212" t="str">
        <f>IF(K9="","",CONCATENATE(VLOOKUP($Y$3,$AB$1:$AK$1,K9)," pont"))</f>
        <v/>
      </c>
      <c r="M9" s="213"/>
      <c r="Q9" s="203" t="s">
        <v>77</v>
      </c>
      <c r="R9" s="465" t="s">
        <v>160</v>
      </c>
      <c r="S9" s="465" t="s">
        <v>346</v>
      </c>
      <c r="T9" s="192"/>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462"/>
      <c r="C10" s="215"/>
      <c r="D10" s="215"/>
      <c r="E10" s="215"/>
      <c r="F10" s="215"/>
      <c r="G10" s="215"/>
      <c r="H10" s="215"/>
      <c r="I10" s="215"/>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464"/>
      <c r="C11" s="208" t="str">
        <f>IF($B11="","",VLOOKUP($B11,#REF!,5))</f>
        <v/>
      </c>
      <c r="D11" s="208" t="str">
        <f>IF($B11="","",VLOOKUP($B11,#REF!,15))</f>
        <v/>
      </c>
      <c r="E11" s="209" t="s">
        <v>199</v>
      </c>
      <c r="F11" s="210"/>
      <c r="G11" s="209" t="s">
        <v>347</v>
      </c>
      <c r="H11" s="210"/>
      <c r="I11" s="209" t="s">
        <v>123</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5"/>
      <c r="B12" s="458"/>
      <c r="C12" s="205"/>
      <c r="D12" s="205"/>
      <c r="E12" s="205"/>
      <c r="F12" s="205"/>
      <c r="G12" s="205"/>
      <c r="H12" s="205"/>
      <c r="I12" s="205"/>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458" t="s">
        <v>167</v>
      </c>
      <c r="B13" s="459"/>
      <c r="C13" s="208" t="str">
        <f>IF($B13="","",VLOOKUP($B13,#REF!,5))</f>
        <v/>
      </c>
      <c r="D13" s="208" t="str">
        <f>IF($B13="","",VLOOKUP($B13,#REF!,15))</f>
        <v/>
      </c>
      <c r="E13" s="348" t="s">
        <v>348</v>
      </c>
      <c r="F13" s="460"/>
      <c r="G13" s="348" t="s">
        <v>349</v>
      </c>
      <c r="H13" s="460"/>
      <c r="I13" s="348" t="s">
        <v>175</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462"/>
      <c r="C14" s="215"/>
      <c r="D14" s="215"/>
      <c r="E14" s="215"/>
      <c r="F14" s="215"/>
      <c r="G14" s="215"/>
      <c r="H14" s="215"/>
      <c r="I14" s="215"/>
      <c r="J14" s="205"/>
      <c r="K14" s="206"/>
      <c r="L14" s="206"/>
      <c r="M14" s="216"/>
      <c r="Y14" s="186"/>
      <c r="Z14" s="186"/>
      <c r="AA14" s="186"/>
      <c r="AB14" s="186"/>
      <c r="AC14" s="186"/>
      <c r="AD14" s="186"/>
      <c r="AE14" s="186"/>
      <c r="AF14" s="186"/>
      <c r="AG14" s="186"/>
      <c r="AH14" s="186"/>
      <c r="AI14" s="186"/>
      <c r="AJ14" s="186"/>
      <c r="AK14" s="186"/>
    </row>
    <row r="15" spans="1:37" x14ac:dyDescent="0.25">
      <c r="A15" s="206" t="s">
        <v>170</v>
      </c>
      <c r="B15" s="464"/>
      <c r="C15" s="208" t="str">
        <f>IF($B15="","",VLOOKUP($B15,#REF!,5))</f>
        <v/>
      </c>
      <c r="D15" s="208" t="str">
        <f>IF($B15="","",VLOOKUP($B15,#REF!,15))</f>
        <v/>
      </c>
      <c r="E15" s="209" t="s">
        <v>350</v>
      </c>
      <c r="F15" s="210"/>
      <c r="G15" s="209" t="s">
        <v>347</v>
      </c>
      <c r="H15" s="210"/>
      <c r="I15" s="209" t="s">
        <v>133</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6"/>
      <c r="B16" s="462"/>
      <c r="C16" s="215"/>
      <c r="D16" s="215"/>
      <c r="E16" s="215"/>
      <c r="F16" s="215"/>
      <c r="G16" s="215"/>
      <c r="H16" s="215"/>
      <c r="I16" s="215"/>
      <c r="J16" s="205"/>
      <c r="K16" s="206"/>
      <c r="L16" s="206"/>
      <c r="M16" s="216"/>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6" t="s">
        <v>351</v>
      </c>
      <c r="B17" s="464"/>
      <c r="C17" s="208" t="str">
        <f>IF($B17="","",VLOOKUP($B17,#REF!,5))</f>
        <v/>
      </c>
      <c r="D17" s="208" t="str">
        <f>IF($B17="","",VLOOKUP($B17,#REF!,15))</f>
        <v/>
      </c>
      <c r="E17" s="209" t="s">
        <v>116</v>
      </c>
      <c r="F17" s="210"/>
      <c r="G17" s="209" t="s">
        <v>352</v>
      </c>
      <c r="H17" s="210"/>
      <c r="I17" s="209" t="s">
        <v>133</v>
      </c>
      <c r="J17" s="205"/>
      <c r="K17" s="211"/>
      <c r="L17" s="212" t="str">
        <f>IF(K17="","",CONCATENATE(VLOOKUP($Y$3,$AB$1:$AK$1,K17)," pont"))</f>
        <v/>
      </c>
      <c r="M17" s="213"/>
      <c r="Y17" s="186"/>
      <c r="Z17" s="186"/>
      <c r="AA17" s="186" t="s">
        <v>65</v>
      </c>
      <c r="AB17" s="186">
        <v>250</v>
      </c>
      <c r="AC17" s="186">
        <v>200</v>
      </c>
      <c r="AD17" s="186">
        <v>160</v>
      </c>
      <c r="AE17" s="186">
        <v>140</v>
      </c>
      <c r="AF17" s="186">
        <v>120</v>
      </c>
      <c r="AG17" s="186">
        <v>110</v>
      </c>
      <c r="AH17" s="186">
        <v>100</v>
      </c>
      <c r="AI17" s="186">
        <v>90</v>
      </c>
      <c r="AJ17" s="186">
        <v>80</v>
      </c>
      <c r="AK17" s="186">
        <v>70</v>
      </c>
    </row>
    <row r="18" spans="1:37" x14ac:dyDescent="0.25">
      <c r="A18" s="206"/>
      <c r="B18" s="462"/>
      <c r="C18" s="215"/>
      <c r="D18" s="215"/>
      <c r="E18" s="215"/>
      <c r="F18" s="215"/>
      <c r="G18" s="215"/>
      <c r="H18" s="215"/>
      <c r="I18" s="215"/>
      <c r="J18" s="205"/>
      <c r="K18" s="206"/>
      <c r="L18" s="206"/>
      <c r="M18" s="216"/>
      <c r="Y18" s="186"/>
      <c r="Z18" s="186"/>
      <c r="AA18" s="186" t="s">
        <v>69</v>
      </c>
      <c r="AB18" s="186">
        <v>200</v>
      </c>
      <c r="AC18" s="186">
        <v>150</v>
      </c>
      <c r="AD18" s="186">
        <v>130</v>
      </c>
      <c r="AE18" s="186">
        <v>110</v>
      </c>
      <c r="AF18" s="186">
        <v>95</v>
      </c>
      <c r="AG18" s="186">
        <v>80</v>
      </c>
      <c r="AH18" s="186">
        <v>70</v>
      </c>
      <c r="AI18" s="186">
        <v>60</v>
      </c>
      <c r="AJ18" s="186">
        <v>55</v>
      </c>
      <c r="AK18" s="186">
        <v>50</v>
      </c>
    </row>
    <row r="19" spans="1:37" x14ac:dyDescent="0.25">
      <c r="A19" s="206" t="s">
        <v>351</v>
      </c>
      <c r="B19" s="464"/>
      <c r="C19" s="208" t="str">
        <f>IF($B19="","",VLOOKUP($B19,#REF!,5))</f>
        <v/>
      </c>
      <c r="D19" s="208" t="str">
        <f>IF($B19="","",VLOOKUP($B19,#REF!,15))</f>
        <v/>
      </c>
      <c r="E19" s="209" t="s">
        <v>353</v>
      </c>
      <c r="F19" s="210"/>
      <c r="G19" s="209" t="s">
        <v>354</v>
      </c>
      <c r="H19" s="210"/>
      <c r="I19" s="209" t="s">
        <v>123</v>
      </c>
      <c r="J19" s="205"/>
      <c r="K19" s="211"/>
      <c r="L19" s="212" t="str">
        <f>IF(K19="","",CONCATENATE(VLOOKUP($Y$3,$AB$1:$AK$1,K19)," pont"))</f>
        <v/>
      </c>
      <c r="M19" s="213"/>
      <c r="Y19" s="186"/>
      <c r="Z19" s="186"/>
      <c r="AA19" s="186" t="s">
        <v>79</v>
      </c>
      <c r="AB19" s="186">
        <v>150</v>
      </c>
      <c r="AC19" s="186">
        <v>120</v>
      </c>
      <c r="AD19" s="186">
        <v>100</v>
      </c>
      <c r="AE19" s="186">
        <v>80</v>
      </c>
      <c r="AF19" s="186">
        <v>70</v>
      </c>
      <c r="AG19" s="186">
        <v>60</v>
      </c>
      <c r="AH19" s="186">
        <v>55</v>
      </c>
      <c r="AI19" s="186">
        <v>50</v>
      </c>
      <c r="AJ19" s="186">
        <v>45</v>
      </c>
      <c r="AK19" s="186">
        <v>40</v>
      </c>
    </row>
    <row r="20" spans="1:37" x14ac:dyDescent="0.25">
      <c r="A20" s="205"/>
      <c r="B20" s="205"/>
      <c r="C20" s="205"/>
      <c r="D20" s="205"/>
      <c r="E20" s="205"/>
      <c r="F20" s="205"/>
      <c r="G20" s="205"/>
      <c r="H20" s="205"/>
      <c r="I20" s="205"/>
      <c r="J20" s="205"/>
      <c r="K20" s="205"/>
      <c r="L20" s="205"/>
      <c r="M20" s="205"/>
      <c r="Y20" s="186"/>
      <c r="Z20" s="186"/>
      <c r="AA20" s="186" t="s">
        <v>80</v>
      </c>
      <c r="AB20" s="186">
        <v>120</v>
      </c>
      <c r="AC20" s="186">
        <v>90</v>
      </c>
      <c r="AD20" s="186">
        <v>65</v>
      </c>
      <c r="AE20" s="186">
        <v>55</v>
      </c>
      <c r="AF20" s="186">
        <v>50</v>
      </c>
      <c r="AG20" s="186">
        <v>45</v>
      </c>
      <c r="AH20" s="186">
        <v>40</v>
      </c>
      <c r="AI20" s="186">
        <v>35</v>
      </c>
      <c r="AJ20" s="186">
        <v>25</v>
      </c>
      <c r="AK20" s="186">
        <v>20</v>
      </c>
    </row>
    <row r="21" spans="1:37" x14ac:dyDescent="0.25">
      <c r="A21" s="205"/>
      <c r="B21" s="205"/>
      <c r="C21" s="205"/>
      <c r="D21" s="205"/>
      <c r="E21" s="205"/>
      <c r="F21" s="205"/>
      <c r="G21" s="205"/>
      <c r="H21" s="205"/>
      <c r="I21" s="205"/>
      <c r="J21" s="205"/>
      <c r="K21" s="205"/>
      <c r="L21" s="205"/>
      <c r="M21" s="205"/>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05"/>
      <c r="B22" s="710"/>
      <c r="C22" s="710"/>
      <c r="D22" s="711" t="str">
        <f>E7</f>
        <v xml:space="preserve">Érfalvi </v>
      </c>
      <c r="E22" s="711"/>
      <c r="F22" s="711" t="str">
        <f>E9</f>
        <v>Técsy</v>
      </c>
      <c r="G22" s="711"/>
      <c r="H22" s="711" t="str">
        <f>E11</f>
        <v>Csepreghy</v>
      </c>
      <c r="I22" s="711"/>
      <c r="J22" s="205"/>
      <c r="K22" s="205"/>
      <c r="L22" s="205"/>
      <c r="M22" s="466" t="s">
        <v>74</v>
      </c>
      <c r="Y22" s="186"/>
      <c r="Z22" s="186"/>
      <c r="AA22" s="186" t="s">
        <v>85</v>
      </c>
      <c r="AB22" s="186">
        <v>60</v>
      </c>
      <c r="AC22" s="186">
        <v>40</v>
      </c>
      <c r="AD22" s="186">
        <v>30</v>
      </c>
      <c r="AE22" s="186">
        <v>20</v>
      </c>
      <c r="AF22" s="186">
        <v>18</v>
      </c>
      <c r="AG22" s="186">
        <v>15</v>
      </c>
      <c r="AH22" s="186">
        <v>12</v>
      </c>
      <c r="AI22" s="186">
        <v>10</v>
      </c>
      <c r="AJ22" s="186">
        <v>8</v>
      </c>
      <c r="AK22" s="186">
        <v>6</v>
      </c>
    </row>
    <row r="23" spans="1:37" ht="18.75" customHeight="1" x14ac:dyDescent="0.25">
      <c r="A23" s="218" t="s">
        <v>62</v>
      </c>
      <c r="B23" s="703" t="str">
        <f>E7</f>
        <v xml:space="preserve">Érfalvi </v>
      </c>
      <c r="C23" s="703"/>
      <c r="D23" s="705"/>
      <c r="E23" s="705"/>
      <c r="F23" s="704"/>
      <c r="G23" s="704"/>
      <c r="H23" s="704"/>
      <c r="I23" s="704"/>
      <c r="J23" s="205"/>
      <c r="K23" s="205"/>
      <c r="L23" s="205"/>
      <c r="M23" s="467"/>
      <c r="Y23" s="186"/>
      <c r="Z23" s="186"/>
      <c r="AA23" s="186" t="s">
        <v>90</v>
      </c>
      <c r="AB23" s="186">
        <v>40</v>
      </c>
      <c r="AC23" s="186">
        <v>25</v>
      </c>
      <c r="AD23" s="186">
        <v>18</v>
      </c>
      <c r="AE23" s="186">
        <v>13</v>
      </c>
      <c r="AF23" s="186">
        <v>8</v>
      </c>
      <c r="AG23" s="186">
        <v>7</v>
      </c>
      <c r="AH23" s="186">
        <v>6</v>
      </c>
      <c r="AI23" s="186">
        <v>5</v>
      </c>
      <c r="AJ23" s="186">
        <v>4</v>
      </c>
      <c r="AK23" s="186">
        <v>3</v>
      </c>
    </row>
    <row r="24" spans="1:37" ht="18.75" customHeight="1" x14ac:dyDescent="0.25">
      <c r="A24" s="218" t="s">
        <v>86</v>
      </c>
      <c r="B24" s="703" t="str">
        <f>E9</f>
        <v>Técsy</v>
      </c>
      <c r="C24" s="703"/>
      <c r="D24" s="704"/>
      <c r="E24" s="704"/>
      <c r="F24" s="705"/>
      <c r="G24" s="705"/>
      <c r="H24" s="704"/>
      <c r="I24" s="704"/>
      <c r="J24" s="205"/>
      <c r="K24" s="205"/>
      <c r="L24" s="205"/>
      <c r="M24" s="467"/>
      <c r="Y24" s="186"/>
      <c r="Z24" s="186"/>
      <c r="AA24" s="186" t="s">
        <v>91</v>
      </c>
      <c r="AB24" s="186">
        <v>25</v>
      </c>
      <c r="AC24" s="186">
        <v>15</v>
      </c>
      <c r="AD24" s="186">
        <v>13</v>
      </c>
      <c r="AE24" s="186">
        <v>7</v>
      </c>
      <c r="AF24" s="186">
        <v>6</v>
      </c>
      <c r="AG24" s="186">
        <v>5</v>
      </c>
      <c r="AH24" s="186">
        <v>4</v>
      </c>
      <c r="AI24" s="186">
        <v>3</v>
      </c>
      <c r="AJ24" s="186">
        <v>2</v>
      </c>
      <c r="AK24" s="186">
        <v>1</v>
      </c>
    </row>
    <row r="25" spans="1:37" ht="18.75" customHeight="1" x14ac:dyDescent="0.25">
      <c r="A25" s="218" t="s">
        <v>92</v>
      </c>
      <c r="B25" s="703" t="str">
        <f>E11</f>
        <v>Csepreghy</v>
      </c>
      <c r="C25" s="703"/>
      <c r="D25" s="704"/>
      <c r="E25" s="704"/>
      <c r="F25" s="704"/>
      <c r="G25" s="704"/>
      <c r="H25" s="705"/>
      <c r="I25" s="705"/>
      <c r="J25" s="205"/>
      <c r="K25" s="205"/>
      <c r="L25" s="205"/>
      <c r="M25" s="467"/>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468"/>
      <c r="Y26" s="186"/>
      <c r="Z26" s="186"/>
      <c r="AA26" s="186" t="s">
        <v>97</v>
      </c>
      <c r="AB26" s="186">
        <v>10</v>
      </c>
      <c r="AC26" s="186">
        <v>6</v>
      </c>
      <c r="AD26" s="186">
        <v>4</v>
      </c>
      <c r="AE26" s="186">
        <v>2</v>
      </c>
      <c r="AF26" s="186">
        <v>1</v>
      </c>
      <c r="AG26" s="186">
        <v>0</v>
      </c>
      <c r="AH26" s="186">
        <v>0</v>
      </c>
      <c r="AI26" s="186">
        <v>0</v>
      </c>
      <c r="AJ26" s="186">
        <v>0</v>
      </c>
      <c r="AK26" s="186">
        <v>0</v>
      </c>
    </row>
    <row r="27" spans="1:37" ht="18.75" customHeight="1" x14ac:dyDescent="0.25">
      <c r="A27" s="205"/>
      <c r="B27" s="710"/>
      <c r="C27" s="710"/>
      <c r="D27" s="711" t="str">
        <f>E13</f>
        <v>Deli</v>
      </c>
      <c r="E27" s="711"/>
      <c r="F27" s="711" t="str">
        <f>E15</f>
        <v>Tóth-Riegler</v>
      </c>
      <c r="G27" s="711"/>
      <c r="H27" s="711" t="str">
        <f>E17</f>
        <v>Tóth</v>
      </c>
      <c r="I27" s="711"/>
      <c r="J27" s="711" t="str">
        <f>E19</f>
        <v>Vígh</v>
      </c>
      <c r="K27" s="711"/>
      <c r="L27" s="205"/>
      <c r="M27" s="468"/>
      <c r="Y27" s="186"/>
      <c r="Z27" s="186"/>
      <c r="AA27" s="186" t="s">
        <v>98</v>
      </c>
      <c r="AB27" s="186">
        <v>3</v>
      </c>
      <c r="AC27" s="186">
        <v>2</v>
      </c>
      <c r="AD27" s="186">
        <v>1</v>
      </c>
      <c r="AE27" s="186">
        <v>0</v>
      </c>
      <c r="AF27" s="186">
        <v>0</v>
      </c>
      <c r="AG27" s="186">
        <v>0</v>
      </c>
      <c r="AH27" s="186">
        <v>0</v>
      </c>
      <c r="AI27" s="186">
        <v>0</v>
      </c>
      <c r="AJ27" s="186">
        <v>0</v>
      </c>
      <c r="AK27" s="186">
        <v>0</v>
      </c>
    </row>
    <row r="28" spans="1:37" ht="18.75" customHeight="1" x14ac:dyDescent="0.25">
      <c r="A28" s="218" t="s">
        <v>167</v>
      </c>
      <c r="B28" s="703" t="str">
        <f>E13</f>
        <v>Deli</v>
      </c>
      <c r="C28" s="703"/>
      <c r="D28" s="705"/>
      <c r="E28" s="705"/>
      <c r="F28" s="704"/>
      <c r="G28" s="704"/>
      <c r="H28" s="704"/>
      <c r="I28" s="704"/>
      <c r="J28" s="711"/>
      <c r="K28" s="711"/>
      <c r="L28" s="205"/>
      <c r="M28" s="467"/>
    </row>
    <row r="29" spans="1:37" ht="18.75" customHeight="1" x14ac:dyDescent="0.25">
      <c r="A29" s="218" t="s">
        <v>170</v>
      </c>
      <c r="B29" s="703" t="str">
        <f>E15</f>
        <v>Tóth-Riegler</v>
      </c>
      <c r="C29" s="703"/>
      <c r="D29" s="704"/>
      <c r="E29" s="704"/>
      <c r="F29" s="705"/>
      <c r="G29" s="705"/>
      <c r="H29" s="704"/>
      <c r="I29" s="704"/>
      <c r="J29" s="704"/>
      <c r="K29" s="704"/>
      <c r="L29" s="205"/>
      <c r="M29" s="467"/>
    </row>
    <row r="30" spans="1:37" ht="18.75" customHeight="1" x14ac:dyDescent="0.25">
      <c r="A30" s="218" t="s">
        <v>351</v>
      </c>
      <c r="B30" s="703" t="str">
        <f>E17</f>
        <v>Tóth</v>
      </c>
      <c r="C30" s="703"/>
      <c r="D30" s="704"/>
      <c r="E30" s="704"/>
      <c r="F30" s="704"/>
      <c r="G30" s="704"/>
      <c r="H30" s="705"/>
      <c r="I30" s="705"/>
      <c r="J30" s="704"/>
      <c r="K30" s="704"/>
      <c r="L30" s="205"/>
      <c r="M30" s="467"/>
    </row>
    <row r="31" spans="1:37" ht="18.75" customHeight="1" x14ac:dyDescent="0.25">
      <c r="A31" s="218" t="s">
        <v>355</v>
      </c>
      <c r="B31" s="703" t="str">
        <f>E19</f>
        <v>Vígh</v>
      </c>
      <c r="C31" s="703"/>
      <c r="D31" s="704"/>
      <c r="E31" s="704"/>
      <c r="F31" s="704"/>
      <c r="G31" s="704"/>
      <c r="H31" s="711"/>
      <c r="I31" s="711"/>
      <c r="J31" s="705"/>
      <c r="K31" s="705"/>
      <c r="L31" s="205"/>
      <c r="M31" s="467"/>
    </row>
    <row r="32" spans="1:37" ht="18.75" customHeight="1" x14ac:dyDescent="0.25">
      <c r="A32" s="284"/>
      <c r="B32" s="469"/>
      <c r="C32" s="469"/>
      <c r="D32" s="284"/>
      <c r="E32" s="284"/>
      <c r="F32" s="284"/>
      <c r="G32" s="284"/>
      <c r="H32" s="284"/>
      <c r="I32" s="284"/>
      <c r="J32" s="205"/>
      <c r="K32" s="205"/>
      <c r="L32" s="205"/>
      <c r="M32" s="470"/>
    </row>
    <row r="33" spans="1:18" x14ac:dyDescent="0.25">
      <c r="A33" s="205"/>
      <c r="B33" s="205"/>
      <c r="C33" s="205"/>
      <c r="D33" s="205"/>
      <c r="E33" s="205"/>
      <c r="F33" s="205"/>
      <c r="G33" s="205"/>
      <c r="H33" s="205"/>
      <c r="I33" s="205"/>
      <c r="J33" s="205"/>
      <c r="K33" s="205"/>
      <c r="L33" s="205"/>
      <c r="M33" s="205"/>
    </row>
    <row r="34" spans="1:18" x14ac:dyDescent="0.25">
      <c r="A34" s="205" t="s">
        <v>129</v>
      </c>
      <c r="B34" s="205"/>
      <c r="C34" s="714" t="str">
        <f>IF(M23=1,B23,IF(M24=1,B24,IF(M25=1,B25,"")))</f>
        <v/>
      </c>
      <c r="D34" s="714"/>
      <c r="E34" s="206" t="s">
        <v>356</v>
      </c>
      <c r="F34" s="714" t="str">
        <f>IF(M28=1,B28,IF(M29=1,B29,IF(M30=1,B30,IF(M31=1,B31,""))))</f>
        <v/>
      </c>
      <c r="G34" s="714"/>
      <c r="H34" s="205"/>
      <c r="I34" s="219"/>
      <c r="J34" s="205"/>
      <c r="K34" s="205"/>
      <c r="L34" s="205"/>
      <c r="M34" s="205"/>
    </row>
    <row r="35" spans="1:18" x14ac:dyDescent="0.25">
      <c r="A35" s="205"/>
      <c r="B35" s="205"/>
      <c r="C35" s="205"/>
      <c r="D35" s="205"/>
      <c r="E35" s="205"/>
      <c r="F35" s="206"/>
      <c r="G35" s="206"/>
      <c r="H35" s="205"/>
      <c r="I35" s="205"/>
      <c r="J35" s="205"/>
      <c r="K35" s="205"/>
      <c r="L35" s="205"/>
      <c r="M35" s="205"/>
    </row>
    <row r="36" spans="1:18" x14ac:dyDescent="0.25">
      <c r="A36" s="205" t="s">
        <v>357</v>
      </c>
      <c r="B36" s="205"/>
      <c r="C36" s="714" t="str">
        <f>IF(M23=2,B23,IF(M24=2,B24,IF(M25=2,B25,"")))</f>
        <v/>
      </c>
      <c r="D36" s="714"/>
      <c r="E36" s="206" t="s">
        <v>356</v>
      </c>
      <c r="F36" s="714" t="str">
        <f>IF(M28=2,B28,IF(M29=2,B29,IF(M30=2,B30,IF(M31=2,B31,""))))</f>
        <v/>
      </c>
      <c r="G36" s="714"/>
      <c r="H36" s="205"/>
      <c r="I36" s="219"/>
      <c r="J36" s="205"/>
      <c r="K36" s="205"/>
      <c r="L36" s="205"/>
      <c r="M36" s="205"/>
    </row>
    <row r="37" spans="1:18" x14ac:dyDescent="0.25">
      <c r="A37" s="205"/>
      <c r="B37" s="205"/>
      <c r="C37" s="206"/>
      <c r="D37" s="206"/>
      <c r="E37" s="206"/>
      <c r="F37" s="206"/>
      <c r="G37" s="206"/>
      <c r="H37" s="205"/>
      <c r="I37" s="205"/>
      <c r="J37" s="205"/>
      <c r="K37" s="205"/>
      <c r="L37" s="205"/>
      <c r="M37" s="205"/>
    </row>
    <row r="38" spans="1:18" x14ac:dyDescent="0.25">
      <c r="A38" s="205" t="s">
        <v>358</v>
      </c>
      <c r="B38" s="205"/>
      <c r="C38" s="714" t="str">
        <f>IF(M23=3,B23,IF(M24=3,B24,IF(M25=3,B25,"")))</f>
        <v/>
      </c>
      <c r="D38" s="714"/>
      <c r="E38" s="206" t="s">
        <v>356</v>
      </c>
      <c r="F38" s="714" t="str">
        <f>IF(M28=3,B28,IF(M29=3,B29,IF(M30=3,B30,IF(M31=3,B31,""))))</f>
        <v/>
      </c>
      <c r="G38" s="714"/>
      <c r="H38" s="205"/>
      <c r="I38" s="219"/>
      <c r="J38" s="205"/>
      <c r="K38" s="205"/>
      <c r="L38" s="205"/>
      <c r="M38" s="205"/>
    </row>
    <row r="39" spans="1:18" x14ac:dyDescent="0.25">
      <c r="A39" s="205"/>
      <c r="B39" s="205"/>
      <c r="C39" s="205"/>
      <c r="D39" s="205"/>
      <c r="E39" s="205"/>
      <c r="F39" s="205"/>
      <c r="G39" s="205"/>
      <c r="H39" s="205"/>
      <c r="I39" s="205"/>
      <c r="J39" s="205"/>
      <c r="K39" s="205"/>
      <c r="L39" s="205"/>
      <c r="M39" s="205"/>
    </row>
    <row r="40" spans="1:18" x14ac:dyDescent="0.25">
      <c r="A40" s="205"/>
      <c r="B40" s="205"/>
      <c r="C40" s="205"/>
      <c r="D40" s="205"/>
      <c r="E40" s="205"/>
      <c r="F40" s="205"/>
      <c r="G40" s="205"/>
      <c r="H40" s="205"/>
      <c r="I40" s="205"/>
      <c r="J40" s="205"/>
      <c r="K40" s="205"/>
      <c r="L40" s="219"/>
      <c r="M40" s="205"/>
    </row>
    <row r="41" spans="1:18" x14ac:dyDescent="0.25">
      <c r="A41" s="220" t="s">
        <v>72</v>
      </c>
      <c r="B41" s="221"/>
      <c r="C41" s="222"/>
      <c r="D41" s="223" t="s">
        <v>99</v>
      </c>
      <c r="E41" s="224" t="s">
        <v>100</v>
      </c>
      <c r="F41" s="225"/>
      <c r="G41" s="223" t="s">
        <v>99</v>
      </c>
      <c r="H41" s="224" t="s">
        <v>101</v>
      </c>
      <c r="I41" s="226"/>
      <c r="J41" s="224" t="s">
        <v>102</v>
      </c>
      <c r="K41" s="227" t="s">
        <v>103</v>
      </c>
      <c r="L41" s="33"/>
      <c r="M41" s="225"/>
      <c r="P41" s="230"/>
      <c r="Q41" s="230"/>
      <c r="R41" s="231"/>
    </row>
    <row r="42" spans="1:18" x14ac:dyDescent="0.25">
      <c r="A42" s="232" t="s">
        <v>104</v>
      </c>
      <c r="B42" s="233"/>
      <c r="C42" s="234"/>
      <c r="D42" s="235">
        <v>1</v>
      </c>
      <c r="E42" s="706" t="e">
        <f>IF(D42&gt;$R$44,0,UPPER(VLOOKUP(D42,#REF!,2)))</f>
        <v>#REF!</v>
      </c>
      <c r="F42" s="706"/>
      <c r="G42" s="236" t="s">
        <v>105</v>
      </c>
      <c r="H42" s="233"/>
      <c r="I42" s="237"/>
      <c r="J42" s="238"/>
      <c r="K42" s="239" t="s">
        <v>106</v>
      </c>
      <c r="L42" s="240"/>
      <c r="M42" s="259"/>
      <c r="P42" s="242"/>
      <c r="Q42" s="242"/>
      <c r="R42" s="243"/>
    </row>
    <row r="43" spans="1:18" x14ac:dyDescent="0.25">
      <c r="A43" s="244" t="s">
        <v>107</v>
      </c>
      <c r="B43" s="245"/>
      <c r="C43" s="246"/>
      <c r="D43" s="247">
        <v>2</v>
      </c>
      <c r="E43" s="707" t="e">
        <f>IF(D43&gt;$R$44,0,UPPER(VLOOKUP(D43,#REF!,2)))</f>
        <v>#REF!</v>
      </c>
      <c r="F43" s="707"/>
      <c r="G43" s="248" t="s">
        <v>108</v>
      </c>
      <c r="H43" s="249"/>
      <c r="I43" s="250"/>
      <c r="J43" s="251"/>
      <c r="K43" s="252"/>
      <c r="L43" s="219"/>
      <c r="M43" s="253"/>
      <c r="P43" s="243"/>
      <c r="Q43" s="254"/>
      <c r="R43" s="243"/>
    </row>
    <row r="44" spans="1:18" x14ac:dyDescent="0.25">
      <c r="A44" s="255"/>
      <c r="B44" s="256"/>
      <c r="C44" s="257"/>
      <c r="D44" s="247"/>
      <c r="E44" s="258"/>
      <c r="F44" s="205"/>
      <c r="G44" s="248" t="s">
        <v>109</v>
      </c>
      <c r="H44" s="249"/>
      <c r="I44" s="250"/>
      <c r="J44" s="251"/>
      <c r="K44" s="239" t="s">
        <v>110</v>
      </c>
      <c r="L44" s="240"/>
      <c r="M44" s="259"/>
      <c r="P44" s="242"/>
      <c r="Q44" s="242"/>
      <c r="R44" s="277" t="e">
        <f>MIN(4,#REF!)</f>
        <v>#REF!</v>
      </c>
    </row>
    <row r="45" spans="1:18" x14ac:dyDescent="0.25">
      <c r="A45" s="260"/>
      <c r="B45" s="261"/>
      <c r="C45" s="262"/>
      <c r="D45" s="247"/>
      <c r="E45" s="258"/>
      <c r="F45" s="205"/>
      <c r="G45" s="248" t="s">
        <v>111</v>
      </c>
      <c r="H45" s="249"/>
      <c r="I45" s="250"/>
      <c r="J45" s="251"/>
      <c r="K45" s="263"/>
      <c r="L45" s="205"/>
      <c r="M45" s="241"/>
      <c r="P45" s="243"/>
      <c r="Q45" s="254"/>
      <c r="R45" s="243"/>
    </row>
    <row r="46" spans="1:18" x14ac:dyDescent="0.25">
      <c r="A46" s="264"/>
      <c r="B46" s="265"/>
      <c r="C46" s="266"/>
      <c r="D46" s="247"/>
      <c r="E46" s="258"/>
      <c r="F46" s="205"/>
      <c r="G46" s="248" t="s">
        <v>112</v>
      </c>
      <c r="H46" s="249"/>
      <c r="I46" s="250"/>
      <c r="J46" s="251"/>
      <c r="K46" s="244"/>
      <c r="L46" s="219"/>
      <c r="M46" s="253"/>
      <c r="P46" s="243"/>
      <c r="Q46" s="254"/>
      <c r="R46" s="243"/>
    </row>
    <row r="47" spans="1:18" x14ac:dyDescent="0.25">
      <c r="A47" s="267"/>
      <c r="B47" s="16"/>
      <c r="C47" s="262"/>
      <c r="D47" s="247"/>
      <c r="E47" s="258"/>
      <c r="F47" s="205"/>
      <c r="G47" s="248" t="s">
        <v>113</v>
      </c>
      <c r="H47" s="249"/>
      <c r="I47" s="250"/>
      <c r="J47" s="251"/>
      <c r="K47" s="239" t="s">
        <v>33</v>
      </c>
      <c r="L47" s="240"/>
      <c r="M47" s="259"/>
      <c r="P47" s="242"/>
      <c r="Q47" s="242"/>
      <c r="R47" s="243"/>
    </row>
    <row r="48" spans="1:18" x14ac:dyDescent="0.25">
      <c r="A48" s="267"/>
      <c r="B48" s="16"/>
      <c r="C48" s="268"/>
      <c r="D48" s="247"/>
      <c r="E48" s="258"/>
      <c r="F48" s="205"/>
      <c r="G48" s="248" t="s">
        <v>114</v>
      </c>
      <c r="H48" s="249"/>
      <c r="I48" s="250"/>
      <c r="J48" s="251"/>
      <c r="K48" s="263"/>
      <c r="L48" s="205"/>
      <c r="M48" s="241"/>
      <c r="P48" s="243"/>
      <c r="Q48" s="254"/>
      <c r="R48" s="243"/>
    </row>
    <row r="49" spans="1:18" x14ac:dyDescent="0.25">
      <c r="A49" s="269"/>
      <c r="B49" s="270"/>
      <c r="C49" s="271"/>
      <c r="D49" s="272"/>
      <c r="E49" s="273"/>
      <c r="F49" s="219"/>
      <c r="G49" s="274" t="s">
        <v>115</v>
      </c>
      <c r="H49" s="245"/>
      <c r="I49" s="275"/>
      <c r="J49" s="276"/>
      <c r="K49" s="244" t="str">
        <f>L4</f>
        <v>Kovács Zoltán</v>
      </c>
      <c r="L49" s="219"/>
      <c r="M49" s="253"/>
      <c r="P49" s="243"/>
      <c r="Q49" s="254"/>
      <c r="R49" s="277"/>
    </row>
  </sheetData>
  <sheetProtection selectLockedCells="1" selectUnlockedCells="1"/>
  <mergeCells count="51">
    <mergeCell ref="H22:I22"/>
    <mergeCell ref="A1:F1"/>
    <mergeCell ref="A4:C4"/>
    <mergeCell ref="B22:C22"/>
    <mergeCell ref="D22:E22"/>
    <mergeCell ref="F22:G22"/>
    <mergeCell ref="B23:C23"/>
    <mergeCell ref="D23:E23"/>
    <mergeCell ref="F23:G23"/>
    <mergeCell ref="H23:I23"/>
    <mergeCell ref="B24:C24"/>
    <mergeCell ref="D24:E24"/>
    <mergeCell ref="F24:G24"/>
    <mergeCell ref="H24:I24"/>
    <mergeCell ref="B25:C25"/>
    <mergeCell ref="D25:E25"/>
    <mergeCell ref="F25:G25"/>
    <mergeCell ref="H25:I25"/>
    <mergeCell ref="B27:C27"/>
    <mergeCell ref="D27:E27"/>
    <mergeCell ref="F27:G27"/>
    <mergeCell ref="H27:I27"/>
    <mergeCell ref="J27:K27"/>
    <mergeCell ref="B28:C28"/>
    <mergeCell ref="D28:E28"/>
    <mergeCell ref="F28:G28"/>
    <mergeCell ref="H28:I28"/>
    <mergeCell ref="J28:K28"/>
    <mergeCell ref="J31:K31"/>
    <mergeCell ref="C34:D34"/>
    <mergeCell ref="F34:G34"/>
    <mergeCell ref="B29:C29"/>
    <mergeCell ref="D29:E29"/>
    <mergeCell ref="F29:G29"/>
    <mergeCell ref="H29:I29"/>
    <mergeCell ref="J29:K29"/>
    <mergeCell ref="B30:C30"/>
    <mergeCell ref="D30:E30"/>
    <mergeCell ref="F30:G30"/>
    <mergeCell ref="H30:I30"/>
    <mergeCell ref="J30:K30"/>
    <mergeCell ref="E43:F43"/>
    <mergeCell ref="B31:C31"/>
    <mergeCell ref="D31:E31"/>
    <mergeCell ref="F31:G31"/>
    <mergeCell ref="H31:I31"/>
    <mergeCell ref="C36:D36"/>
    <mergeCell ref="F36:G36"/>
    <mergeCell ref="C38:D38"/>
    <mergeCell ref="F38:G38"/>
    <mergeCell ref="E42:F42"/>
  </mergeCells>
  <conditionalFormatting sqref="E7 E9 E11 E13 E15 E17 E19">
    <cfRule type="cellIs" dxfId="255" priority="2" stopIfTrue="1" operator="equal">
      <formula>"Bye"</formula>
    </cfRule>
  </conditionalFormatting>
  <conditionalFormatting sqref="R44 R49">
    <cfRule type="expression" dxfId="254" priority="1"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5C89D-2F25-483F-A21F-81F6CDD56D0B}">
  <sheetPr codeName="Munka28">
    <tabColor indexed="11"/>
  </sheetPr>
  <dimension ref="A1:AS140"/>
  <sheetViews>
    <sheetView showZeros="0" workbookViewId="0">
      <selection activeCell="A6" sqref="A6"/>
    </sheetView>
  </sheetViews>
  <sheetFormatPr defaultRowHeight="13.2" x14ac:dyDescent="0.25"/>
  <cols>
    <col min="1" max="2" width="3.33203125" customWidth="1"/>
    <col min="3" max="3" width="4.6640625" customWidth="1"/>
    <col min="4" max="4" width="6.8867187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27" width="9" hidden="1" customWidth="1"/>
    <col min="28" max="28" width="10.33203125" hidden="1" customWidth="1"/>
    <col min="29" max="34" width="9" hidden="1" customWidth="1"/>
    <col min="35" max="37" width="9.109375" style="215" customWidth="1"/>
  </cols>
  <sheetData>
    <row r="1" spans="1:45" s="282" customFormat="1" ht="21.75" customHeight="1" x14ac:dyDescent="0.25">
      <c r="A1" s="281" t="str">
        <f>Altalanos!$A$6</f>
        <v>Diákolimpia Vármegyei</v>
      </c>
      <c r="B1" s="281"/>
      <c r="C1" s="169"/>
      <c r="D1" s="169"/>
      <c r="E1" s="169"/>
      <c r="F1" s="169"/>
      <c r="G1" s="169"/>
      <c r="H1" s="281"/>
      <c r="I1" s="171"/>
      <c r="J1" s="172"/>
      <c r="K1" s="170" t="s">
        <v>28</v>
      </c>
      <c r="L1" s="173"/>
      <c r="M1" s="174"/>
      <c r="N1" s="172"/>
      <c r="O1" s="172"/>
      <c r="P1" s="172"/>
      <c r="Q1" s="169"/>
      <c r="R1" s="172"/>
      <c r="T1" s="283"/>
      <c r="U1" s="283"/>
      <c r="V1" s="283"/>
      <c r="W1" s="283"/>
      <c r="X1" s="283"/>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c r="AI1" s="284"/>
      <c r="AJ1" s="284"/>
      <c r="AK1" s="284"/>
    </row>
    <row r="2" spans="1:45" s="285" customFormat="1" x14ac:dyDescent="0.25">
      <c r="A2" s="178" t="s">
        <v>29</v>
      </c>
      <c r="B2" s="179"/>
      <c r="C2" s="179"/>
      <c r="D2" s="179"/>
      <c r="E2" s="278">
        <f>Altalanos!$C$8</f>
        <v>0</v>
      </c>
      <c r="F2" s="179"/>
      <c r="G2" s="180"/>
      <c r="H2" s="181"/>
      <c r="I2" s="181"/>
      <c r="J2" s="182"/>
      <c r="K2" s="173"/>
      <c r="L2" s="173"/>
      <c r="M2" s="173"/>
      <c r="N2" s="182"/>
      <c r="O2" s="181"/>
      <c r="P2" s="182"/>
      <c r="Q2" s="181"/>
      <c r="R2" s="182"/>
      <c r="T2" s="286"/>
      <c r="U2" s="286"/>
      <c r="V2" s="286"/>
      <c r="W2" s="286"/>
      <c r="X2" s="286"/>
      <c r="Y2" s="185"/>
      <c r="Z2" s="186"/>
      <c r="AA2" s="186" t="s">
        <v>62</v>
      </c>
      <c r="AB2" s="187">
        <v>300</v>
      </c>
      <c r="AC2" s="187">
        <v>250</v>
      </c>
      <c r="AD2" s="187">
        <v>200</v>
      </c>
      <c r="AE2" s="187">
        <v>150</v>
      </c>
      <c r="AF2" s="187">
        <v>120</v>
      </c>
      <c r="AG2" s="187">
        <v>90</v>
      </c>
      <c r="AH2" s="187">
        <v>40</v>
      </c>
      <c r="AI2" s="205"/>
      <c r="AJ2" s="205"/>
      <c r="AK2" s="205"/>
      <c r="AL2" s="286"/>
      <c r="AM2" s="286"/>
      <c r="AN2" s="286"/>
      <c r="AO2" s="286"/>
      <c r="AP2" s="286"/>
      <c r="AQ2" s="286"/>
      <c r="AR2" s="286"/>
      <c r="AS2" s="286"/>
    </row>
    <row r="3" spans="1:45" s="287" customFormat="1" ht="11.25" customHeight="1" x14ac:dyDescent="0.25">
      <c r="A3" s="53" t="s">
        <v>21</v>
      </c>
      <c r="B3" s="53"/>
      <c r="C3" s="53"/>
      <c r="D3" s="53"/>
      <c r="E3" s="52"/>
      <c r="F3" s="53"/>
      <c r="G3" s="53" t="s">
        <v>11</v>
      </c>
      <c r="H3" s="53"/>
      <c r="I3" s="53"/>
      <c r="J3" s="188"/>
      <c r="K3" s="53" t="s">
        <v>34</v>
      </c>
      <c r="L3" s="188"/>
      <c r="M3" s="53"/>
      <c r="N3" s="188"/>
      <c r="O3" s="53"/>
      <c r="P3" s="188"/>
      <c r="Q3" s="53"/>
      <c r="R3" s="54" t="s">
        <v>35</v>
      </c>
      <c r="T3" s="288"/>
      <c r="U3" s="288"/>
      <c r="V3" s="288"/>
      <c r="W3" s="288"/>
      <c r="X3" s="288"/>
      <c r="Y3" s="186" t="str">
        <f>IF(K4="OB","A",IF(K4="IX","W",IF(K4="","",K4)))</f>
        <v/>
      </c>
      <c r="Z3" s="186"/>
      <c r="AA3" s="186" t="s">
        <v>86</v>
      </c>
      <c r="AB3" s="187">
        <v>280</v>
      </c>
      <c r="AC3" s="187">
        <v>230</v>
      </c>
      <c r="AD3" s="187">
        <v>180</v>
      </c>
      <c r="AE3" s="187">
        <v>140</v>
      </c>
      <c r="AF3" s="187">
        <v>80</v>
      </c>
      <c r="AG3" s="187">
        <v>0</v>
      </c>
      <c r="AH3" s="187">
        <v>0</v>
      </c>
      <c r="AI3" s="205"/>
      <c r="AJ3" s="205"/>
      <c r="AK3" s="205"/>
      <c r="AL3" s="288"/>
      <c r="AM3" s="288"/>
      <c r="AN3" s="288"/>
      <c r="AO3" s="288"/>
      <c r="AP3" s="288"/>
      <c r="AQ3" s="288"/>
      <c r="AR3" s="288"/>
      <c r="AS3" s="288"/>
    </row>
    <row r="4" spans="1:45" s="291" customFormat="1" ht="11.25" customHeight="1" x14ac:dyDescent="0.25">
      <c r="A4" s="709">
        <f>Altalanos!$A$10</f>
        <v>45789</v>
      </c>
      <c r="B4" s="709"/>
      <c r="C4" s="709"/>
      <c r="D4" s="193"/>
      <c r="E4" s="194"/>
      <c r="F4" s="194"/>
      <c r="G4" s="194" t="str">
        <f>Altalanos!$C$10</f>
        <v>Gyula</v>
      </c>
      <c r="H4" s="289"/>
      <c r="I4" s="194"/>
      <c r="J4" s="196"/>
      <c r="K4" s="195"/>
      <c r="L4" s="196"/>
      <c r="M4" s="290"/>
      <c r="N4" s="196"/>
      <c r="O4" s="194"/>
      <c r="P4" s="196"/>
      <c r="Q4" s="194"/>
      <c r="R4" s="197" t="str">
        <f>Altalanos!$E$10</f>
        <v>Kovács Zoltán</v>
      </c>
      <c r="T4" s="292"/>
      <c r="U4" s="292"/>
      <c r="V4" s="292"/>
      <c r="W4" s="292"/>
      <c r="X4" s="292"/>
      <c r="Y4" s="186"/>
      <c r="Z4" s="186"/>
      <c r="AA4" s="186" t="s">
        <v>65</v>
      </c>
      <c r="AB4" s="187">
        <v>250</v>
      </c>
      <c r="AC4" s="187">
        <v>200</v>
      </c>
      <c r="AD4" s="187">
        <v>150</v>
      </c>
      <c r="AE4" s="187">
        <v>120</v>
      </c>
      <c r="AF4" s="187">
        <v>90</v>
      </c>
      <c r="AG4" s="187">
        <v>60</v>
      </c>
      <c r="AH4" s="187">
        <v>25</v>
      </c>
      <c r="AI4" s="205"/>
      <c r="AJ4" s="205"/>
      <c r="AK4" s="205"/>
      <c r="AL4" s="292"/>
      <c r="AM4" s="292"/>
      <c r="AN4" s="292"/>
      <c r="AO4" s="292"/>
      <c r="AP4" s="292"/>
      <c r="AQ4" s="292"/>
      <c r="AR4" s="292"/>
      <c r="AS4" s="292"/>
    </row>
    <row r="5" spans="1:45" s="287" customFormat="1" x14ac:dyDescent="0.25">
      <c r="A5" s="261"/>
      <c r="B5" s="293" t="s">
        <v>125</v>
      </c>
      <c r="C5" s="294" t="s">
        <v>72</v>
      </c>
      <c r="D5" s="293" t="s">
        <v>126</v>
      </c>
      <c r="E5" s="293" t="s">
        <v>127</v>
      </c>
      <c r="F5" s="295" t="s">
        <v>24</v>
      </c>
      <c r="G5" s="295" t="s">
        <v>25</v>
      </c>
      <c r="H5" s="295"/>
      <c r="I5" s="295" t="s">
        <v>37</v>
      </c>
      <c r="J5" s="295"/>
      <c r="K5" s="293" t="s">
        <v>128</v>
      </c>
      <c r="L5" s="296"/>
      <c r="M5" s="293" t="s">
        <v>129</v>
      </c>
      <c r="N5" s="296"/>
      <c r="O5" s="293" t="s">
        <v>130</v>
      </c>
      <c r="P5" s="296"/>
      <c r="Q5" s="293"/>
      <c r="R5" s="297"/>
      <c r="T5" s="288"/>
      <c r="U5" s="288"/>
      <c r="V5" s="288"/>
      <c r="W5" s="288"/>
      <c r="X5" s="288"/>
      <c r="Y5" s="186">
        <f>IF(OR(Altalanos!$A$8="F1",Altalanos!$A$8="F2",Altalanos!$A$8="N1",Altalanos!$A$8="N2"),1,2)</f>
        <v>2</v>
      </c>
      <c r="Z5" s="186"/>
      <c r="AA5" s="186" t="s">
        <v>69</v>
      </c>
      <c r="AB5" s="187">
        <v>200</v>
      </c>
      <c r="AC5" s="187">
        <v>150</v>
      </c>
      <c r="AD5" s="187">
        <v>120</v>
      </c>
      <c r="AE5" s="187">
        <v>90</v>
      </c>
      <c r="AF5" s="187">
        <v>60</v>
      </c>
      <c r="AG5" s="187">
        <v>40</v>
      </c>
      <c r="AH5" s="187">
        <v>15</v>
      </c>
      <c r="AI5" s="205"/>
      <c r="AJ5" s="205"/>
      <c r="AK5" s="205"/>
      <c r="AL5" s="288"/>
      <c r="AM5" s="288"/>
      <c r="AN5" s="288"/>
      <c r="AO5" s="288"/>
      <c r="AP5" s="288"/>
      <c r="AQ5" s="288"/>
      <c r="AR5" s="288"/>
      <c r="AS5" s="288"/>
    </row>
    <row r="6" spans="1:45" s="304" customFormat="1" ht="11.1" customHeight="1" x14ac:dyDescent="0.25">
      <c r="A6" s="298"/>
      <c r="B6" s="299"/>
      <c r="C6" s="299"/>
      <c r="D6" s="299"/>
      <c r="E6" s="299"/>
      <c r="F6" s="298" t="str">
        <f>IF(Y3="","",CONCATENATE(VLOOKUP(Y3,AB1:AH1,4)," pont"))</f>
        <v/>
      </c>
      <c r="G6" s="300"/>
      <c r="H6" s="301"/>
      <c r="I6" s="300"/>
      <c r="J6" s="302"/>
      <c r="K6" s="299" t="str">
        <f>IF(Y3="","",CONCATENATE(VLOOKUP(Y3,AB1:AH1,3)," pont"))</f>
        <v/>
      </c>
      <c r="L6" s="302"/>
      <c r="M6" s="299" t="str">
        <f>IF(Y3="","",CONCATENATE(VLOOKUP(Y3,AB1:AH1,2)," pont"))</f>
        <v/>
      </c>
      <c r="N6" s="302"/>
      <c r="O6" s="299" t="str">
        <f>IF(Y3="","",CONCATENATE(VLOOKUP(Y3,AB1:AH1,1)," pont"))</f>
        <v/>
      </c>
      <c r="P6" s="302"/>
      <c r="Q6" s="299"/>
      <c r="R6" s="303"/>
      <c r="T6" s="305"/>
      <c r="U6" s="305"/>
      <c r="V6" s="305"/>
      <c r="W6" s="305"/>
      <c r="X6" s="305"/>
      <c r="Y6" s="306"/>
      <c r="Z6" s="306"/>
      <c r="AA6" s="306" t="s">
        <v>79</v>
      </c>
      <c r="AB6" s="307">
        <v>150</v>
      </c>
      <c r="AC6" s="307">
        <v>120</v>
      </c>
      <c r="AD6" s="307">
        <v>90</v>
      </c>
      <c r="AE6" s="307">
        <v>60</v>
      </c>
      <c r="AF6" s="307">
        <v>40</v>
      </c>
      <c r="AG6" s="307">
        <v>25</v>
      </c>
      <c r="AH6" s="307">
        <v>10</v>
      </c>
      <c r="AI6" s="308"/>
      <c r="AJ6" s="308"/>
      <c r="AK6" s="308"/>
      <c r="AL6" s="305"/>
      <c r="AM6" s="305"/>
      <c r="AN6" s="305"/>
      <c r="AO6" s="305"/>
      <c r="AP6" s="305"/>
      <c r="AQ6" s="305"/>
      <c r="AR6" s="305"/>
      <c r="AS6" s="305"/>
    </row>
    <row r="7" spans="1:45" s="60" customFormat="1" ht="12.9" customHeight="1" x14ac:dyDescent="0.25">
      <c r="A7" s="309">
        <v>1</v>
      </c>
      <c r="B7" s="310" t="str">
        <f>IF($E7="","",VLOOKUP($E7,#REF!,14))</f>
        <v/>
      </c>
      <c r="C7" s="208" t="str">
        <f>IF($E7="","",VLOOKUP($E7,#REF!,15))</f>
        <v/>
      </c>
      <c r="D7" s="208" t="str">
        <f>IF($E7="","",VLOOKUP($E7,#REF!,5))</f>
        <v/>
      </c>
      <c r="E7" s="311"/>
      <c r="F7" s="312" t="str">
        <f>UPPER(IF($E7="","",VLOOKUP($E7,#REF!,2)))</f>
        <v/>
      </c>
      <c r="G7" s="312" t="str">
        <f>IF($E7="","",VLOOKUP($E7,#REF!,3))</f>
        <v/>
      </c>
      <c r="H7" s="312"/>
      <c r="I7" s="312" t="str">
        <f>IF($E7="","",VLOOKUP($E7,#REF!,4))</f>
        <v/>
      </c>
      <c r="J7" s="313"/>
      <c r="K7" s="314"/>
      <c r="L7" s="314"/>
      <c r="M7" s="314"/>
      <c r="N7" s="314"/>
      <c r="O7" s="315"/>
      <c r="P7" s="316"/>
      <c r="Q7" s="317"/>
      <c r="R7" s="318"/>
      <c r="S7" s="319"/>
      <c r="T7" s="319"/>
      <c r="U7" s="320" t="str">
        <f>Birók!P21</f>
        <v>Bíró</v>
      </c>
      <c r="V7" s="319"/>
      <c r="W7" s="319"/>
      <c r="X7" s="319"/>
      <c r="Y7" s="186"/>
      <c r="Z7" s="186"/>
      <c r="AA7" s="186" t="s">
        <v>80</v>
      </c>
      <c r="AB7" s="187">
        <v>120</v>
      </c>
      <c r="AC7" s="187">
        <v>90</v>
      </c>
      <c r="AD7" s="187">
        <v>60</v>
      </c>
      <c r="AE7" s="187">
        <v>40</v>
      </c>
      <c r="AF7" s="187">
        <v>25</v>
      </c>
      <c r="AG7" s="187">
        <v>10</v>
      </c>
      <c r="AH7" s="187">
        <v>5</v>
      </c>
      <c r="AI7" s="205"/>
      <c r="AJ7" s="205"/>
      <c r="AK7" s="205"/>
      <c r="AL7" s="319"/>
      <c r="AM7" s="319"/>
      <c r="AN7" s="319"/>
      <c r="AO7" s="319"/>
      <c r="AP7" s="319"/>
      <c r="AQ7" s="319"/>
      <c r="AR7" s="319"/>
      <c r="AS7" s="319"/>
    </row>
    <row r="8" spans="1:45" s="60" customFormat="1" ht="12.9" customHeight="1" x14ac:dyDescent="0.25">
      <c r="A8" s="321"/>
      <c r="B8" s="322"/>
      <c r="C8" s="323"/>
      <c r="D8" s="323"/>
      <c r="E8" s="324"/>
      <c r="F8" s="325"/>
      <c r="G8" s="325"/>
      <c r="H8" s="326"/>
      <c r="I8" s="327" t="s">
        <v>134</v>
      </c>
      <c r="J8" s="328"/>
      <c r="K8" s="329" t="str">
        <f>UPPER(IF(OR(J8="a",J8="as"),F7,IF(OR(J8="b",J8="bs"),F9,0)))</f>
        <v>0</v>
      </c>
      <c r="L8" s="329"/>
      <c r="M8" s="314"/>
      <c r="N8" s="314"/>
      <c r="O8" s="315"/>
      <c r="P8" s="316"/>
      <c r="Q8" s="317"/>
      <c r="R8" s="318"/>
      <c r="S8" s="319"/>
      <c r="T8" s="319"/>
      <c r="U8" s="330" t="str">
        <f>Birók!P22</f>
        <v xml:space="preserve"> </v>
      </c>
      <c r="V8" s="319"/>
      <c r="W8" s="319"/>
      <c r="X8" s="319"/>
      <c r="Y8" s="186"/>
      <c r="Z8" s="186"/>
      <c r="AA8" s="186" t="s">
        <v>84</v>
      </c>
      <c r="AB8" s="187">
        <v>90</v>
      </c>
      <c r="AC8" s="187">
        <v>60</v>
      </c>
      <c r="AD8" s="187">
        <v>40</v>
      </c>
      <c r="AE8" s="187">
        <v>25</v>
      </c>
      <c r="AF8" s="187">
        <v>10</v>
      </c>
      <c r="AG8" s="187">
        <v>5</v>
      </c>
      <c r="AH8" s="187">
        <v>2</v>
      </c>
      <c r="AI8" s="205"/>
      <c r="AJ8" s="205"/>
      <c r="AK8" s="205"/>
      <c r="AL8" s="319"/>
      <c r="AM8" s="319"/>
      <c r="AN8" s="319"/>
      <c r="AO8" s="319"/>
      <c r="AP8" s="319"/>
      <c r="AQ8" s="319"/>
      <c r="AR8" s="319"/>
      <c r="AS8" s="319"/>
    </row>
    <row r="9" spans="1:45" s="60" customFormat="1" ht="12.9" customHeight="1" x14ac:dyDescent="0.25">
      <c r="A9" s="321">
        <v>2</v>
      </c>
      <c r="B9" s="310" t="str">
        <f>IF($E9="","",VLOOKUP($E9,#REF!,14))</f>
        <v/>
      </c>
      <c r="C9" s="208" t="str">
        <f>IF($E9="","",VLOOKUP($E9,#REF!,15))</f>
        <v/>
      </c>
      <c r="D9" s="208" t="str">
        <f>IF($E9="","",VLOOKUP($E9,#REF!,5))</f>
        <v/>
      </c>
      <c r="E9" s="331"/>
      <c r="F9" s="209" t="str">
        <f>UPPER(IF($E9="","",VLOOKUP($E9,#REF!,2)))</f>
        <v/>
      </c>
      <c r="G9" s="209" t="str">
        <f>IF($E9="","",VLOOKUP($E9,#REF!,3))</f>
        <v/>
      </c>
      <c r="H9" s="209"/>
      <c r="I9" s="209" t="str">
        <f>IF($E9="","",VLOOKUP($E9,#REF!,4))</f>
        <v/>
      </c>
      <c r="J9" s="332"/>
      <c r="K9" s="314"/>
      <c r="L9" s="333"/>
      <c r="M9" s="314"/>
      <c r="N9" s="314"/>
      <c r="O9" s="315"/>
      <c r="P9" s="316"/>
      <c r="Q9" s="317"/>
      <c r="R9" s="318"/>
      <c r="S9" s="319"/>
      <c r="T9" s="319"/>
      <c r="U9" s="330" t="str">
        <f>Birók!P23</f>
        <v xml:space="preserve"> </v>
      </c>
      <c r="V9" s="319"/>
      <c r="W9" s="319"/>
      <c r="X9" s="319"/>
      <c r="Y9" s="186"/>
      <c r="Z9" s="186"/>
      <c r="AA9" s="186" t="s">
        <v>85</v>
      </c>
      <c r="AB9" s="187">
        <v>60</v>
      </c>
      <c r="AC9" s="187">
        <v>40</v>
      </c>
      <c r="AD9" s="187">
        <v>25</v>
      </c>
      <c r="AE9" s="187">
        <v>10</v>
      </c>
      <c r="AF9" s="187">
        <v>5</v>
      </c>
      <c r="AG9" s="187">
        <v>2</v>
      </c>
      <c r="AH9" s="187">
        <v>1</v>
      </c>
      <c r="AI9" s="205"/>
      <c r="AJ9" s="205"/>
      <c r="AK9" s="205"/>
      <c r="AL9" s="319"/>
      <c r="AM9" s="319"/>
      <c r="AN9" s="319"/>
      <c r="AO9" s="319"/>
      <c r="AP9" s="319"/>
      <c r="AQ9" s="319"/>
      <c r="AR9" s="319"/>
      <c r="AS9" s="319"/>
    </row>
    <row r="10" spans="1:45" s="60" customFormat="1" ht="12.9" customHeight="1" x14ac:dyDescent="0.25">
      <c r="A10" s="321"/>
      <c r="B10" s="322"/>
      <c r="C10" s="323"/>
      <c r="D10" s="323"/>
      <c r="E10" s="334"/>
      <c r="F10" s="325"/>
      <c r="G10" s="325"/>
      <c r="H10" s="326"/>
      <c r="I10" s="325"/>
      <c r="J10" s="335"/>
      <c r="K10" s="327" t="s">
        <v>134</v>
      </c>
      <c r="L10" s="336"/>
      <c r="M10" s="329" t="str">
        <f>UPPER(IF(OR(L10="a",L10="as"),K8,IF(OR(L10="b",L10="bs"),K12,0)))</f>
        <v>0</v>
      </c>
      <c r="N10" s="337"/>
      <c r="O10" s="338"/>
      <c r="P10" s="338"/>
      <c r="Q10" s="317"/>
      <c r="R10" s="318"/>
      <c r="S10" s="319"/>
      <c r="T10" s="319"/>
      <c r="U10" s="330" t="str">
        <f>Birók!P24</f>
        <v xml:space="preserve"> </v>
      </c>
      <c r="V10" s="319"/>
      <c r="W10" s="319"/>
      <c r="X10" s="319"/>
      <c r="Y10" s="186"/>
      <c r="Z10" s="186"/>
      <c r="AA10" s="186" t="s">
        <v>90</v>
      </c>
      <c r="AB10" s="187">
        <v>40</v>
      </c>
      <c r="AC10" s="187">
        <v>25</v>
      </c>
      <c r="AD10" s="187">
        <v>15</v>
      </c>
      <c r="AE10" s="187">
        <v>7</v>
      </c>
      <c r="AF10" s="187">
        <v>4</v>
      </c>
      <c r="AG10" s="187">
        <v>1</v>
      </c>
      <c r="AH10" s="187">
        <v>0</v>
      </c>
      <c r="AI10" s="205"/>
      <c r="AJ10" s="205"/>
      <c r="AK10" s="205"/>
      <c r="AL10" s="319"/>
      <c r="AM10" s="319"/>
      <c r="AN10" s="319"/>
      <c r="AO10" s="319"/>
      <c r="AP10" s="319"/>
      <c r="AQ10" s="319"/>
      <c r="AR10" s="319"/>
      <c r="AS10" s="319"/>
    </row>
    <row r="11" spans="1:45" s="60" customFormat="1" ht="12.9" customHeight="1" x14ac:dyDescent="0.25">
      <c r="A11" s="321">
        <v>3</v>
      </c>
      <c r="B11" s="310" t="str">
        <f>IF($E11="","",VLOOKUP($E11,#REF!,14))</f>
        <v/>
      </c>
      <c r="C11" s="208" t="str">
        <f>IF($E11="","",VLOOKUP($E11,#REF!,15))</f>
        <v/>
      </c>
      <c r="D11" s="208" t="str">
        <f>IF($E11="","",VLOOKUP($E11,#REF!,5))</f>
        <v/>
      </c>
      <c r="E11" s="331"/>
      <c r="F11" s="209" t="str">
        <f>UPPER(IF($E11="","",VLOOKUP($E11,#REF!,2)))</f>
        <v/>
      </c>
      <c r="G11" s="209" t="str">
        <f>IF($E11="","",VLOOKUP($E11,#REF!,3))</f>
        <v/>
      </c>
      <c r="H11" s="209"/>
      <c r="I11" s="209" t="str">
        <f>IF($E11="","",VLOOKUP($E11,#REF!,4))</f>
        <v/>
      </c>
      <c r="J11" s="313"/>
      <c r="K11" s="314"/>
      <c r="L11" s="339"/>
      <c r="M11" s="314"/>
      <c r="N11" s="340"/>
      <c r="O11" s="338"/>
      <c r="P11" s="338"/>
      <c r="Q11" s="317"/>
      <c r="R11" s="318"/>
      <c r="S11" s="319"/>
      <c r="T11" s="319"/>
      <c r="U11" s="330" t="str">
        <f>Birók!P25</f>
        <v xml:space="preserve"> </v>
      </c>
      <c r="V11" s="319"/>
      <c r="W11" s="319"/>
      <c r="X11" s="319"/>
      <c r="Y11" s="186"/>
      <c r="Z11" s="186"/>
      <c r="AA11" s="186" t="s">
        <v>91</v>
      </c>
      <c r="AB11" s="187">
        <v>25</v>
      </c>
      <c r="AC11" s="187">
        <v>15</v>
      </c>
      <c r="AD11" s="187">
        <v>10</v>
      </c>
      <c r="AE11" s="187">
        <v>6</v>
      </c>
      <c r="AF11" s="187">
        <v>3</v>
      </c>
      <c r="AG11" s="187">
        <v>1</v>
      </c>
      <c r="AH11" s="187">
        <v>0</v>
      </c>
      <c r="AI11" s="205"/>
      <c r="AJ11" s="205"/>
      <c r="AK11" s="205"/>
      <c r="AL11" s="319"/>
      <c r="AM11" s="319"/>
      <c r="AN11" s="319"/>
      <c r="AO11" s="319"/>
      <c r="AP11" s="319"/>
      <c r="AQ11" s="319"/>
      <c r="AR11" s="319"/>
      <c r="AS11" s="319"/>
    </row>
    <row r="12" spans="1:45" s="60" customFormat="1" ht="12.9" customHeight="1" x14ac:dyDescent="0.25">
      <c r="A12" s="321"/>
      <c r="B12" s="322"/>
      <c r="C12" s="323"/>
      <c r="D12" s="323"/>
      <c r="E12" s="334"/>
      <c r="F12" s="325"/>
      <c r="G12" s="325"/>
      <c r="H12" s="326"/>
      <c r="I12" s="327" t="s">
        <v>134</v>
      </c>
      <c r="J12" s="328"/>
      <c r="K12" s="329" t="str">
        <f>UPPER(IF(OR(J12="a",J12="as"),F11,IF(OR(J12="b",J12="bs"),F13,0)))</f>
        <v>0</v>
      </c>
      <c r="L12" s="341"/>
      <c r="M12" s="314"/>
      <c r="N12" s="340"/>
      <c r="O12" s="338"/>
      <c r="P12" s="338"/>
      <c r="Q12" s="317"/>
      <c r="R12" s="318"/>
      <c r="S12" s="319"/>
      <c r="T12" s="319"/>
      <c r="U12" s="330" t="str">
        <f>Birók!P26</f>
        <v xml:space="preserve"> </v>
      </c>
      <c r="V12" s="319"/>
      <c r="W12" s="319"/>
      <c r="X12" s="319"/>
      <c r="Y12" s="186"/>
      <c r="Z12" s="186"/>
      <c r="AA12" s="186" t="s">
        <v>96</v>
      </c>
      <c r="AB12" s="187">
        <v>15</v>
      </c>
      <c r="AC12" s="187">
        <v>10</v>
      </c>
      <c r="AD12" s="187">
        <v>6</v>
      </c>
      <c r="AE12" s="187">
        <v>3</v>
      </c>
      <c r="AF12" s="187">
        <v>1</v>
      </c>
      <c r="AG12" s="187">
        <v>0</v>
      </c>
      <c r="AH12" s="187">
        <v>0</v>
      </c>
      <c r="AI12" s="205"/>
      <c r="AJ12" s="205"/>
      <c r="AK12" s="205"/>
      <c r="AL12" s="319"/>
      <c r="AM12" s="319"/>
      <c r="AN12" s="319"/>
      <c r="AO12" s="319"/>
      <c r="AP12" s="319"/>
      <c r="AQ12" s="319"/>
      <c r="AR12" s="319"/>
      <c r="AS12" s="319"/>
    </row>
    <row r="13" spans="1:45" s="60" customFormat="1" ht="12.9" customHeight="1" x14ac:dyDescent="0.25">
      <c r="A13" s="321">
        <v>4</v>
      </c>
      <c r="B13" s="310" t="str">
        <f>IF($E13="","",VLOOKUP($E13,#REF!,14))</f>
        <v/>
      </c>
      <c r="C13" s="208" t="str">
        <f>IF($E13="","",VLOOKUP($E13,#REF!,15))</f>
        <v/>
      </c>
      <c r="D13" s="208" t="str">
        <f>IF($E13="","",VLOOKUP($E13,#REF!,5))</f>
        <v/>
      </c>
      <c r="E13" s="331"/>
      <c r="F13" s="209" t="str">
        <f>UPPER(IF($E13="","",VLOOKUP($E13,#REF!,2)))</f>
        <v/>
      </c>
      <c r="G13" s="209" t="str">
        <f>IF($E13="","",VLOOKUP($E13,#REF!,3))</f>
        <v/>
      </c>
      <c r="H13" s="209"/>
      <c r="I13" s="209" t="str">
        <f>IF($E13="","",VLOOKUP($E13,#REF!,4))</f>
        <v/>
      </c>
      <c r="J13" s="342"/>
      <c r="K13" s="314"/>
      <c r="L13" s="314"/>
      <c r="M13" s="314"/>
      <c r="N13" s="340"/>
      <c r="O13" s="338"/>
      <c r="P13" s="338"/>
      <c r="Q13" s="317"/>
      <c r="R13" s="318"/>
      <c r="S13" s="319"/>
      <c r="T13" s="319"/>
      <c r="U13" s="330" t="str">
        <f>Birók!P27</f>
        <v xml:space="preserve"> </v>
      </c>
      <c r="V13" s="319"/>
      <c r="W13" s="319"/>
      <c r="X13" s="319"/>
      <c r="Y13" s="186"/>
      <c r="Z13" s="186"/>
      <c r="AA13" s="186" t="s">
        <v>97</v>
      </c>
      <c r="AB13" s="187">
        <v>10</v>
      </c>
      <c r="AC13" s="187">
        <v>6</v>
      </c>
      <c r="AD13" s="187">
        <v>3</v>
      </c>
      <c r="AE13" s="187">
        <v>1</v>
      </c>
      <c r="AF13" s="187">
        <v>0</v>
      </c>
      <c r="AG13" s="187">
        <v>0</v>
      </c>
      <c r="AH13" s="187">
        <v>0</v>
      </c>
      <c r="AI13" s="205"/>
      <c r="AJ13" s="205"/>
      <c r="AK13" s="205"/>
      <c r="AL13" s="319"/>
      <c r="AM13" s="319"/>
      <c r="AN13" s="319"/>
      <c r="AO13" s="319"/>
      <c r="AP13" s="319"/>
      <c r="AQ13" s="319"/>
      <c r="AR13" s="319"/>
      <c r="AS13" s="319"/>
    </row>
    <row r="14" spans="1:45" s="60" customFormat="1" ht="12.9" customHeight="1" x14ac:dyDescent="0.25">
      <c r="A14" s="321"/>
      <c r="B14" s="322"/>
      <c r="C14" s="323"/>
      <c r="D14" s="323"/>
      <c r="E14" s="334"/>
      <c r="F14" s="325"/>
      <c r="G14" s="325"/>
      <c r="H14" s="326"/>
      <c r="I14" s="325"/>
      <c r="J14" s="335"/>
      <c r="K14" s="314"/>
      <c r="L14" s="314"/>
      <c r="M14" s="327" t="s">
        <v>134</v>
      </c>
      <c r="N14" s="336"/>
      <c r="O14" s="329" t="str">
        <f>UPPER(IF(OR(N14="a",N14="as"),M10,IF(OR(N14="b",N14="bs"),M18,0)))</f>
        <v>0</v>
      </c>
      <c r="P14" s="337"/>
      <c r="Q14" s="317"/>
      <c r="R14" s="318"/>
      <c r="S14" s="319"/>
      <c r="T14" s="319"/>
      <c r="U14" s="330" t="str">
        <f>Birók!P28</f>
        <v xml:space="preserve"> </v>
      </c>
      <c r="V14" s="319"/>
      <c r="W14" s="319"/>
      <c r="X14" s="319"/>
      <c r="Y14" s="186"/>
      <c r="Z14" s="186"/>
      <c r="AA14" s="186" t="s">
        <v>98</v>
      </c>
      <c r="AB14" s="187">
        <v>3</v>
      </c>
      <c r="AC14" s="187">
        <v>2</v>
      </c>
      <c r="AD14" s="187">
        <v>1</v>
      </c>
      <c r="AE14" s="187">
        <v>0</v>
      </c>
      <c r="AF14" s="187">
        <v>0</v>
      </c>
      <c r="AG14" s="187">
        <v>0</v>
      </c>
      <c r="AH14" s="187">
        <v>0</v>
      </c>
      <c r="AI14" s="205"/>
      <c r="AJ14" s="205"/>
      <c r="AK14" s="205"/>
      <c r="AL14" s="319"/>
      <c r="AM14" s="319"/>
      <c r="AN14" s="319"/>
      <c r="AO14" s="319"/>
      <c r="AP14" s="319"/>
      <c r="AQ14" s="319"/>
      <c r="AR14" s="319"/>
      <c r="AS14" s="319"/>
    </row>
    <row r="15" spans="1:45" s="60" customFormat="1" ht="12.9" customHeight="1" x14ac:dyDescent="0.25">
      <c r="A15" s="343">
        <v>5</v>
      </c>
      <c r="B15" s="310" t="str">
        <f>IF($E15="","",VLOOKUP($E15,#REF!,14))</f>
        <v/>
      </c>
      <c r="C15" s="208" t="str">
        <f>IF($E15="","",VLOOKUP($E15,#REF!,15))</f>
        <v/>
      </c>
      <c r="D15" s="208" t="str">
        <f>IF($E15="","",VLOOKUP($E15,#REF!,5))</f>
        <v/>
      </c>
      <c r="E15" s="331"/>
      <c r="F15" s="209" t="str">
        <f>UPPER(IF($E15="","",VLOOKUP($E15,#REF!,2)))</f>
        <v/>
      </c>
      <c r="G15" s="209" t="str">
        <f>IF($E15="","",VLOOKUP($E15,#REF!,3))</f>
        <v/>
      </c>
      <c r="H15" s="209"/>
      <c r="I15" s="209" t="str">
        <f>IF($E15="","",VLOOKUP($E15,#REF!,4))</f>
        <v/>
      </c>
      <c r="J15" s="344"/>
      <c r="K15" s="314"/>
      <c r="L15" s="314"/>
      <c r="M15" s="314"/>
      <c r="N15" s="340"/>
      <c r="O15" s="314"/>
      <c r="P15" s="338"/>
      <c r="Q15" s="317"/>
      <c r="R15" s="318"/>
      <c r="S15" s="319"/>
      <c r="T15" s="319"/>
      <c r="U15" s="330" t="str">
        <f>Birók!P29</f>
        <v xml:space="preserve"> </v>
      </c>
      <c r="V15" s="319"/>
      <c r="W15" s="319"/>
      <c r="X15" s="319"/>
      <c r="Y15" s="186"/>
      <c r="Z15" s="186"/>
      <c r="AA15" s="186"/>
      <c r="AB15" s="186"/>
      <c r="AC15" s="186"/>
      <c r="AD15" s="186"/>
      <c r="AE15" s="186"/>
      <c r="AF15" s="186"/>
      <c r="AG15" s="186"/>
      <c r="AH15" s="186"/>
      <c r="AI15" s="205"/>
      <c r="AJ15" s="205"/>
      <c r="AK15" s="205"/>
      <c r="AL15" s="319"/>
      <c r="AM15" s="319"/>
      <c r="AN15" s="319"/>
      <c r="AO15" s="319"/>
      <c r="AP15" s="319"/>
      <c r="AQ15" s="319"/>
      <c r="AR15" s="319"/>
      <c r="AS15" s="319"/>
    </row>
    <row r="16" spans="1:45" s="60" customFormat="1" ht="12.9" customHeight="1" x14ac:dyDescent="0.25">
      <c r="A16" s="321"/>
      <c r="B16" s="322"/>
      <c r="C16" s="323"/>
      <c r="D16" s="323"/>
      <c r="E16" s="334"/>
      <c r="F16" s="325"/>
      <c r="G16" s="325"/>
      <c r="H16" s="326"/>
      <c r="I16" s="327" t="s">
        <v>134</v>
      </c>
      <c r="J16" s="328"/>
      <c r="K16" s="329" t="str">
        <f>UPPER(IF(OR(J16="a",J16="as"),F15,IF(OR(J16="b",J16="bs"),F17,0)))</f>
        <v>0</v>
      </c>
      <c r="L16" s="329"/>
      <c r="M16" s="314"/>
      <c r="N16" s="340"/>
      <c r="O16" s="327"/>
      <c r="P16" s="338"/>
      <c r="Q16" s="317"/>
      <c r="R16" s="318"/>
      <c r="S16" s="319"/>
      <c r="T16" s="319"/>
      <c r="U16" s="345" t="str">
        <f>Birók!P30</f>
        <v>Egyik sem</v>
      </c>
      <c r="V16" s="319"/>
      <c r="W16" s="319"/>
      <c r="X16" s="319"/>
      <c r="Y16" s="186"/>
      <c r="Z16" s="186"/>
      <c r="AA16" s="186" t="s">
        <v>62</v>
      </c>
      <c r="AB16" s="187">
        <v>150</v>
      </c>
      <c r="AC16" s="187">
        <v>120</v>
      </c>
      <c r="AD16" s="187">
        <v>90</v>
      </c>
      <c r="AE16" s="187">
        <v>60</v>
      </c>
      <c r="AF16" s="187">
        <v>40</v>
      </c>
      <c r="AG16" s="187">
        <v>25</v>
      </c>
      <c r="AH16" s="187">
        <v>15</v>
      </c>
      <c r="AI16" s="205"/>
      <c r="AJ16" s="205"/>
      <c r="AK16" s="205"/>
      <c r="AL16" s="319"/>
      <c r="AM16" s="319"/>
      <c r="AN16" s="319"/>
      <c r="AO16" s="319"/>
      <c r="AP16" s="319"/>
      <c r="AQ16" s="319"/>
      <c r="AR16" s="319"/>
      <c r="AS16" s="319"/>
    </row>
    <row r="17" spans="1:45" s="60" customFormat="1" ht="12.9" customHeight="1" x14ac:dyDescent="0.25">
      <c r="A17" s="321">
        <v>6</v>
      </c>
      <c r="B17" s="310" t="str">
        <f>IF($E17="","",VLOOKUP($E17,#REF!,14))</f>
        <v/>
      </c>
      <c r="C17" s="208" t="str">
        <f>IF($E17="","",VLOOKUP($E17,#REF!,15))</f>
        <v/>
      </c>
      <c r="D17" s="208" t="str">
        <f>IF($E17="","",VLOOKUP($E17,#REF!,5))</f>
        <v/>
      </c>
      <c r="E17" s="331"/>
      <c r="F17" s="209" t="str">
        <f>UPPER(IF($E17="","",VLOOKUP($E17,#REF!,2)))</f>
        <v/>
      </c>
      <c r="G17" s="209" t="str">
        <f>IF($E17="","",VLOOKUP($E17,#REF!,3))</f>
        <v/>
      </c>
      <c r="H17" s="209"/>
      <c r="I17" s="209" t="str">
        <f>IF($E17="","",VLOOKUP($E17,#REF!,4))</f>
        <v/>
      </c>
      <c r="J17" s="332"/>
      <c r="K17" s="314"/>
      <c r="L17" s="333"/>
      <c r="M17" s="314"/>
      <c r="N17" s="340"/>
      <c r="O17" s="338"/>
      <c r="P17" s="338"/>
      <c r="Q17" s="317"/>
      <c r="R17" s="318"/>
      <c r="S17" s="319"/>
      <c r="T17" s="319"/>
      <c r="U17" s="319"/>
      <c r="V17" s="319"/>
      <c r="W17" s="319"/>
      <c r="X17" s="319"/>
      <c r="Y17" s="186"/>
      <c r="Z17" s="186"/>
      <c r="AA17" s="186" t="s">
        <v>65</v>
      </c>
      <c r="AB17" s="187">
        <v>120</v>
      </c>
      <c r="AC17" s="187">
        <v>90</v>
      </c>
      <c r="AD17" s="187">
        <v>60</v>
      </c>
      <c r="AE17" s="187">
        <v>40</v>
      </c>
      <c r="AF17" s="187">
        <v>25</v>
      </c>
      <c r="AG17" s="187">
        <v>15</v>
      </c>
      <c r="AH17" s="187">
        <v>8</v>
      </c>
      <c r="AI17" s="205"/>
      <c r="AJ17" s="205"/>
      <c r="AK17" s="205"/>
      <c r="AL17" s="319"/>
      <c r="AM17" s="319"/>
      <c r="AN17" s="319"/>
      <c r="AO17" s="319"/>
      <c r="AP17" s="319"/>
      <c r="AQ17" s="319"/>
      <c r="AR17" s="319"/>
      <c r="AS17" s="319"/>
    </row>
    <row r="18" spans="1:45" s="60" customFormat="1" ht="12.9" customHeight="1" x14ac:dyDescent="0.25">
      <c r="A18" s="321"/>
      <c r="B18" s="322"/>
      <c r="C18" s="323"/>
      <c r="D18" s="323"/>
      <c r="E18" s="334"/>
      <c r="F18" s="325"/>
      <c r="G18" s="325"/>
      <c r="H18" s="326"/>
      <c r="I18" s="325"/>
      <c r="J18" s="335"/>
      <c r="K18" s="327" t="s">
        <v>134</v>
      </c>
      <c r="L18" s="336"/>
      <c r="M18" s="329" t="str">
        <f>UPPER(IF(OR(L18="a",L18="as"),K16,IF(OR(L18="b",L18="bs"),K20,0)))</f>
        <v>0</v>
      </c>
      <c r="N18" s="346"/>
      <c r="O18" s="338"/>
      <c r="P18" s="338"/>
      <c r="Q18" s="317"/>
      <c r="R18" s="318"/>
      <c r="S18" s="319"/>
      <c r="T18" s="319"/>
      <c r="U18" s="319"/>
      <c r="V18" s="319"/>
      <c r="W18" s="319"/>
      <c r="X18" s="319"/>
      <c r="Y18" s="186"/>
      <c r="Z18" s="186"/>
      <c r="AA18" s="186" t="s">
        <v>69</v>
      </c>
      <c r="AB18" s="187">
        <v>90</v>
      </c>
      <c r="AC18" s="187">
        <v>60</v>
      </c>
      <c r="AD18" s="187">
        <v>40</v>
      </c>
      <c r="AE18" s="187">
        <v>25</v>
      </c>
      <c r="AF18" s="187">
        <v>15</v>
      </c>
      <c r="AG18" s="187">
        <v>8</v>
      </c>
      <c r="AH18" s="187">
        <v>4</v>
      </c>
      <c r="AI18" s="205"/>
      <c r="AJ18" s="205"/>
      <c r="AK18" s="205"/>
      <c r="AL18" s="319"/>
      <c r="AM18" s="319"/>
      <c r="AN18" s="319"/>
      <c r="AO18" s="319"/>
      <c r="AP18" s="319"/>
      <c r="AQ18" s="319"/>
      <c r="AR18" s="319"/>
      <c r="AS18" s="319"/>
    </row>
    <row r="19" spans="1:45" s="60" customFormat="1" ht="12.9" customHeight="1" x14ac:dyDescent="0.25">
      <c r="A19" s="321">
        <v>7</v>
      </c>
      <c r="B19" s="310" t="str">
        <f>IF($E19="","",VLOOKUP($E19,#REF!,14))</f>
        <v/>
      </c>
      <c r="C19" s="208" t="str">
        <f>IF($E19="","",VLOOKUP($E19,#REF!,15))</f>
        <v/>
      </c>
      <c r="D19" s="208" t="str">
        <f>IF($E19="","",VLOOKUP($E19,#REF!,5))</f>
        <v/>
      </c>
      <c r="E19" s="331"/>
      <c r="F19" s="209" t="str">
        <f>UPPER(IF($E19="","",VLOOKUP($E19,#REF!,2)))</f>
        <v/>
      </c>
      <c r="G19" s="209" t="str">
        <f>IF($E19="","",VLOOKUP($E19,#REF!,3))</f>
        <v/>
      </c>
      <c r="H19" s="209"/>
      <c r="I19" s="209" t="str">
        <f>IF($E19="","",VLOOKUP($E19,#REF!,4))</f>
        <v/>
      </c>
      <c r="J19" s="313"/>
      <c r="K19" s="314"/>
      <c r="L19" s="339"/>
      <c r="M19" s="314"/>
      <c r="N19" s="338"/>
      <c r="O19" s="338"/>
      <c r="P19" s="338"/>
      <c r="Q19" s="317"/>
      <c r="R19" s="318"/>
      <c r="S19" s="319"/>
      <c r="T19" s="319"/>
      <c r="U19" s="319"/>
      <c r="V19" s="319"/>
      <c r="W19" s="319"/>
      <c r="X19" s="319"/>
      <c r="Y19" s="186"/>
      <c r="Z19" s="186"/>
      <c r="AA19" s="186" t="s">
        <v>79</v>
      </c>
      <c r="AB19" s="187">
        <v>60</v>
      </c>
      <c r="AC19" s="187">
        <v>40</v>
      </c>
      <c r="AD19" s="187">
        <v>25</v>
      </c>
      <c r="AE19" s="187">
        <v>15</v>
      </c>
      <c r="AF19" s="187">
        <v>8</v>
      </c>
      <c r="AG19" s="187">
        <v>4</v>
      </c>
      <c r="AH19" s="187">
        <v>2</v>
      </c>
      <c r="AI19" s="205"/>
      <c r="AJ19" s="205"/>
      <c r="AK19" s="205"/>
      <c r="AL19" s="319"/>
      <c r="AM19" s="319"/>
      <c r="AN19" s="319"/>
      <c r="AO19" s="319"/>
      <c r="AP19" s="319"/>
      <c r="AQ19" s="319"/>
      <c r="AR19" s="319"/>
      <c r="AS19" s="319"/>
    </row>
    <row r="20" spans="1:45" s="60" customFormat="1" ht="12.9" customHeight="1" x14ac:dyDescent="0.25">
      <c r="A20" s="321"/>
      <c r="B20" s="322"/>
      <c r="C20" s="323"/>
      <c r="D20" s="323"/>
      <c r="E20" s="324"/>
      <c r="F20" s="325"/>
      <c r="G20" s="325"/>
      <c r="H20" s="326"/>
      <c r="I20" s="327" t="s">
        <v>134</v>
      </c>
      <c r="J20" s="328"/>
      <c r="K20" s="329" t="str">
        <f>UPPER(IF(OR(J20="a",J20="as"),F19,IF(OR(J20="b",J20="bs"),F21,0)))</f>
        <v>0</v>
      </c>
      <c r="L20" s="341"/>
      <c r="M20" s="314"/>
      <c r="N20" s="338"/>
      <c r="O20" s="338"/>
      <c r="P20" s="338"/>
      <c r="Q20" s="317"/>
      <c r="R20" s="318"/>
      <c r="S20" s="319"/>
      <c r="T20" s="319"/>
      <c r="U20" s="319"/>
      <c r="V20" s="319"/>
      <c r="W20" s="319"/>
      <c r="X20" s="319"/>
      <c r="Y20" s="186"/>
      <c r="Z20" s="186"/>
      <c r="AA20" s="186" t="s">
        <v>80</v>
      </c>
      <c r="AB20" s="187">
        <v>40</v>
      </c>
      <c r="AC20" s="187">
        <v>25</v>
      </c>
      <c r="AD20" s="187">
        <v>15</v>
      </c>
      <c r="AE20" s="187">
        <v>8</v>
      </c>
      <c r="AF20" s="187">
        <v>4</v>
      </c>
      <c r="AG20" s="187">
        <v>2</v>
      </c>
      <c r="AH20" s="187">
        <v>1</v>
      </c>
      <c r="AI20" s="205"/>
      <c r="AJ20" s="205"/>
      <c r="AK20" s="205"/>
      <c r="AL20" s="319"/>
      <c r="AM20" s="319"/>
      <c r="AN20" s="319"/>
      <c r="AO20" s="319"/>
      <c r="AP20" s="319"/>
      <c r="AQ20" s="319"/>
      <c r="AR20" s="319"/>
      <c r="AS20" s="319"/>
    </row>
    <row r="21" spans="1:45" s="60" customFormat="1" ht="12.9" customHeight="1" x14ac:dyDescent="0.25">
      <c r="A21" s="347">
        <v>8</v>
      </c>
      <c r="B21" s="310" t="str">
        <f>IF($E21="","",VLOOKUP($E21,#REF!,14))</f>
        <v/>
      </c>
      <c r="C21" s="208" t="str">
        <f>IF($E21="","",VLOOKUP($E21,#REF!,15))</f>
        <v/>
      </c>
      <c r="D21" s="208" t="str">
        <f>IF($E21="","",VLOOKUP($E21,#REF!,5))</f>
        <v/>
      </c>
      <c r="E21" s="311"/>
      <c r="F21" s="348" t="str">
        <f>UPPER(IF($E21="","",VLOOKUP($E21,#REF!,2)))</f>
        <v/>
      </c>
      <c r="G21" s="348" t="str">
        <f>IF($E21="","",VLOOKUP($E21,#REF!,3))</f>
        <v/>
      </c>
      <c r="H21" s="348"/>
      <c r="I21" s="348" t="str">
        <f>IF($E21="","",VLOOKUP($E21,#REF!,4))</f>
        <v/>
      </c>
      <c r="J21" s="342"/>
      <c r="K21" s="314"/>
      <c r="L21" s="314"/>
      <c r="M21" s="314"/>
      <c r="N21" s="338"/>
      <c r="O21" s="338"/>
      <c r="P21" s="338"/>
      <c r="Q21" s="317"/>
      <c r="R21" s="318"/>
      <c r="S21" s="319"/>
      <c r="T21" s="319"/>
      <c r="U21" s="319"/>
      <c r="V21" s="319"/>
      <c r="W21" s="319"/>
      <c r="X21" s="319"/>
      <c r="Y21" s="186"/>
      <c r="Z21" s="186"/>
      <c r="AA21" s="186" t="s">
        <v>84</v>
      </c>
      <c r="AB21" s="187">
        <v>25</v>
      </c>
      <c r="AC21" s="187">
        <v>15</v>
      </c>
      <c r="AD21" s="187">
        <v>10</v>
      </c>
      <c r="AE21" s="187">
        <v>6</v>
      </c>
      <c r="AF21" s="187">
        <v>3</v>
      </c>
      <c r="AG21" s="187">
        <v>1</v>
      </c>
      <c r="AH21" s="187">
        <v>0</v>
      </c>
      <c r="AI21" s="205"/>
      <c r="AJ21" s="205"/>
      <c r="AK21" s="205"/>
      <c r="AL21" s="319"/>
      <c r="AM21" s="319"/>
      <c r="AN21" s="319"/>
      <c r="AO21" s="319"/>
      <c r="AP21" s="319"/>
      <c r="AQ21" s="319"/>
      <c r="AR21" s="319"/>
      <c r="AS21" s="319"/>
    </row>
    <row r="22" spans="1:45" s="60" customFormat="1" ht="9.6" customHeight="1" x14ac:dyDescent="0.25">
      <c r="A22" s="349"/>
      <c r="B22" s="315"/>
      <c r="C22" s="315"/>
      <c r="D22" s="315"/>
      <c r="E22" s="324"/>
      <c r="F22" s="315"/>
      <c r="G22" s="315"/>
      <c r="H22" s="315"/>
      <c r="I22" s="315"/>
      <c r="J22" s="324"/>
      <c r="K22" s="315"/>
      <c r="L22" s="315"/>
      <c r="M22" s="315"/>
      <c r="N22" s="317"/>
      <c r="O22" s="317"/>
      <c r="P22" s="317"/>
      <c r="Q22" s="317"/>
      <c r="R22" s="318"/>
      <c r="S22" s="319"/>
      <c r="T22" s="319"/>
      <c r="U22" s="319"/>
      <c r="V22" s="319"/>
      <c r="W22" s="319"/>
      <c r="X22" s="319"/>
      <c r="Y22" s="186"/>
      <c r="Z22" s="186"/>
      <c r="AA22" s="186" t="s">
        <v>85</v>
      </c>
      <c r="AB22" s="187">
        <v>15</v>
      </c>
      <c r="AC22" s="187">
        <v>10</v>
      </c>
      <c r="AD22" s="187">
        <v>6</v>
      </c>
      <c r="AE22" s="187">
        <v>3</v>
      </c>
      <c r="AF22" s="187">
        <v>1</v>
      </c>
      <c r="AG22" s="187">
        <v>0</v>
      </c>
      <c r="AH22" s="187">
        <v>0</v>
      </c>
      <c r="AI22" s="205"/>
      <c r="AJ22" s="205"/>
      <c r="AK22" s="205"/>
      <c r="AL22" s="319"/>
      <c r="AM22" s="319"/>
      <c r="AN22" s="319"/>
      <c r="AO22" s="319"/>
      <c r="AP22" s="319"/>
      <c r="AQ22" s="319"/>
      <c r="AR22" s="319"/>
      <c r="AS22" s="319"/>
    </row>
    <row r="23" spans="1:45" s="60" customFormat="1" ht="9.6" customHeight="1" x14ac:dyDescent="0.25">
      <c r="A23" s="350"/>
      <c r="B23" s="324"/>
      <c r="C23" s="324"/>
      <c r="D23" s="324"/>
      <c r="E23" s="324"/>
      <c r="F23" s="315"/>
      <c r="G23" s="315"/>
      <c r="H23" s="319"/>
      <c r="I23" s="351"/>
      <c r="J23" s="324"/>
      <c r="K23" s="315"/>
      <c r="L23" s="315"/>
      <c r="M23" s="315"/>
      <c r="N23" s="317"/>
      <c r="O23" s="317"/>
      <c r="P23" s="317"/>
      <c r="Q23" s="317"/>
      <c r="R23" s="318"/>
      <c r="S23" s="319"/>
      <c r="T23" s="319"/>
      <c r="U23" s="319"/>
      <c r="V23" s="319"/>
      <c r="W23" s="319"/>
      <c r="X23" s="319"/>
      <c r="Y23" s="186"/>
      <c r="Z23" s="186"/>
      <c r="AA23" s="186" t="s">
        <v>90</v>
      </c>
      <c r="AB23" s="187">
        <v>10</v>
      </c>
      <c r="AC23" s="187">
        <v>6</v>
      </c>
      <c r="AD23" s="187">
        <v>3</v>
      </c>
      <c r="AE23" s="187">
        <v>1</v>
      </c>
      <c r="AF23" s="187">
        <v>0</v>
      </c>
      <c r="AG23" s="187">
        <v>0</v>
      </c>
      <c r="AH23" s="187">
        <v>0</v>
      </c>
      <c r="AI23" s="205"/>
      <c r="AJ23" s="205"/>
      <c r="AK23" s="205"/>
      <c r="AL23" s="319"/>
      <c r="AM23" s="319"/>
      <c r="AN23" s="319"/>
      <c r="AO23" s="319"/>
      <c r="AP23" s="319"/>
      <c r="AQ23" s="319"/>
      <c r="AR23" s="319"/>
      <c r="AS23" s="319"/>
    </row>
    <row r="24" spans="1:45" s="60" customFormat="1" ht="9.6" customHeight="1" x14ac:dyDescent="0.25">
      <c r="A24" s="350"/>
      <c r="B24" s="315"/>
      <c r="C24" s="315"/>
      <c r="D24" s="315"/>
      <c r="E24" s="324"/>
      <c r="F24" s="315"/>
      <c r="G24" s="315"/>
      <c r="H24" s="315"/>
      <c r="I24" s="315"/>
      <c r="J24" s="324"/>
      <c r="K24" s="315"/>
      <c r="L24" s="352"/>
      <c r="M24" s="315"/>
      <c r="N24" s="317"/>
      <c r="O24" s="317"/>
      <c r="P24" s="317"/>
      <c r="Q24" s="317"/>
      <c r="R24" s="318"/>
      <c r="S24" s="319"/>
      <c r="T24" s="319"/>
      <c r="U24" s="319"/>
      <c r="V24" s="319"/>
      <c r="W24" s="319"/>
      <c r="X24" s="319"/>
      <c r="Y24" s="186"/>
      <c r="Z24" s="186"/>
      <c r="AA24" s="186" t="s">
        <v>91</v>
      </c>
      <c r="AB24" s="187">
        <v>6</v>
      </c>
      <c r="AC24" s="187">
        <v>3</v>
      </c>
      <c r="AD24" s="187">
        <v>1</v>
      </c>
      <c r="AE24" s="187">
        <v>0</v>
      </c>
      <c r="AF24" s="187">
        <v>0</v>
      </c>
      <c r="AG24" s="187">
        <v>0</v>
      </c>
      <c r="AH24" s="187">
        <v>0</v>
      </c>
      <c r="AI24" s="205"/>
      <c r="AJ24" s="205"/>
      <c r="AK24" s="205"/>
      <c r="AL24" s="319"/>
      <c r="AM24" s="319"/>
      <c r="AN24" s="319"/>
      <c r="AO24" s="319"/>
      <c r="AP24" s="319"/>
      <c r="AQ24" s="319"/>
      <c r="AR24" s="319"/>
      <c r="AS24" s="319"/>
    </row>
    <row r="25" spans="1:45" s="60" customFormat="1" ht="9.6" customHeight="1" x14ac:dyDescent="0.25">
      <c r="A25" s="350"/>
      <c r="B25" s="324"/>
      <c r="C25" s="324"/>
      <c r="D25" s="324"/>
      <c r="E25" s="324"/>
      <c r="F25" s="315"/>
      <c r="G25" s="315"/>
      <c r="H25" s="319"/>
      <c r="I25" s="315"/>
      <c r="J25" s="324"/>
      <c r="K25" s="351"/>
      <c r="L25" s="324"/>
      <c r="M25" s="315"/>
      <c r="N25" s="317"/>
      <c r="O25" s="317"/>
      <c r="P25" s="317"/>
      <c r="Q25" s="317"/>
      <c r="R25" s="318"/>
      <c r="S25" s="319"/>
      <c r="T25" s="319"/>
      <c r="U25" s="319"/>
      <c r="V25" s="319"/>
      <c r="W25" s="319"/>
      <c r="X25" s="319"/>
      <c r="Y25" s="186"/>
      <c r="Z25" s="186"/>
      <c r="AA25" s="186" t="s">
        <v>96</v>
      </c>
      <c r="AB25" s="187">
        <v>3</v>
      </c>
      <c r="AC25" s="187">
        <v>2</v>
      </c>
      <c r="AD25" s="187">
        <v>1</v>
      </c>
      <c r="AE25" s="187">
        <v>0</v>
      </c>
      <c r="AF25" s="187">
        <v>0</v>
      </c>
      <c r="AG25" s="187">
        <v>0</v>
      </c>
      <c r="AH25" s="187">
        <v>0</v>
      </c>
      <c r="AI25" s="205"/>
      <c r="AJ25" s="205"/>
      <c r="AK25" s="205"/>
      <c r="AL25" s="319"/>
      <c r="AM25" s="319"/>
      <c r="AN25" s="319"/>
      <c r="AO25" s="319"/>
      <c r="AP25" s="319"/>
      <c r="AQ25" s="319"/>
      <c r="AR25" s="319"/>
      <c r="AS25" s="319"/>
    </row>
    <row r="26" spans="1:45" s="60" customFormat="1" ht="9.6" customHeight="1" x14ac:dyDescent="0.25">
      <c r="A26" s="350"/>
      <c r="B26" s="315"/>
      <c r="C26" s="315"/>
      <c r="D26" s="315"/>
      <c r="E26" s="324"/>
      <c r="F26" s="315"/>
      <c r="G26" s="315"/>
      <c r="H26" s="315"/>
      <c r="I26" s="315"/>
      <c r="J26" s="324"/>
      <c r="K26" s="315"/>
      <c r="L26" s="315"/>
      <c r="M26" s="315"/>
      <c r="N26" s="317"/>
      <c r="O26" s="317"/>
      <c r="P26" s="317"/>
      <c r="Q26" s="317"/>
      <c r="R26" s="318"/>
      <c r="S26" s="353"/>
      <c r="T26" s="319"/>
      <c r="U26" s="319"/>
      <c r="V26" s="319"/>
      <c r="W26" s="319"/>
      <c r="X26" s="319"/>
      <c r="Y26"/>
      <c r="Z26"/>
      <c r="AA26"/>
      <c r="AB26"/>
      <c r="AC26"/>
      <c r="AD26"/>
      <c r="AE26"/>
      <c r="AF26"/>
      <c r="AG26"/>
      <c r="AH26"/>
      <c r="AI26" s="205"/>
      <c r="AJ26" s="205"/>
      <c r="AK26" s="205"/>
      <c r="AL26" s="319"/>
      <c r="AM26" s="319"/>
      <c r="AN26" s="319"/>
      <c r="AO26" s="319"/>
      <c r="AP26" s="319"/>
      <c r="AQ26" s="319"/>
      <c r="AR26" s="319"/>
      <c r="AS26" s="319"/>
    </row>
    <row r="27" spans="1:45" s="60" customFormat="1" ht="9.6" customHeight="1" x14ac:dyDescent="0.25">
      <c r="A27" s="350"/>
      <c r="B27" s="324"/>
      <c r="C27" s="324"/>
      <c r="D27" s="324"/>
      <c r="E27" s="324"/>
      <c r="F27" s="315"/>
      <c r="G27" s="315"/>
      <c r="H27" s="319"/>
      <c r="I27" s="351"/>
      <c r="J27" s="324"/>
      <c r="K27" s="315"/>
      <c r="L27" s="315"/>
      <c r="M27" s="315"/>
      <c r="N27" s="317"/>
      <c r="O27" s="317"/>
      <c r="P27" s="317"/>
      <c r="Q27" s="317"/>
      <c r="R27" s="318"/>
      <c r="S27" s="319"/>
      <c r="T27" s="319"/>
      <c r="U27" s="319"/>
      <c r="V27" s="319"/>
      <c r="W27" s="319"/>
      <c r="X27" s="319"/>
      <c r="Y27"/>
      <c r="Z27"/>
      <c r="AA27"/>
      <c r="AB27"/>
      <c r="AC27"/>
      <c r="AD27"/>
      <c r="AE27"/>
      <c r="AF27"/>
      <c r="AG27"/>
      <c r="AH27"/>
      <c r="AI27" s="205"/>
      <c r="AJ27" s="205"/>
      <c r="AK27" s="205"/>
      <c r="AL27" s="319"/>
      <c r="AM27" s="319"/>
      <c r="AN27" s="319"/>
      <c r="AO27" s="319"/>
      <c r="AP27" s="319"/>
      <c r="AQ27" s="319"/>
      <c r="AR27" s="319"/>
      <c r="AS27" s="319"/>
    </row>
    <row r="28" spans="1:45" s="60" customFormat="1" ht="9.6" customHeight="1" x14ac:dyDescent="0.25">
      <c r="A28" s="350"/>
      <c r="B28" s="315"/>
      <c r="C28" s="315"/>
      <c r="D28" s="315"/>
      <c r="E28" s="324"/>
      <c r="F28" s="315"/>
      <c r="G28" s="315"/>
      <c r="H28" s="315"/>
      <c r="I28" s="315"/>
      <c r="J28" s="324"/>
      <c r="K28" s="315"/>
      <c r="L28" s="315"/>
      <c r="M28" s="315"/>
      <c r="N28" s="317"/>
      <c r="O28" s="317"/>
      <c r="P28" s="317"/>
      <c r="Q28" s="317"/>
      <c r="R28" s="318"/>
      <c r="S28" s="319"/>
      <c r="T28" s="319"/>
      <c r="U28" s="319"/>
      <c r="V28" s="319"/>
      <c r="W28" s="319"/>
      <c r="X28" s="319"/>
      <c r="Y28" s="319"/>
      <c r="Z28" s="319"/>
      <c r="AA28" s="319"/>
      <c r="AB28" s="319"/>
      <c r="AC28" s="319"/>
      <c r="AD28" s="319"/>
      <c r="AE28" s="319"/>
      <c r="AF28" s="319"/>
      <c r="AG28" s="319"/>
      <c r="AH28" s="319"/>
      <c r="AI28" s="354"/>
      <c r="AJ28" s="354"/>
      <c r="AK28" s="354"/>
      <c r="AL28" s="319"/>
      <c r="AM28" s="319"/>
      <c r="AN28" s="319"/>
      <c r="AO28" s="319"/>
      <c r="AP28" s="319"/>
      <c r="AQ28" s="319"/>
      <c r="AR28" s="319"/>
      <c r="AS28" s="319"/>
    </row>
    <row r="29" spans="1:45" s="60" customFormat="1" ht="9.6" customHeight="1" x14ac:dyDescent="0.25">
      <c r="A29" s="350"/>
      <c r="B29" s="324"/>
      <c r="C29" s="324"/>
      <c r="D29" s="324"/>
      <c r="E29" s="324"/>
      <c r="F29" s="315"/>
      <c r="G29" s="315"/>
      <c r="H29" s="319"/>
      <c r="I29" s="315"/>
      <c r="J29" s="324"/>
      <c r="K29" s="315"/>
      <c r="L29" s="315"/>
      <c r="M29" s="351"/>
      <c r="N29" s="324"/>
      <c r="O29" s="315"/>
      <c r="P29" s="317"/>
      <c r="Q29" s="317"/>
      <c r="R29" s="318"/>
      <c r="S29" s="319"/>
      <c r="T29" s="319"/>
      <c r="U29" s="319"/>
      <c r="V29" s="319"/>
      <c r="W29" s="319"/>
      <c r="X29" s="319"/>
      <c r="Y29" s="319"/>
      <c r="Z29" s="319"/>
      <c r="AA29" s="319"/>
      <c r="AB29" s="319"/>
      <c r="AC29" s="319"/>
      <c r="AD29" s="319"/>
      <c r="AE29" s="319"/>
      <c r="AF29" s="319"/>
      <c r="AG29" s="319"/>
      <c r="AH29" s="319"/>
      <c r="AI29" s="354"/>
      <c r="AJ29" s="354"/>
      <c r="AK29" s="354"/>
      <c r="AL29" s="319"/>
      <c r="AM29" s="319"/>
      <c r="AN29" s="319"/>
      <c r="AO29" s="319"/>
      <c r="AP29" s="319"/>
      <c r="AQ29" s="319"/>
      <c r="AR29" s="319"/>
      <c r="AS29" s="319"/>
    </row>
    <row r="30" spans="1:45" s="60" customFormat="1" ht="9.6" customHeight="1" x14ac:dyDescent="0.25">
      <c r="A30" s="350"/>
      <c r="B30" s="315"/>
      <c r="C30" s="315"/>
      <c r="D30" s="315"/>
      <c r="E30" s="324"/>
      <c r="F30" s="315"/>
      <c r="G30" s="315"/>
      <c r="H30" s="315"/>
      <c r="I30" s="315"/>
      <c r="J30" s="324"/>
      <c r="K30" s="315"/>
      <c r="L30" s="315"/>
      <c r="M30" s="315"/>
      <c r="N30" s="317"/>
      <c r="O30" s="315"/>
      <c r="P30" s="317"/>
      <c r="Q30" s="317"/>
      <c r="R30" s="318"/>
      <c r="S30" s="319"/>
      <c r="T30" s="319"/>
      <c r="U30" s="319"/>
      <c r="V30" s="319"/>
      <c r="W30" s="319"/>
      <c r="X30" s="319"/>
      <c r="Y30" s="319"/>
      <c r="Z30" s="319"/>
      <c r="AA30" s="319"/>
      <c r="AB30" s="319"/>
      <c r="AC30" s="319"/>
      <c r="AD30" s="319"/>
      <c r="AE30" s="319"/>
      <c r="AF30" s="319"/>
      <c r="AG30" s="319"/>
      <c r="AH30" s="319"/>
      <c r="AI30" s="354"/>
      <c r="AJ30" s="354"/>
      <c r="AK30" s="354"/>
      <c r="AL30" s="319"/>
      <c r="AM30" s="319"/>
      <c r="AN30" s="319"/>
      <c r="AO30" s="319"/>
      <c r="AP30" s="319"/>
      <c r="AQ30" s="319"/>
      <c r="AR30" s="319"/>
      <c r="AS30" s="319"/>
    </row>
    <row r="31" spans="1:45" s="60" customFormat="1" ht="9.6" customHeight="1" x14ac:dyDescent="0.25">
      <c r="A31" s="350"/>
      <c r="B31" s="324"/>
      <c r="C31" s="324"/>
      <c r="D31" s="324"/>
      <c r="E31" s="324"/>
      <c r="F31" s="315"/>
      <c r="G31" s="315"/>
      <c r="H31" s="319"/>
      <c r="I31" s="351"/>
      <c r="J31" s="324"/>
      <c r="K31" s="315"/>
      <c r="L31" s="315"/>
      <c r="M31" s="315"/>
      <c r="N31" s="317"/>
      <c r="O31" s="317"/>
      <c r="P31" s="317"/>
      <c r="Q31" s="317"/>
      <c r="R31" s="318"/>
      <c r="S31" s="319"/>
      <c r="T31" s="319"/>
      <c r="U31" s="319"/>
      <c r="V31" s="319"/>
      <c r="W31" s="319"/>
      <c r="X31" s="319"/>
      <c r="Y31" s="319"/>
      <c r="Z31" s="319"/>
      <c r="AA31" s="319"/>
      <c r="AB31" s="319"/>
      <c r="AC31" s="319"/>
      <c r="AD31" s="319"/>
      <c r="AE31" s="319"/>
      <c r="AF31" s="319"/>
      <c r="AG31" s="319"/>
      <c r="AH31" s="319"/>
      <c r="AI31" s="354"/>
      <c r="AJ31" s="354"/>
      <c r="AK31" s="354"/>
      <c r="AL31" s="319"/>
      <c r="AM31" s="319"/>
      <c r="AN31" s="319"/>
      <c r="AO31" s="319"/>
      <c r="AP31" s="319"/>
      <c r="AQ31" s="319"/>
      <c r="AR31" s="319"/>
      <c r="AS31" s="319"/>
    </row>
    <row r="32" spans="1:45" s="60" customFormat="1" ht="9.6" customHeight="1" x14ac:dyDescent="0.25">
      <c r="A32" s="350"/>
      <c r="B32" s="315"/>
      <c r="C32" s="315"/>
      <c r="D32" s="315"/>
      <c r="E32" s="324"/>
      <c r="F32" s="315"/>
      <c r="G32" s="315"/>
      <c r="H32" s="315"/>
      <c r="I32" s="315"/>
      <c r="J32" s="324"/>
      <c r="K32" s="315"/>
      <c r="L32" s="352"/>
      <c r="M32" s="315"/>
      <c r="N32" s="317"/>
      <c r="O32" s="317"/>
      <c r="P32" s="317"/>
      <c r="Q32" s="317"/>
      <c r="R32" s="318"/>
      <c r="S32" s="319"/>
      <c r="T32" s="319"/>
      <c r="U32" s="319"/>
      <c r="V32" s="319"/>
      <c r="W32" s="319"/>
      <c r="X32" s="319"/>
      <c r="Y32" s="319"/>
      <c r="Z32" s="319"/>
      <c r="AA32" s="319"/>
      <c r="AB32" s="319"/>
      <c r="AC32" s="319"/>
      <c r="AD32" s="319"/>
      <c r="AE32" s="319"/>
      <c r="AF32" s="319"/>
      <c r="AG32" s="319"/>
      <c r="AH32" s="319"/>
      <c r="AI32" s="354"/>
      <c r="AJ32" s="354"/>
      <c r="AK32" s="354"/>
      <c r="AL32" s="319"/>
      <c r="AM32" s="319"/>
      <c r="AN32" s="319"/>
      <c r="AO32" s="319"/>
      <c r="AP32" s="319"/>
      <c r="AQ32" s="319"/>
      <c r="AR32" s="319"/>
      <c r="AS32" s="319"/>
    </row>
    <row r="33" spans="1:45" s="60" customFormat="1" ht="9.6" customHeight="1" x14ac:dyDescent="0.25">
      <c r="A33" s="350"/>
      <c r="B33" s="324"/>
      <c r="C33" s="324"/>
      <c r="D33" s="324"/>
      <c r="E33" s="324"/>
      <c r="F33" s="315"/>
      <c r="G33" s="315"/>
      <c r="H33" s="319"/>
      <c r="I33" s="315"/>
      <c r="J33" s="324"/>
      <c r="K33" s="351"/>
      <c r="L33" s="324"/>
      <c r="M33" s="315"/>
      <c r="N33" s="317"/>
      <c r="O33" s="317"/>
      <c r="P33" s="317"/>
      <c r="Q33" s="317"/>
      <c r="R33" s="318"/>
      <c r="S33" s="319"/>
      <c r="T33" s="319"/>
      <c r="U33" s="319"/>
      <c r="V33" s="319"/>
      <c r="W33" s="319"/>
      <c r="X33" s="319"/>
      <c r="Y33" s="319"/>
      <c r="Z33" s="319"/>
      <c r="AA33" s="319"/>
      <c r="AB33" s="319"/>
      <c r="AC33" s="319"/>
      <c r="AD33" s="319"/>
      <c r="AE33" s="319"/>
      <c r="AF33" s="319"/>
      <c r="AG33" s="319"/>
      <c r="AH33" s="319"/>
      <c r="AI33" s="354"/>
      <c r="AJ33" s="354"/>
      <c r="AK33" s="354"/>
      <c r="AL33" s="319"/>
      <c r="AM33" s="319"/>
      <c r="AN33" s="319"/>
      <c r="AO33" s="319"/>
      <c r="AP33" s="319"/>
      <c r="AQ33" s="319"/>
      <c r="AR33" s="319"/>
      <c r="AS33" s="319"/>
    </row>
    <row r="34" spans="1:45" s="60" customFormat="1" ht="9.6" customHeight="1" x14ac:dyDescent="0.25">
      <c r="A34" s="350"/>
      <c r="B34" s="315"/>
      <c r="C34" s="315"/>
      <c r="D34" s="315"/>
      <c r="E34" s="324"/>
      <c r="F34" s="315"/>
      <c r="G34" s="315"/>
      <c r="H34" s="315"/>
      <c r="I34" s="315"/>
      <c r="J34" s="324"/>
      <c r="K34" s="315"/>
      <c r="L34" s="315"/>
      <c r="M34" s="315"/>
      <c r="N34" s="317"/>
      <c r="O34" s="317"/>
      <c r="P34" s="317"/>
      <c r="Q34" s="317"/>
      <c r="R34" s="318"/>
      <c r="S34" s="319"/>
      <c r="T34" s="319"/>
      <c r="U34" s="319"/>
      <c r="V34" s="319"/>
      <c r="W34" s="319"/>
      <c r="X34" s="319"/>
      <c r="Y34" s="319"/>
      <c r="Z34" s="319"/>
      <c r="AA34" s="319"/>
      <c r="AB34" s="319"/>
      <c r="AC34" s="319"/>
      <c r="AD34" s="319"/>
      <c r="AE34" s="319"/>
      <c r="AF34" s="319"/>
      <c r="AG34" s="319"/>
      <c r="AH34" s="319"/>
      <c r="AI34" s="354"/>
      <c r="AJ34" s="354"/>
      <c r="AK34" s="354"/>
      <c r="AL34" s="319"/>
      <c r="AM34" s="319"/>
      <c r="AN34" s="319"/>
      <c r="AO34" s="319"/>
      <c r="AP34" s="319"/>
      <c r="AQ34" s="319"/>
      <c r="AR34" s="319"/>
      <c r="AS34" s="319"/>
    </row>
    <row r="35" spans="1:45" s="60" customFormat="1" ht="9.6" customHeight="1" x14ac:dyDescent="0.25">
      <c r="A35" s="350"/>
      <c r="B35" s="324"/>
      <c r="C35" s="324"/>
      <c r="D35" s="324"/>
      <c r="E35" s="324"/>
      <c r="F35" s="315"/>
      <c r="G35" s="315"/>
      <c r="H35" s="319"/>
      <c r="I35" s="351"/>
      <c r="J35" s="324"/>
      <c r="K35" s="315"/>
      <c r="L35" s="315"/>
      <c r="M35" s="315"/>
      <c r="N35" s="317"/>
      <c r="O35" s="317"/>
      <c r="P35" s="317"/>
      <c r="Q35" s="317"/>
      <c r="R35" s="318"/>
      <c r="S35" s="319"/>
      <c r="T35" s="319"/>
      <c r="U35" s="319"/>
      <c r="V35" s="319"/>
      <c r="W35" s="319"/>
      <c r="X35" s="319"/>
      <c r="Y35" s="319"/>
      <c r="Z35" s="319"/>
      <c r="AA35" s="319"/>
      <c r="AB35" s="319"/>
      <c r="AC35" s="319"/>
      <c r="AD35" s="319"/>
      <c r="AE35" s="319"/>
      <c r="AF35" s="319"/>
      <c r="AG35" s="319"/>
      <c r="AH35" s="319"/>
      <c r="AI35" s="354"/>
      <c r="AJ35" s="354"/>
      <c r="AK35" s="354"/>
      <c r="AL35" s="319"/>
      <c r="AM35" s="319"/>
      <c r="AN35" s="319"/>
      <c r="AO35" s="319"/>
      <c r="AP35" s="319"/>
      <c r="AQ35" s="319"/>
      <c r="AR35" s="319"/>
      <c r="AS35" s="319"/>
    </row>
    <row r="36" spans="1:45" s="60" customFormat="1" ht="9.6" customHeight="1" x14ac:dyDescent="0.25">
      <c r="A36" s="349"/>
      <c r="B36" s="315"/>
      <c r="C36" s="315"/>
      <c r="D36" s="315"/>
      <c r="E36" s="324"/>
      <c r="F36" s="315"/>
      <c r="G36" s="315"/>
      <c r="H36" s="315"/>
      <c r="I36" s="315"/>
      <c r="J36" s="324"/>
      <c r="K36" s="315"/>
      <c r="L36" s="315"/>
      <c r="M36" s="315"/>
      <c r="N36" s="315"/>
      <c r="O36" s="315"/>
      <c r="P36" s="315"/>
      <c r="Q36" s="317"/>
      <c r="R36" s="318"/>
      <c r="S36" s="319"/>
      <c r="T36" s="319"/>
      <c r="U36" s="319"/>
      <c r="V36" s="319"/>
      <c r="W36" s="319"/>
      <c r="X36" s="319"/>
      <c r="Y36" s="319"/>
      <c r="Z36" s="319"/>
      <c r="AA36" s="319"/>
      <c r="AB36" s="319"/>
      <c r="AC36" s="319"/>
      <c r="AD36" s="319"/>
      <c r="AE36" s="319"/>
      <c r="AF36" s="319"/>
      <c r="AG36" s="319"/>
      <c r="AH36" s="319"/>
      <c r="AI36" s="354"/>
      <c r="AJ36" s="354"/>
      <c r="AK36" s="354"/>
      <c r="AL36" s="319"/>
      <c r="AM36" s="319"/>
      <c r="AN36" s="319"/>
      <c r="AO36" s="319"/>
      <c r="AP36" s="319"/>
      <c r="AQ36" s="319"/>
      <c r="AR36" s="319"/>
      <c r="AS36" s="319"/>
    </row>
    <row r="37" spans="1:45" s="60" customFormat="1" ht="9.6" customHeight="1" x14ac:dyDescent="0.25">
      <c r="A37" s="350"/>
      <c r="B37" s="324"/>
      <c r="C37" s="324"/>
      <c r="D37" s="324"/>
      <c r="E37" s="324"/>
      <c r="F37" s="355"/>
      <c r="G37" s="355"/>
      <c r="H37" s="356"/>
      <c r="I37" s="314"/>
      <c r="J37" s="335"/>
      <c r="K37" s="314"/>
      <c r="L37" s="314"/>
      <c r="M37" s="314"/>
      <c r="N37" s="338"/>
      <c r="O37" s="338"/>
      <c r="P37" s="338"/>
      <c r="Q37" s="317"/>
      <c r="R37" s="318"/>
      <c r="S37" s="319"/>
      <c r="T37" s="319"/>
      <c r="U37" s="319"/>
      <c r="V37" s="319"/>
      <c r="W37" s="319"/>
      <c r="X37" s="319"/>
      <c r="Y37" s="319"/>
      <c r="Z37" s="319"/>
      <c r="AA37" s="319"/>
      <c r="AB37" s="319"/>
      <c r="AC37" s="319"/>
      <c r="AD37" s="319"/>
      <c r="AE37" s="319"/>
      <c r="AF37" s="319"/>
      <c r="AG37" s="319"/>
      <c r="AH37" s="319"/>
      <c r="AI37" s="354"/>
      <c r="AJ37" s="354"/>
      <c r="AK37" s="354"/>
      <c r="AL37" s="319"/>
      <c r="AM37" s="319"/>
      <c r="AN37" s="319"/>
      <c r="AO37" s="319"/>
      <c r="AP37" s="319"/>
      <c r="AQ37" s="319"/>
      <c r="AR37" s="319"/>
      <c r="AS37" s="319"/>
    </row>
    <row r="38" spans="1:45" s="60" customFormat="1" ht="9.6" customHeight="1" x14ac:dyDescent="0.25">
      <c r="A38" s="349"/>
      <c r="B38" s="315"/>
      <c r="C38" s="315"/>
      <c r="D38" s="315"/>
      <c r="E38" s="324"/>
      <c r="F38" s="315"/>
      <c r="G38" s="315"/>
      <c r="H38" s="315"/>
      <c r="I38" s="315"/>
      <c r="J38" s="324"/>
      <c r="K38" s="315"/>
      <c r="L38" s="315"/>
      <c r="M38" s="315"/>
      <c r="N38" s="317"/>
      <c r="O38" s="317"/>
      <c r="P38" s="317"/>
      <c r="Q38" s="317"/>
      <c r="R38" s="318"/>
      <c r="S38" s="319"/>
      <c r="T38" s="319"/>
      <c r="U38" s="319"/>
      <c r="V38" s="319"/>
      <c r="W38" s="319"/>
      <c r="X38" s="319"/>
      <c r="Y38" s="319"/>
      <c r="Z38" s="319"/>
      <c r="AA38" s="319"/>
      <c r="AB38" s="319"/>
      <c r="AC38" s="319"/>
      <c r="AD38" s="319"/>
      <c r="AE38" s="319"/>
      <c r="AF38" s="319"/>
      <c r="AG38" s="319"/>
      <c r="AH38" s="319"/>
      <c r="AI38" s="354"/>
      <c r="AJ38" s="354"/>
      <c r="AK38" s="354"/>
      <c r="AL38" s="319"/>
      <c r="AM38" s="319"/>
      <c r="AN38" s="319"/>
      <c r="AO38" s="319"/>
      <c r="AP38" s="319"/>
      <c r="AQ38" s="319"/>
      <c r="AR38" s="319"/>
      <c r="AS38" s="319"/>
    </row>
    <row r="39" spans="1:45" s="60" customFormat="1" ht="9.6" customHeight="1" x14ac:dyDescent="0.25">
      <c r="A39" s="350"/>
      <c r="B39" s="324"/>
      <c r="C39" s="324"/>
      <c r="D39" s="324"/>
      <c r="E39" s="324"/>
      <c r="F39" s="315"/>
      <c r="G39" s="315"/>
      <c r="H39" s="319"/>
      <c r="I39" s="351"/>
      <c r="J39" s="324"/>
      <c r="K39" s="315"/>
      <c r="L39" s="315"/>
      <c r="M39" s="315"/>
      <c r="N39" s="317"/>
      <c r="O39" s="317"/>
      <c r="P39" s="317"/>
      <c r="Q39" s="317"/>
      <c r="R39" s="318"/>
      <c r="S39" s="319"/>
      <c r="T39" s="319"/>
      <c r="U39" s="319"/>
      <c r="V39" s="319"/>
      <c r="W39" s="319"/>
      <c r="X39" s="319"/>
      <c r="Y39" s="319"/>
      <c r="Z39" s="319"/>
      <c r="AA39" s="319"/>
      <c r="AB39" s="319"/>
      <c r="AC39" s="319"/>
      <c r="AD39" s="319"/>
      <c r="AE39" s="319"/>
      <c r="AF39" s="319"/>
      <c r="AG39" s="319"/>
      <c r="AH39" s="319"/>
      <c r="AI39" s="354"/>
      <c r="AJ39" s="354"/>
      <c r="AK39" s="354"/>
      <c r="AL39" s="319"/>
      <c r="AM39" s="319"/>
      <c r="AN39" s="319"/>
      <c r="AO39" s="319"/>
      <c r="AP39" s="319"/>
      <c r="AQ39" s="319"/>
      <c r="AR39" s="319"/>
      <c r="AS39" s="319"/>
    </row>
    <row r="40" spans="1:45" s="60" customFormat="1" ht="9.6" customHeight="1" x14ac:dyDescent="0.25">
      <c r="A40" s="350"/>
      <c r="B40" s="315"/>
      <c r="C40" s="315"/>
      <c r="D40" s="315"/>
      <c r="E40" s="324"/>
      <c r="F40" s="315"/>
      <c r="G40" s="315"/>
      <c r="H40" s="315"/>
      <c r="I40" s="315"/>
      <c r="J40" s="324"/>
      <c r="K40" s="315"/>
      <c r="L40" s="352"/>
      <c r="M40" s="315"/>
      <c r="N40" s="317"/>
      <c r="O40" s="317"/>
      <c r="P40" s="317"/>
      <c r="Q40" s="317"/>
      <c r="R40" s="318"/>
      <c r="S40" s="319"/>
      <c r="T40" s="319"/>
      <c r="U40" s="319"/>
      <c r="V40" s="319"/>
      <c r="W40" s="319"/>
      <c r="X40" s="319"/>
      <c r="Y40" s="319"/>
      <c r="Z40" s="319"/>
      <c r="AA40" s="319"/>
      <c r="AB40" s="319"/>
      <c r="AC40" s="319"/>
      <c r="AD40" s="319"/>
      <c r="AE40" s="319"/>
      <c r="AF40" s="319"/>
      <c r="AG40" s="319"/>
      <c r="AH40" s="319"/>
      <c r="AI40" s="354"/>
      <c r="AJ40" s="354"/>
      <c r="AK40" s="354"/>
      <c r="AL40" s="319"/>
      <c r="AM40" s="319"/>
      <c r="AN40" s="319"/>
      <c r="AO40" s="319"/>
      <c r="AP40" s="319"/>
      <c r="AQ40" s="319"/>
      <c r="AR40" s="319"/>
      <c r="AS40" s="319"/>
    </row>
    <row r="41" spans="1:45" s="60" customFormat="1" ht="9.6" customHeight="1" x14ac:dyDescent="0.25">
      <c r="A41" s="350"/>
      <c r="B41" s="324"/>
      <c r="C41" s="324"/>
      <c r="D41" s="324"/>
      <c r="E41" s="324"/>
      <c r="F41" s="315"/>
      <c r="G41" s="315"/>
      <c r="H41" s="319"/>
      <c r="I41" s="315"/>
      <c r="J41" s="324"/>
      <c r="K41" s="351"/>
      <c r="L41" s="324"/>
      <c r="M41" s="315"/>
      <c r="N41" s="317"/>
      <c r="O41" s="317"/>
      <c r="P41" s="317"/>
      <c r="Q41" s="317"/>
      <c r="R41" s="318"/>
      <c r="S41" s="319"/>
      <c r="T41" s="319"/>
      <c r="U41" s="319"/>
      <c r="V41" s="319"/>
      <c r="W41" s="319"/>
      <c r="X41" s="319"/>
      <c r="Y41" s="319"/>
      <c r="Z41" s="319"/>
      <c r="AA41" s="319"/>
      <c r="AB41" s="319"/>
      <c r="AC41" s="319"/>
      <c r="AD41" s="319"/>
      <c r="AE41" s="319"/>
      <c r="AF41" s="319"/>
      <c r="AG41" s="319"/>
      <c r="AH41" s="319"/>
      <c r="AI41" s="354"/>
      <c r="AJ41" s="354"/>
      <c r="AK41" s="354"/>
      <c r="AL41" s="319"/>
      <c r="AM41" s="319"/>
      <c r="AN41" s="319"/>
      <c r="AO41" s="319"/>
      <c r="AP41" s="319"/>
      <c r="AQ41" s="319"/>
      <c r="AR41" s="319"/>
      <c r="AS41" s="319"/>
    </row>
    <row r="42" spans="1:45" s="60" customFormat="1" ht="9.6" customHeight="1" x14ac:dyDescent="0.25">
      <c r="A42" s="350"/>
      <c r="B42" s="315"/>
      <c r="C42" s="315"/>
      <c r="D42" s="315"/>
      <c r="E42" s="324"/>
      <c r="F42" s="315"/>
      <c r="G42" s="315"/>
      <c r="H42" s="315"/>
      <c r="I42" s="315"/>
      <c r="J42" s="324"/>
      <c r="K42" s="315"/>
      <c r="L42" s="315"/>
      <c r="M42" s="315"/>
      <c r="N42" s="317"/>
      <c r="O42" s="317"/>
      <c r="P42" s="317"/>
      <c r="Q42" s="317"/>
      <c r="R42" s="318"/>
      <c r="S42" s="353"/>
      <c r="T42" s="319"/>
      <c r="U42" s="319"/>
      <c r="V42" s="319"/>
      <c r="W42" s="319"/>
      <c r="X42" s="319"/>
      <c r="Y42" s="319"/>
      <c r="Z42" s="319"/>
      <c r="AA42" s="319"/>
      <c r="AB42" s="319"/>
      <c r="AC42" s="319"/>
      <c r="AD42" s="319"/>
      <c r="AE42" s="319"/>
      <c r="AF42" s="319"/>
      <c r="AG42" s="319"/>
      <c r="AH42" s="319"/>
      <c r="AI42" s="354"/>
      <c r="AJ42" s="354"/>
      <c r="AK42" s="354"/>
      <c r="AL42" s="319"/>
      <c r="AM42" s="319"/>
      <c r="AN42" s="319"/>
      <c r="AO42" s="319"/>
      <c r="AP42" s="319"/>
      <c r="AQ42" s="319"/>
      <c r="AR42" s="319"/>
      <c r="AS42" s="319"/>
    </row>
    <row r="43" spans="1:45" s="60" customFormat="1" ht="9.6" customHeight="1" x14ac:dyDescent="0.25">
      <c r="A43" s="350"/>
      <c r="B43" s="324"/>
      <c r="C43" s="324"/>
      <c r="D43" s="324"/>
      <c r="E43" s="324"/>
      <c r="F43" s="315"/>
      <c r="G43" s="315"/>
      <c r="H43" s="319"/>
      <c r="I43" s="351"/>
      <c r="J43" s="324"/>
      <c r="K43" s="315"/>
      <c r="L43" s="315"/>
      <c r="M43" s="315"/>
      <c r="N43" s="317"/>
      <c r="O43" s="317"/>
      <c r="P43" s="317"/>
      <c r="Q43" s="317"/>
      <c r="R43" s="318"/>
      <c r="S43" s="319"/>
      <c r="T43" s="319"/>
      <c r="U43" s="319"/>
      <c r="V43" s="319"/>
      <c r="W43" s="319"/>
      <c r="X43" s="319"/>
      <c r="Y43" s="319"/>
      <c r="Z43" s="319"/>
      <c r="AA43" s="319"/>
      <c r="AB43" s="319"/>
      <c r="AC43" s="319"/>
      <c r="AD43" s="319"/>
      <c r="AE43" s="319"/>
      <c r="AF43" s="319"/>
      <c r="AG43" s="319"/>
      <c r="AH43" s="319"/>
      <c r="AI43" s="354"/>
      <c r="AJ43" s="354"/>
      <c r="AK43" s="354"/>
      <c r="AL43" s="319"/>
      <c r="AM43" s="319"/>
      <c r="AN43" s="319"/>
      <c r="AO43" s="319"/>
      <c r="AP43" s="319"/>
      <c r="AQ43" s="319"/>
      <c r="AR43" s="319"/>
      <c r="AS43" s="319"/>
    </row>
    <row r="44" spans="1:45" s="60" customFormat="1" ht="9.6" customHeight="1" x14ac:dyDescent="0.25">
      <c r="A44" s="350"/>
      <c r="B44" s="315"/>
      <c r="C44" s="315"/>
      <c r="D44" s="315"/>
      <c r="E44" s="324"/>
      <c r="F44" s="315"/>
      <c r="G44" s="315"/>
      <c r="H44" s="315"/>
      <c r="I44" s="315"/>
      <c r="J44" s="324"/>
      <c r="K44" s="315"/>
      <c r="L44" s="315"/>
      <c r="M44" s="315"/>
      <c r="N44" s="317"/>
      <c r="O44" s="317"/>
      <c r="P44" s="317"/>
      <c r="Q44" s="317"/>
      <c r="R44" s="318"/>
      <c r="S44" s="319"/>
      <c r="T44" s="319"/>
      <c r="U44" s="319"/>
      <c r="V44" s="319"/>
      <c r="W44" s="319"/>
      <c r="X44" s="319"/>
      <c r="Y44" s="319"/>
      <c r="Z44" s="319"/>
      <c r="AA44" s="319"/>
      <c r="AB44" s="319"/>
      <c r="AC44" s="319"/>
      <c r="AD44" s="319"/>
      <c r="AE44" s="319"/>
      <c r="AF44" s="319"/>
      <c r="AG44" s="319"/>
      <c r="AH44" s="319"/>
      <c r="AI44" s="354"/>
      <c r="AJ44" s="354"/>
      <c r="AK44" s="354"/>
      <c r="AL44" s="319"/>
      <c r="AM44" s="319"/>
      <c r="AN44" s="319"/>
      <c r="AO44" s="319"/>
      <c r="AP44" s="319"/>
      <c r="AQ44" s="319"/>
      <c r="AR44" s="319"/>
      <c r="AS44" s="319"/>
    </row>
    <row r="45" spans="1:45" s="60" customFormat="1" ht="9.6" customHeight="1" x14ac:dyDescent="0.25">
      <c r="A45" s="350"/>
      <c r="B45" s="324"/>
      <c r="C45" s="324"/>
      <c r="D45" s="324"/>
      <c r="E45" s="324"/>
      <c r="F45" s="315"/>
      <c r="G45" s="315"/>
      <c r="H45" s="319"/>
      <c r="I45" s="315"/>
      <c r="J45" s="324"/>
      <c r="K45" s="315"/>
      <c r="L45" s="315"/>
      <c r="M45" s="351"/>
      <c r="N45" s="324"/>
      <c r="O45" s="315"/>
      <c r="P45" s="317"/>
      <c r="Q45" s="317"/>
      <c r="R45" s="318"/>
      <c r="S45" s="319"/>
      <c r="T45" s="319"/>
      <c r="U45" s="319"/>
      <c r="V45" s="319"/>
      <c r="W45" s="319"/>
      <c r="X45" s="319"/>
      <c r="Y45" s="319"/>
      <c r="Z45" s="319"/>
      <c r="AA45" s="319"/>
      <c r="AB45" s="319"/>
      <c r="AC45" s="319"/>
      <c r="AD45" s="319"/>
      <c r="AE45" s="319"/>
      <c r="AF45" s="319"/>
      <c r="AG45" s="319"/>
      <c r="AH45" s="319"/>
      <c r="AI45" s="354"/>
      <c r="AJ45" s="354"/>
      <c r="AK45" s="354"/>
      <c r="AL45" s="319"/>
      <c r="AM45" s="319"/>
      <c r="AN45" s="319"/>
      <c r="AO45" s="319"/>
      <c r="AP45" s="319"/>
      <c r="AQ45" s="319"/>
      <c r="AR45" s="319"/>
      <c r="AS45" s="319"/>
    </row>
    <row r="46" spans="1:45" s="60" customFormat="1" ht="9.6" customHeight="1" x14ac:dyDescent="0.25">
      <c r="A46" s="350"/>
      <c r="B46" s="315"/>
      <c r="C46" s="315"/>
      <c r="D46" s="315"/>
      <c r="E46" s="324"/>
      <c r="F46" s="315"/>
      <c r="G46" s="315"/>
      <c r="H46" s="315"/>
      <c r="I46" s="315"/>
      <c r="J46" s="324"/>
      <c r="K46" s="315"/>
      <c r="L46" s="315"/>
      <c r="M46" s="315"/>
      <c r="N46" s="317"/>
      <c r="O46" s="315"/>
      <c r="P46" s="317"/>
      <c r="Q46" s="317"/>
      <c r="R46" s="318"/>
      <c r="S46" s="319"/>
      <c r="T46" s="319"/>
      <c r="U46" s="319"/>
      <c r="V46" s="319"/>
      <c r="W46" s="319"/>
      <c r="X46" s="319"/>
      <c r="Y46" s="319"/>
      <c r="Z46" s="319"/>
      <c r="AA46" s="319"/>
      <c r="AB46" s="319"/>
      <c r="AC46" s="319"/>
      <c r="AD46" s="319"/>
      <c r="AE46" s="319"/>
      <c r="AF46" s="319"/>
      <c r="AG46" s="319"/>
      <c r="AH46" s="319"/>
      <c r="AI46" s="354"/>
      <c r="AJ46" s="354"/>
      <c r="AK46" s="354"/>
      <c r="AL46" s="319"/>
      <c r="AM46" s="319"/>
      <c r="AN46" s="319"/>
      <c r="AO46" s="319"/>
      <c r="AP46" s="319"/>
      <c r="AQ46" s="319"/>
      <c r="AR46" s="319"/>
      <c r="AS46" s="319"/>
    </row>
    <row r="47" spans="1:45" s="60" customFormat="1" ht="9.6" customHeight="1" x14ac:dyDescent="0.25">
      <c r="A47" s="350"/>
      <c r="B47" s="324"/>
      <c r="C47" s="324"/>
      <c r="D47" s="324"/>
      <c r="E47" s="324"/>
      <c r="F47" s="315"/>
      <c r="G47" s="315"/>
      <c r="H47" s="319"/>
      <c r="I47" s="351"/>
      <c r="J47" s="324"/>
      <c r="K47" s="315"/>
      <c r="L47" s="315"/>
      <c r="M47" s="315"/>
      <c r="N47" s="317"/>
      <c r="O47" s="317"/>
      <c r="P47" s="317"/>
      <c r="Q47" s="317"/>
      <c r="R47" s="318"/>
      <c r="S47" s="319"/>
      <c r="T47" s="319"/>
      <c r="U47" s="319"/>
      <c r="V47" s="319"/>
      <c r="W47" s="319"/>
      <c r="X47" s="319"/>
      <c r="Y47" s="319"/>
      <c r="Z47" s="319"/>
      <c r="AA47" s="319"/>
      <c r="AB47" s="319"/>
      <c r="AC47" s="319"/>
      <c r="AD47" s="319"/>
      <c r="AE47" s="319"/>
      <c r="AF47" s="319"/>
      <c r="AG47" s="319"/>
      <c r="AH47" s="319"/>
      <c r="AI47" s="354"/>
      <c r="AJ47" s="354"/>
      <c r="AK47" s="354"/>
      <c r="AL47" s="319"/>
      <c r="AM47" s="319"/>
      <c r="AN47" s="319"/>
      <c r="AO47" s="319"/>
      <c r="AP47" s="319"/>
      <c r="AQ47" s="319"/>
      <c r="AR47" s="319"/>
      <c r="AS47" s="319"/>
    </row>
    <row r="48" spans="1:45" s="60" customFormat="1" ht="9.6" customHeight="1" x14ac:dyDescent="0.25">
      <c r="A48" s="350"/>
      <c r="B48" s="315"/>
      <c r="C48" s="315"/>
      <c r="D48" s="315"/>
      <c r="E48" s="324"/>
      <c r="F48" s="315"/>
      <c r="G48" s="315"/>
      <c r="H48" s="315"/>
      <c r="I48" s="315"/>
      <c r="J48" s="324"/>
      <c r="K48" s="315"/>
      <c r="L48" s="352"/>
      <c r="M48" s="315"/>
      <c r="N48" s="317"/>
      <c r="O48" s="317"/>
      <c r="P48" s="317"/>
      <c r="Q48" s="317"/>
      <c r="R48" s="318"/>
      <c r="S48" s="319"/>
      <c r="T48" s="319"/>
      <c r="U48" s="319"/>
      <c r="V48" s="319"/>
      <c r="W48" s="319"/>
      <c r="X48" s="319"/>
      <c r="Y48" s="319"/>
      <c r="Z48" s="319"/>
      <c r="AA48" s="319"/>
      <c r="AB48" s="319"/>
      <c r="AC48" s="319"/>
      <c r="AD48" s="319"/>
      <c r="AE48" s="319"/>
      <c r="AF48" s="319"/>
      <c r="AG48" s="319"/>
      <c r="AH48" s="319"/>
      <c r="AI48" s="354"/>
      <c r="AJ48" s="354"/>
      <c r="AK48" s="354"/>
      <c r="AL48" s="319"/>
      <c r="AM48" s="319"/>
      <c r="AN48" s="319"/>
      <c r="AO48" s="319"/>
      <c r="AP48" s="319"/>
      <c r="AQ48" s="319"/>
      <c r="AR48" s="319"/>
      <c r="AS48" s="319"/>
    </row>
    <row r="49" spans="1:45" s="60" customFormat="1" ht="9.6" customHeight="1" x14ac:dyDescent="0.25">
      <c r="A49" s="350"/>
      <c r="B49" s="324"/>
      <c r="C49" s="324"/>
      <c r="D49" s="324"/>
      <c r="E49" s="324"/>
      <c r="F49" s="315"/>
      <c r="G49" s="315"/>
      <c r="H49" s="319"/>
      <c r="I49" s="315"/>
      <c r="J49" s="324"/>
      <c r="K49" s="351"/>
      <c r="L49" s="324"/>
      <c r="M49" s="315"/>
      <c r="N49" s="317"/>
      <c r="O49" s="317"/>
      <c r="P49" s="317"/>
      <c r="Q49" s="317"/>
      <c r="R49" s="318"/>
      <c r="S49" s="319"/>
      <c r="T49" s="319"/>
      <c r="U49" s="319"/>
      <c r="V49" s="319"/>
      <c r="W49" s="319"/>
      <c r="X49" s="319"/>
      <c r="Y49" s="319"/>
      <c r="Z49" s="319"/>
      <c r="AA49" s="319"/>
      <c r="AB49" s="319"/>
      <c r="AC49" s="319"/>
      <c r="AD49" s="319"/>
      <c r="AE49" s="319"/>
      <c r="AF49" s="319"/>
      <c r="AG49" s="319"/>
      <c r="AH49" s="319"/>
      <c r="AI49" s="354"/>
      <c r="AJ49" s="354"/>
      <c r="AK49" s="354"/>
      <c r="AL49" s="319"/>
      <c r="AM49" s="319"/>
      <c r="AN49" s="319"/>
      <c r="AO49" s="319"/>
      <c r="AP49" s="319"/>
      <c r="AQ49" s="319"/>
      <c r="AR49" s="319"/>
      <c r="AS49" s="319"/>
    </row>
    <row r="50" spans="1:45" s="60" customFormat="1" ht="9.6" customHeight="1" x14ac:dyDescent="0.25">
      <c r="A50" s="350"/>
      <c r="B50" s="315"/>
      <c r="C50" s="315"/>
      <c r="D50" s="315"/>
      <c r="E50" s="324"/>
      <c r="F50" s="315"/>
      <c r="G50" s="315"/>
      <c r="H50" s="315"/>
      <c r="I50" s="315"/>
      <c r="J50" s="324"/>
      <c r="K50" s="315"/>
      <c r="L50" s="315"/>
      <c r="M50" s="315"/>
      <c r="N50" s="317"/>
      <c r="O50" s="317"/>
      <c r="P50" s="317"/>
      <c r="Q50" s="317"/>
      <c r="R50" s="318"/>
      <c r="S50" s="319"/>
      <c r="T50" s="319"/>
      <c r="U50" s="319"/>
      <c r="V50" s="319"/>
      <c r="W50" s="319"/>
      <c r="X50" s="319"/>
      <c r="Y50" s="319"/>
      <c r="Z50" s="319"/>
      <c r="AA50" s="319"/>
      <c r="AB50" s="319"/>
      <c r="AC50" s="319"/>
      <c r="AD50" s="319"/>
      <c r="AE50" s="319"/>
      <c r="AF50" s="319"/>
      <c r="AG50" s="319"/>
      <c r="AH50" s="319"/>
      <c r="AI50" s="354"/>
      <c r="AJ50" s="354"/>
      <c r="AK50" s="354"/>
      <c r="AL50" s="319"/>
      <c r="AM50" s="319"/>
      <c r="AN50" s="319"/>
      <c r="AO50" s="319"/>
      <c r="AP50" s="319"/>
      <c r="AQ50" s="319"/>
      <c r="AR50" s="319"/>
      <c r="AS50" s="319"/>
    </row>
    <row r="51" spans="1:45" s="60" customFormat="1" ht="9.6" customHeight="1" x14ac:dyDescent="0.25">
      <c r="A51" s="350"/>
      <c r="B51" s="324"/>
      <c r="C51" s="324"/>
      <c r="D51" s="324"/>
      <c r="E51" s="324"/>
      <c r="F51" s="315"/>
      <c r="G51" s="315"/>
      <c r="H51" s="319"/>
      <c r="I51" s="351"/>
      <c r="J51" s="324"/>
      <c r="K51" s="315"/>
      <c r="L51" s="315"/>
      <c r="M51" s="315"/>
      <c r="N51" s="317"/>
      <c r="O51" s="317"/>
      <c r="P51" s="317"/>
      <c r="Q51" s="317"/>
      <c r="R51" s="318"/>
      <c r="S51" s="319"/>
      <c r="T51" s="319"/>
      <c r="U51" s="319"/>
      <c r="V51" s="319"/>
      <c r="W51" s="319"/>
      <c r="X51" s="319"/>
      <c r="Y51" s="319"/>
      <c r="Z51" s="319"/>
      <c r="AA51" s="319"/>
      <c r="AB51" s="319"/>
      <c r="AC51" s="319"/>
      <c r="AD51" s="319"/>
      <c r="AE51" s="319"/>
      <c r="AF51" s="319"/>
      <c r="AG51" s="319"/>
      <c r="AH51" s="319"/>
      <c r="AI51" s="354"/>
      <c r="AJ51" s="354"/>
      <c r="AK51" s="354"/>
      <c r="AL51" s="319"/>
      <c r="AM51" s="319"/>
      <c r="AN51" s="319"/>
      <c r="AO51" s="319"/>
      <c r="AP51" s="319"/>
      <c r="AQ51" s="319"/>
      <c r="AR51" s="319"/>
      <c r="AS51" s="319"/>
    </row>
    <row r="52" spans="1:45" s="60" customFormat="1" ht="9.6" customHeight="1" x14ac:dyDescent="0.25">
      <c r="A52" s="349"/>
      <c r="B52" s="315"/>
      <c r="C52" s="315"/>
      <c r="D52" s="315"/>
      <c r="E52" s="324"/>
      <c r="F52" s="315"/>
      <c r="G52" s="315"/>
      <c r="H52" s="315"/>
      <c r="I52" s="315"/>
      <c r="J52" s="324"/>
      <c r="K52" s="315"/>
      <c r="L52" s="315"/>
      <c r="M52" s="315"/>
      <c r="N52" s="315"/>
      <c r="O52" s="315"/>
      <c r="P52" s="315"/>
      <c r="Q52" s="317"/>
      <c r="R52" s="318"/>
      <c r="S52" s="319"/>
      <c r="T52" s="319"/>
      <c r="U52" s="319"/>
      <c r="V52" s="319"/>
      <c r="W52" s="319"/>
      <c r="X52" s="319"/>
      <c r="Y52" s="319"/>
      <c r="Z52" s="319"/>
      <c r="AA52" s="319"/>
      <c r="AB52" s="319"/>
      <c r="AC52" s="319"/>
      <c r="AD52" s="319"/>
      <c r="AE52" s="319"/>
      <c r="AF52" s="319"/>
      <c r="AG52" s="319"/>
      <c r="AH52" s="319"/>
      <c r="AI52" s="354"/>
      <c r="AJ52" s="354"/>
      <c r="AK52" s="354"/>
      <c r="AL52" s="319"/>
      <c r="AM52" s="319"/>
      <c r="AN52" s="319"/>
      <c r="AO52" s="319"/>
      <c r="AP52" s="319"/>
      <c r="AQ52" s="319"/>
      <c r="AR52" s="319"/>
      <c r="AS52" s="319"/>
    </row>
    <row r="53" spans="1:45" s="7" customFormat="1" ht="6.75" customHeight="1" x14ac:dyDescent="0.25">
      <c r="A53" s="357"/>
      <c r="B53" s="357"/>
      <c r="C53" s="357"/>
      <c r="D53" s="357"/>
      <c r="E53" s="357"/>
      <c r="F53" s="358"/>
      <c r="G53" s="358"/>
      <c r="H53" s="358"/>
      <c r="I53" s="358"/>
      <c r="J53" s="359"/>
      <c r="K53" s="358"/>
      <c r="L53" s="360"/>
      <c r="M53" s="358"/>
      <c r="N53" s="360"/>
      <c r="O53" s="358"/>
      <c r="P53" s="360"/>
      <c r="Q53" s="358"/>
      <c r="R53" s="360"/>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row>
    <row r="54" spans="1:45" s="18" customFormat="1" ht="10.5" customHeight="1" x14ac:dyDescent="0.25">
      <c r="A54" s="220" t="s">
        <v>72</v>
      </c>
      <c r="B54" s="221"/>
      <c r="C54" s="221"/>
      <c r="D54" s="222"/>
      <c r="E54" s="361" t="s">
        <v>99</v>
      </c>
      <c r="F54" s="362" t="s">
        <v>100</v>
      </c>
      <c r="G54" s="361"/>
      <c r="H54" s="361"/>
      <c r="I54" s="363"/>
      <c r="J54" s="361" t="s">
        <v>99</v>
      </c>
      <c r="K54" s="362" t="s">
        <v>101</v>
      </c>
      <c r="L54" s="364"/>
      <c r="M54" s="362" t="s">
        <v>102</v>
      </c>
      <c r="N54" s="365"/>
      <c r="O54" s="366" t="s">
        <v>103</v>
      </c>
      <c r="P54" s="366"/>
      <c r="Q54" s="367"/>
      <c r="R54" s="368"/>
      <c r="T54" s="258"/>
      <c r="U54" s="258"/>
      <c r="V54" s="258"/>
      <c r="W54" s="258"/>
      <c r="X54" s="258"/>
      <c r="Y54" s="258"/>
      <c r="Z54" s="258"/>
      <c r="AA54" s="258"/>
      <c r="AB54" s="258"/>
      <c r="AC54" s="258"/>
      <c r="AD54" s="258"/>
      <c r="AE54" s="258"/>
      <c r="AF54" s="258"/>
      <c r="AG54" s="258"/>
      <c r="AH54" s="258"/>
      <c r="AI54" s="369"/>
      <c r="AJ54" s="369"/>
      <c r="AK54" s="369"/>
      <c r="AL54" s="258"/>
      <c r="AM54" s="258"/>
      <c r="AN54" s="258"/>
      <c r="AO54" s="258"/>
      <c r="AP54" s="258"/>
      <c r="AQ54" s="258"/>
      <c r="AR54" s="258"/>
      <c r="AS54" s="258"/>
    </row>
    <row r="55" spans="1:45" s="18" customFormat="1" ht="9" customHeight="1" x14ac:dyDescent="0.25">
      <c r="A55" s="232" t="s">
        <v>104</v>
      </c>
      <c r="B55" s="233"/>
      <c r="C55" s="370"/>
      <c r="D55" s="234"/>
      <c r="E55" s="371">
        <v>1</v>
      </c>
      <c r="F55" s="258" t="e">
        <f>IF(E55&gt;$R$62,0,UPPER(VLOOKUP(E55,#REF!,2)))</f>
        <v>#REF!</v>
      </c>
      <c r="G55" s="371"/>
      <c r="H55" s="258"/>
      <c r="I55" s="251"/>
      <c r="J55" s="372" t="s">
        <v>105</v>
      </c>
      <c r="K55" s="249"/>
      <c r="L55" s="250"/>
      <c r="M55" s="249"/>
      <c r="N55" s="373"/>
      <c r="O55" s="239" t="s">
        <v>106</v>
      </c>
      <c r="P55" s="374"/>
      <c r="Q55" s="374"/>
      <c r="R55" s="373"/>
      <c r="T55" s="258"/>
      <c r="U55" s="258"/>
      <c r="V55" s="258"/>
      <c r="W55" s="258"/>
      <c r="X55" s="258"/>
      <c r="Y55" s="258"/>
      <c r="Z55" s="258"/>
      <c r="AA55" s="258"/>
      <c r="AB55" s="258"/>
      <c r="AC55" s="258"/>
      <c r="AD55" s="258"/>
      <c r="AE55" s="258"/>
      <c r="AF55" s="258"/>
      <c r="AG55" s="258"/>
      <c r="AH55" s="258"/>
      <c r="AI55" s="369"/>
      <c r="AJ55" s="369"/>
      <c r="AK55" s="369"/>
      <c r="AL55" s="258"/>
      <c r="AM55" s="258"/>
      <c r="AN55" s="258"/>
      <c r="AO55" s="258"/>
      <c r="AP55" s="258"/>
      <c r="AQ55" s="258"/>
      <c r="AR55" s="258"/>
      <c r="AS55" s="258"/>
    </row>
    <row r="56" spans="1:45" s="18" customFormat="1" ht="9" customHeight="1" x14ac:dyDescent="0.25">
      <c r="A56" s="244" t="s">
        <v>107</v>
      </c>
      <c r="B56" s="245"/>
      <c r="C56" s="375"/>
      <c r="D56" s="246"/>
      <c r="E56" s="371">
        <v>2</v>
      </c>
      <c r="F56" s="258" t="e">
        <f>IF(E56&gt;$R$62,0,UPPER(VLOOKUP(E56,#REF!,2)))</f>
        <v>#REF!</v>
      </c>
      <c r="G56" s="371"/>
      <c r="H56" s="258"/>
      <c r="I56" s="251"/>
      <c r="J56" s="372" t="s">
        <v>108</v>
      </c>
      <c r="K56" s="249"/>
      <c r="L56" s="250"/>
      <c r="M56" s="249"/>
      <c r="N56" s="373"/>
      <c r="O56" s="273"/>
      <c r="P56" s="275"/>
      <c r="Q56" s="245"/>
      <c r="R56" s="376"/>
      <c r="T56" s="258"/>
      <c r="U56" s="258"/>
      <c r="V56" s="258"/>
      <c r="W56" s="258"/>
      <c r="X56" s="258"/>
      <c r="Y56" s="258"/>
      <c r="Z56" s="258"/>
      <c r="AA56" s="258"/>
      <c r="AB56" s="258"/>
      <c r="AC56" s="258"/>
      <c r="AD56" s="258"/>
      <c r="AE56" s="258"/>
      <c r="AF56" s="258"/>
      <c r="AG56" s="258"/>
      <c r="AH56" s="258"/>
      <c r="AI56" s="369"/>
      <c r="AJ56" s="369"/>
      <c r="AK56" s="369"/>
      <c r="AL56" s="258"/>
      <c r="AM56" s="258"/>
      <c r="AN56" s="258"/>
      <c r="AO56" s="258"/>
      <c r="AP56" s="258"/>
      <c r="AQ56" s="258"/>
      <c r="AR56" s="258"/>
      <c r="AS56" s="258"/>
    </row>
    <row r="57" spans="1:45" s="18" customFormat="1" ht="9" customHeight="1" x14ac:dyDescent="0.25">
      <c r="A57" s="255"/>
      <c r="B57" s="256"/>
      <c r="C57" s="377"/>
      <c r="D57" s="257"/>
      <c r="E57" s="371"/>
      <c r="F57" s="258"/>
      <c r="G57" s="371"/>
      <c r="H57" s="258"/>
      <c r="I57" s="251"/>
      <c r="J57" s="372" t="s">
        <v>109</v>
      </c>
      <c r="K57" s="249"/>
      <c r="L57" s="250"/>
      <c r="M57" s="249"/>
      <c r="N57" s="373"/>
      <c r="O57" s="239" t="s">
        <v>110</v>
      </c>
      <c r="P57" s="374"/>
      <c r="Q57" s="374"/>
      <c r="R57" s="373"/>
      <c r="T57" s="258"/>
      <c r="U57" s="258"/>
      <c r="V57" s="258"/>
      <c r="W57" s="258"/>
      <c r="X57" s="258"/>
      <c r="Y57" s="258"/>
      <c r="Z57" s="258"/>
      <c r="AA57" s="258"/>
      <c r="AB57" s="258"/>
      <c r="AC57" s="258"/>
      <c r="AD57" s="258"/>
      <c r="AE57" s="258"/>
      <c r="AF57" s="258"/>
      <c r="AG57" s="258"/>
      <c r="AH57" s="258"/>
      <c r="AI57" s="369"/>
      <c r="AJ57" s="369"/>
      <c r="AK57" s="369"/>
      <c r="AL57" s="258"/>
      <c r="AM57" s="258"/>
      <c r="AN57" s="258"/>
      <c r="AO57" s="258"/>
      <c r="AP57" s="258"/>
      <c r="AQ57" s="258"/>
      <c r="AR57" s="258"/>
      <c r="AS57" s="258"/>
    </row>
    <row r="58" spans="1:45" s="18" customFormat="1" ht="9" customHeight="1" x14ac:dyDescent="0.25">
      <c r="A58" s="260"/>
      <c r="B58" s="261"/>
      <c r="C58" s="261"/>
      <c r="D58" s="262"/>
      <c r="E58" s="371"/>
      <c r="F58" s="258"/>
      <c r="G58" s="371"/>
      <c r="H58" s="258"/>
      <c r="I58" s="251"/>
      <c r="J58" s="372" t="s">
        <v>111</v>
      </c>
      <c r="K58" s="249"/>
      <c r="L58" s="250"/>
      <c r="M58" s="249"/>
      <c r="N58" s="373"/>
      <c r="O58" s="249"/>
      <c r="P58" s="250"/>
      <c r="Q58" s="249"/>
      <c r="R58" s="373"/>
      <c r="T58" s="258"/>
      <c r="U58" s="258"/>
      <c r="V58" s="258"/>
      <c r="W58" s="258"/>
      <c r="X58" s="258"/>
      <c r="Y58" s="258"/>
      <c r="Z58" s="258"/>
      <c r="AA58" s="258"/>
      <c r="AB58" s="258"/>
      <c r="AC58" s="258"/>
      <c r="AD58" s="258"/>
      <c r="AE58" s="258"/>
      <c r="AF58" s="258"/>
      <c r="AG58" s="258"/>
      <c r="AH58" s="258"/>
      <c r="AI58" s="369"/>
      <c r="AJ58" s="369"/>
      <c r="AK58" s="369"/>
      <c r="AL58" s="258"/>
      <c r="AM58" s="258"/>
      <c r="AN58" s="258"/>
      <c r="AO58" s="258"/>
      <c r="AP58" s="258"/>
      <c r="AQ58" s="258"/>
      <c r="AR58" s="258"/>
      <c r="AS58" s="258"/>
    </row>
    <row r="59" spans="1:45" s="18" customFormat="1" ht="9" customHeight="1" x14ac:dyDescent="0.25">
      <c r="A59" s="264"/>
      <c r="B59" s="265"/>
      <c r="C59" s="265"/>
      <c r="D59" s="266"/>
      <c r="E59" s="371"/>
      <c r="F59" s="258"/>
      <c r="G59" s="371"/>
      <c r="H59" s="258"/>
      <c r="I59" s="251"/>
      <c r="J59" s="372" t="s">
        <v>112</v>
      </c>
      <c r="K59" s="249"/>
      <c r="L59" s="250"/>
      <c r="M59" s="249"/>
      <c r="N59" s="373"/>
      <c r="O59" s="245"/>
      <c r="P59" s="275"/>
      <c r="Q59" s="245"/>
      <c r="R59" s="376"/>
      <c r="T59" s="258"/>
      <c r="U59" s="258"/>
      <c r="V59" s="258"/>
      <c r="W59" s="258"/>
      <c r="X59" s="258"/>
      <c r="Y59" s="258"/>
      <c r="Z59" s="258"/>
      <c r="AA59" s="258"/>
      <c r="AB59" s="258"/>
      <c r="AC59" s="258"/>
      <c r="AD59" s="258"/>
      <c r="AE59" s="258"/>
      <c r="AF59" s="258"/>
      <c r="AG59" s="258"/>
      <c r="AH59" s="258"/>
      <c r="AI59" s="369"/>
      <c r="AJ59" s="369"/>
      <c r="AK59" s="369"/>
      <c r="AL59" s="258"/>
      <c r="AM59" s="258"/>
      <c r="AN59" s="258"/>
      <c r="AO59" s="258"/>
      <c r="AP59" s="258"/>
      <c r="AQ59" s="258"/>
      <c r="AR59" s="258"/>
      <c r="AS59" s="258"/>
    </row>
    <row r="60" spans="1:45" s="18" customFormat="1" ht="9" customHeight="1" x14ac:dyDescent="0.25">
      <c r="A60" s="267"/>
      <c r="B60" s="16"/>
      <c r="C60" s="261"/>
      <c r="D60" s="262"/>
      <c r="E60" s="371"/>
      <c r="F60" s="258"/>
      <c r="G60" s="371"/>
      <c r="H60" s="258"/>
      <c r="I60" s="251"/>
      <c r="J60" s="372" t="s">
        <v>113</v>
      </c>
      <c r="K60" s="249"/>
      <c r="L60" s="250"/>
      <c r="M60" s="249"/>
      <c r="N60" s="373"/>
      <c r="O60" s="239" t="s">
        <v>33</v>
      </c>
      <c r="P60" s="374"/>
      <c r="Q60" s="374"/>
      <c r="R60" s="373"/>
      <c r="T60" s="258"/>
      <c r="U60" s="258"/>
      <c r="V60" s="258"/>
      <c r="W60" s="258"/>
      <c r="X60" s="258"/>
      <c r="Y60" s="258"/>
      <c r="Z60" s="258"/>
      <c r="AA60" s="258"/>
      <c r="AB60" s="258"/>
      <c r="AC60" s="258"/>
      <c r="AD60" s="258"/>
      <c r="AE60" s="258"/>
      <c r="AF60" s="258"/>
      <c r="AG60" s="258"/>
      <c r="AH60" s="258"/>
      <c r="AI60" s="369"/>
      <c r="AJ60" s="369"/>
      <c r="AK60" s="369"/>
      <c r="AL60" s="258"/>
      <c r="AM60" s="258"/>
      <c r="AN60" s="258"/>
      <c r="AO60" s="258"/>
      <c r="AP60" s="258"/>
      <c r="AQ60" s="258"/>
      <c r="AR60" s="258"/>
      <c r="AS60" s="258"/>
    </row>
    <row r="61" spans="1:45" s="18" customFormat="1" ht="9" customHeight="1" x14ac:dyDescent="0.25">
      <c r="A61" s="267"/>
      <c r="B61" s="16"/>
      <c r="C61" s="378"/>
      <c r="D61" s="268"/>
      <c r="E61" s="371"/>
      <c r="F61" s="258"/>
      <c r="G61" s="371"/>
      <c r="H61" s="258"/>
      <c r="I61" s="251"/>
      <c r="J61" s="372" t="s">
        <v>114</v>
      </c>
      <c r="K61" s="249"/>
      <c r="L61" s="250"/>
      <c r="M61" s="249"/>
      <c r="N61" s="373"/>
      <c r="O61" s="249"/>
      <c r="P61" s="250"/>
      <c r="Q61" s="249"/>
      <c r="R61" s="373"/>
      <c r="T61" s="258"/>
      <c r="U61" s="258"/>
      <c r="V61" s="258"/>
      <c r="W61" s="258"/>
      <c r="X61" s="258"/>
      <c r="Y61" s="258"/>
      <c r="Z61" s="258"/>
      <c r="AA61" s="258"/>
      <c r="AB61" s="258"/>
      <c r="AC61" s="258"/>
      <c r="AD61" s="258"/>
      <c r="AE61" s="258"/>
      <c r="AF61" s="258"/>
      <c r="AG61" s="258"/>
      <c r="AH61" s="258"/>
      <c r="AI61" s="369"/>
      <c r="AJ61" s="369"/>
      <c r="AK61" s="369"/>
      <c r="AL61" s="258"/>
      <c r="AM61" s="258"/>
      <c r="AN61" s="258"/>
      <c r="AO61" s="258"/>
      <c r="AP61" s="258"/>
      <c r="AQ61" s="258"/>
      <c r="AR61" s="258"/>
      <c r="AS61" s="258"/>
    </row>
    <row r="62" spans="1:45" s="18" customFormat="1" ht="9" customHeight="1" x14ac:dyDescent="0.25">
      <c r="A62" s="269"/>
      <c r="B62" s="270"/>
      <c r="C62" s="379"/>
      <c r="D62" s="271"/>
      <c r="E62" s="380"/>
      <c r="F62" s="273"/>
      <c r="G62" s="380"/>
      <c r="H62" s="273"/>
      <c r="I62" s="276"/>
      <c r="J62" s="381" t="s">
        <v>115</v>
      </c>
      <c r="K62" s="245"/>
      <c r="L62" s="275"/>
      <c r="M62" s="245"/>
      <c r="N62" s="376"/>
      <c r="O62" s="245" t="str">
        <f>R4</f>
        <v>Kovács Zoltán</v>
      </c>
      <c r="P62" s="275"/>
      <c r="Q62" s="245"/>
      <c r="R62" s="382" t="e">
        <f>MIN(4,#REF!)</f>
        <v>#REF!</v>
      </c>
      <c r="T62" s="258"/>
      <c r="U62" s="258"/>
      <c r="V62" s="258"/>
      <c r="W62" s="258"/>
      <c r="X62" s="258"/>
      <c r="Y62" s="258"/>
      <c r="Z62" s="258"/>
      <c r="AA62" s="258"/>
      <c r="AB62" s="258"/>
      <c r="AC62" s="258"/>
      <c r="AD62" s="258"/>
      <c r="AE62" s="258"/>
      <c r="AF62" s="258"/>
      <c r="AG62" s="258"/>
      <c r="AH62" s="258"/>
      <c r="AI62" s="369"/>
      <c r="AJ62" s="369"/>
      <c r="AK62" s="369"/>
      <c r="AL62" s="258"/>
      <c r="AM62" s="258"/>
      <c r="AN62" s="258"/>
      <c r="AO62" s="258"/>
      <c r="AP62" s="258"/>
      <c r="AQ62" s="258"/>
      <c r="AR62" s="258"/>
      <c r="AS62" s="258"/>
    </row>
    <row r="63" spans="1:45" x14ac:dyDescent="0.25">
      <c r="T63" s="205"/>
      <c r="U63" s="205"/>
      <c r="V63" s="205"/>
      <c r="W63" s="205"/>
      <c r="X63" s="205"/>
      <c r="Y63" s="205"/>
      <c r="Z63" s="205"/>
      <c r="AA63" s="205"/>
      <c r="AB63" s="205"/>
      <c r="AC63" s="205"/>
      <c r="AD63" s="205"/>
      <c r="AE63" s="205"/>
      <c r="AF63" s="205"/>
      <c r="AG63" s="205"/>
      <c r="AH63" s="205"/>
      <c r="AL63" s="205"/>
      <c r="AM63" s="205"/>
      <c r="AN63" s="205"/>
      <c r="AO63" s="205"/>
      <c r="AP63" s="205"/>
      <c r="AQ63" s="205"/>
      <c r="AR63" s="205"/>
      <c r="AS63" s="205"/>
    </row>
    <row r="64" spans="1:45" x14ac:dyDescent="0.25">
      <c r="T64" s="205"/>
      <c r="U64" s="205"/>
      <c r="V64" s="205"/>
      <c r="W64" s="205"/>
      <c r="X64" s="205"/>
      <c r="Y64" s="205"/>
      <c r="Z64" s="205"/>
      <c r="AA64" s="205"/>
      <c r="AB64" s="205"/>
      <c r="AC64" s="205"/>
      <c r="AD64" s="205"/>
      <c r="AE64" s="205"/>
      <c r="AF64" s="205"/>
      <c r="AG64" s="205"/>
      <c r="AH64" s="205"/>
      <c r="AL64" s="205"/>
      <c r="AM64" s="205"/>
      <c r="AN64" s="205"/>
      <c r="AO64" s="205"/>
      <c r="AP64" s="205"/>
      <c r="AQ64" s="205"/>
      <c r="AR64" s="205"/>
      <c r="AS64" s="205"/>
    </row>
    <row r="65" spans="20:45" x14ac:dyDescent="0.25">
      <c r="T65" s="205"/>
      <c r="U65" s="205"/>
      <c r="V65" s="205"/>
      <c r="W65" s="205"/>
      <c r="X65" s="205"/>
      <c r="Y65" s="205"/>
      <c r="Z65" s="205"/>
      <c r="AA65" s="205"/>
      <c r="AB65" s="205"/>
      <c r="AC65" s="205"/>
      <c r="AD65" s="205"/>
      <c r="AE65" s="205"/>
      <c r="AF65" s="205"/>
      <c r="AG65" s="205"/>
      <c r="AH65" s="205"/>
      <c r="AL65" s="205"/>
      <c r="AM65" s="205"/>
      <c r="AN65" s="205"/>
      <c r="AO65" s="205"/>
      <c r="AP65" s="205"/>
      <c r="AQ65" s="205"/>
      <c r="AR65" s="205"/>
      <c r="AS65" s="205"/>
    </row>
    <row r="66" spans="20:45" x14ac:dyDescent="0.25">
      <c r="T66" s="205"/>
      <c r="U66" s="205"/>
      <c r="V66" s="205"/>
      <c r="W66" s="205"/>
      <c r="X66" s="205"/>
      <c r="Y66" s="205"/>
      <c r="Z66" s="205"/>
      <c r="AA66" s="205"/>
      <c r="AB66" s="205"/>
      <c r="AC66" s="205"/>
      <c r="AD66" s="205"/>
      <c r="AE66" s="205"/>
      <c r="AF66" s="205"/>
      <c r="AG66" s="205"/>
      <c r="AH66" s="205"/>
      <c r="AL66" s="205"/>
      <c r="AM66" s="205"/>
      <c r="AN66" s="205"/>
      <c r="AO66" s="205"/>
      <c r="AP66" s="205"/>
      <c r="AQ66" s="205"/>
      <c r="AR66" s="205"/>
      <c r="AS66" s="205"/>
    </row>
    <row r="67" spans="20:45" x14ac:dyDescent="0.25">
      <c r="T67" s="205"/>
      <c r="U67" s="205"/>
      <c r="V67" s="205"/>
      <c r="W67" s="205"/>
      <c r="X67" s="205"/>
      <c r="Y67" s="205"/>
      <c r="Z67" s="205"/>
      <c r="AA67" s="205"/>
      <c r="AB67" s="205"/>
      <c r="AC67" s="205"/>
      <c r="AD67" s="205"/>
      <c r="AE67" s="205"/>
      <c r="AF67" s="205"/>
      <c r="AG67" s="205"/>
      <c r="AH67" s="205"/>
      <c r="AL67" s="205"/>
      <c r="AM67" s="205"/>
      <c r="AN67" s="205"/>
      <c r="AO67" s="205"/>
      <c r="AP67" s="205"/>
      <c r="AQ67" s="205"/>
      <c r="AR67" s="205"/>
      <c r="AS67" s="205"/>
    </row>
    <row r="68" spans="20:45" x14ac:dyDescent="0.25">
      <c r="T68" s="205"/>
      <c r="U68" s="205"/>
      <c r="V68" s="205"/>
      <c r="W68" s="205"/>
      <c r="X68" s="205"/>
      <c r="Y68" s="205"/>
      <c r="Z68" s="205"/>
      <c r="AA68" s="205"/>
      <c r="AB68" s="205"/>
      <c r="AC68" s="205"/>
      <c r="AD68" s="205"/>
      <c r="AE68" s="205"/>
      <c r="AF68" s="205"/>
      <c r="AG68" s="205"/>
      <c r="AH68" s="205"/>
      <c r="AL68" s="205"/>
      <c r="AM68" s="205"/>
      <c r="AN68" s="205"/>
      <c r="AO68" s="205"/>
      <c r="AP68" s="205"/>
      <c r="AQ68" s="205"/>
      <c r="AR68" s="205"/>
      <c r="AS68" s="205"/>
    </row>
    <row r="69" spans="20:45" x14ac:dyDescent="0.25">
      <c r="T69" s="205"/>
      <c r="U69" s="205"/>
      <c r="V69" s="205"/>
      <c r="W69" s="205"/>
      <c r="X69" s="205"/>
      <c r="Y69" s="205"/>
      <c r="Z69" s="205"/>
      <c r="AA69" s="205"/>
      <c r="AB69" s="205"/>
      <c r="AC69" s="205"/>
      <c r="AD69" s="205"/>
      <c r="AE69" s="205"/>
      <c r="AF69" s="205"/>
      <c r="AG69" s="205"/>
      <c r="AH69" s="205"/>
      <c r="AL69" s="205"/>
      <c r="AM69" s="205"/>
      <c r="AN69" s="205"/>
      <c r="AO69" s="205"/>
      <c r="AP69" s="205"/>
      <c r="AQ69" s="205"/>
      <c r="AR69" s="205"/>
      <c r="AS69" s="205"/>
    </row>
    <row r="70" spans="20:45" x14ac:dyDescent="0.25">
      <c r="T70" s="205"/>
      <c r="U70" s="205"/>
      <c r="V70" s="205"/>
      <c r="W70" s="205"/>
      <c r="X70" s="205"/>
      <c r="Y70" s="205"/>
      <c r="Z70" s="205"/>
      <c r="AA70" s="205"/>
      <c r="AB70" s="205"/>
      <c r="AC70" s="205"/>
      <c r="AD70" s="205"/>
      <c r="AE70" s="205"/>
      <c r="AF70" s="205"/>
      <c r="AG70" s="205"/>
      <c r="AH70" s="205"/>
      <c r="AL70" s="205"/>
      <c r="AM70" s="205"/>
      <c r="AN70" s="205"/>
      <c r="AO70" s="205"/>
      <c r="AP70" s="205"/>
      <c r="AQ70" s="205"/>
      <c r="AR70" s="205"/>
      <c r="AS70" s="205"/>
    </row>
    <row r="71" spans="20:45" x14ac:dyDescent="0.25">
      <c r="T71" s="205"/>
      <c r="U71" s="205"/>
      <c r="V71" s="205"/>
      <c r="W71" s="205"/>
      <c r="X71" s="205"/>
      <c r="Y71" s="205"/>
      <c r="Z71" s="205"/>
      <c r="AA71" s="205"/>
      <c r="AB71" s="205"/>
      <c r="AC71" s="205"/>
      <c r="AD71" s="205"/>
      <c r="AE71" s="205"/>
      <c r="AF71" s="205"/>
      <c r="AG71" s="205"/>
      <c r="AH71" s="205"/>
      <c r="AL71" s="205"/>
      <c r="AM71" s="205"/>
      <c r="AN71" s="205"/>
      <c r="AO71" s="205"/>
      <c r="AP71" s="205"/>
      <c r="AQ71" s="205"/>
      <c r="AR71" s="205"/>
      <c r="AS71" s="205"/>
    </row>
    <row r="72" spans="20:45" x14ac:dyDescent="0.25">
      <c r="T72" s="205"/>
      <c r="U72" s="205"/>
      <c r="V72" s="205"/>
      <c r="W72" s="205"/>
      <c r="X72" s="205"/>
      <c r="Y72" s="205"/>
      <c r="Z72" s="205"/>
      <c r="AA72" s="205"/>
      <c r="AB72" s="205"/>
      <c r="AC72" s="205"/>
      <c r="AD72" s="205"/>
      <c r="AE72" s="205"/>
      <c r="AF72" s="205"/>
      <c r="AG72" s="205"/>
      <c r="AH72" s="205"/>
      <c r="AL72" s="205"/>
      <c r="AM72" s="205"/>
      <c r="AN72" s="205"/>
      <c r="AO72" s="205"/>
      <c r="AP72" s="205"/>
      <c r="AQ72" s="205"/>
      <c r="AR72" s="205"/>
      <c r="AS72" s="205"/>
    </row>
    <row r="73" spans="20:45" x14ac:dyDescent="0.25">
      <c r="T73" s="205"/>
      <c r="U73" s="205"/>
      <c r="V73" s="205"/>
      <c r="W73" s="205"/>
      <c r="X73" s="205"/>
      <c r="Y73" s="205"/>
      <c r="Z73" s="205"/>
      <c r="AA73" s="205"/>
      <c r="AB73" s="205"/>
      <c r="AC73" s="205"/>
      <c r="AD73" s="205"/>
      <c r="AE73" s="205"/>
      <c r="AF73" s="205"/>
      <c r="AG73" s="205"/>
      <c r="AH73" s="205"/>
      <c r="AL73" s="205"/>
      <c r="AM73" s="205"/>
      <c r="AN73" s="205"/>
      <c r="AO73" s="205"/>
      <c r="AP73" s="205"/>
      <c r="AQ73" s="205"/>
      <c r="AR73" s="205"/>
      <c r="AS73" s="205"/>
    </row>
    <row r="74" spans="20:45" x14ac:dyDescent="0.25">
      <c r="T74" s="205"/>
      <c r="U74" s="205"/>
      <c r="V74" s="205"/>
      <c r="W74" s="205"/>
      <c r="X74" s="205"/>
      <c r="Y74" s="205"/>
      <c r="Z74" s="205"/>
      <c r="AA74" s="205"/>
      <c r="AB74" s="205"/>
      <c r="AC74" s="205"/>
      <c r="AD74" s="205"/>
      <c r="AE74" s="205"/>
      <c r="AF74" s="205"/>
      <c r="AG74" s="205"/>
      <c r="AH74" s="205"/>
      <c r="AL74" s="205"/>
      <c r="AM74" s="205"/>
      <c r="AN74" s="205"/>
      <c r="AO74" s="205"/>
      <c r="AP74" s="205"/>
      <c r="AQ74" s="205"/>
      <c r="AR74" s="205"/>
      <c r="AS74" s="205"/>
    </row>
    <row r="75" spans="20:45" x14ac:dyDescent="0.25">
      <c r="T75" s="205"/>
      <c r="U75" s="205"/>
      <c r="V75" s="205"/>
      <c r="W75" s="205"/>
      <c r="X75" s="205"/>
      <c r="Y75" s="205"/>
      <c r="Z75" s="205"/>
      <c r="AA75" s="205"/>
      <c r="AB75" s="205"/>
      <c r="AC75" s="205"/>
      <c r="AD75" s="205"/>
      <c r="AE75" s="205"/>
      <c r="AF75" s="205"/>
      <c r="AG75" s="205"/>
      <c r="AH75" s="205"/>
      <c r="AL75" s="205"/>
      <c r="AM75" s="205"/>
      <c r="AN75" s="205"/>
      <c r="AO75" s="205"/>
      <c r="AP75" s="205"/>
      <c r="AQ75" s="205"/>
      <c r="AR75" s="205"/>
      <c r="AS75" s="205"/>
    </row>
    <row r="76" spans="20:45" x14ac:dyDescent="0.25">
      <c r="T76" s="205"/>
      <c r="U76" s="205"/>
      <c r="V76" s="205"/>
      <c r="W76" s="205"/>
      <c r="X76" s="205"/>
      <c r="Y76" s="205"/>
      <c r="Z76" s="205"/>
      <c r="AA76" s="205"/>
      <c r="AB76" s="205"/>
      <c r="AC76" s="205"/>
      <c r="AD76" s="205"/>
      <c r="AE76" s="205"/>
      <c r="AF76" s="205"/>
      <c r="AG76" s="205"/>
      <c r="AH76" s="205"/>
      <c r="AL76" s="205"/>
      <c r="AM76" s="205"/>
      <c r="AN76" s="205"/>
      <c r="AO76" s="205"/>
      <c r="AP76" s="205"/>
      <c r="AQ76" s="205"/>
      <c r="AR76" s="205"/>
      <c r="AS76" s="205"/>
    </row>
    <row r="77" spans="20:45" x14ac:dyDescent="0.25">
      <c r="T77" s="205"/>
      <c r="U77" s="205"/>
      <c r="V77" s="205"/>
      <c r="W77" s="205"/>
      <c r="X77" s="205"/>
      <c r="Y77" s="205"/>
      <c r="Z77" s="205"/>
      <c r="AA77" s="205"/>
      <c r="AB77" s="205"/>
      <c r="AC77" s="205"/>
      <c r="AD77" s="205"/>
      <c r="AE77" s="205"/>
      <c r="AF77" s="205"/>
      <c r="AG77" s="205"/>
      <c r="AH77" s="205"/>
      <c r="AL77" s="205"/>
      <c r="AM77" s="205"/>
      <c r="AN77" s="205"/>
      <c r="AO77" s="205"/>
      <c r="AP77" s="205"/>
      <c r="AQ77" s="205"/>
      <c r="AR77" s="205"/>
      <c r="AS77" s="205"/>
    </row>
    <row r="78" spans="20:45" x14ac:dyDescent="0.25">
      <c r="T78" s="205"/>
      <c r="U78" s="205"/>
      <c r="V78" s="205"/>
      <c r="W78" s="205"/>
      <c r="X78" s="205"/>
      <c r="Y78" s="205"/>
      <c r="Z78" s="205"/>
      <c r="AA78" s="205"/>
      <c r="AB78" s="205"/>
      <c r="AC78" s="205"/>
      <c r="AD78" s="205"/>
      <c r="AE78" s="205"/>
      <c r="AF78" s="205"/>
      <c r="AG78" s="205"/>
      <c r="AH78" s="205"/>
      <c r="AL78" s="205"/>
      <c r="AM78" s="205"/>
      <c r="AN78" s="205"/>
      <c r="AO78" s="205"/>
      <c r="AP78" s="205"/>
      <c r="AQ78" s="205"/>
      <c r="AR78" s="205"/>
      <c r="AS78" s="205"/>
    </row>
    <row r="79" spans="20:45" x14ac:dyDescent="0.25">
      <c r="T79" s="205"/>
      <c r="U79" s="205"/>
      <c r="V79" s="205"/>
      <c r="W79" s="205"/>
      <c r="X79" s="205"/>
      <c r="Y79" s="205"/>
      <c r="Z79" s="205"/>
      <c r="AA79" s="205"/>
      <c r="AB79" s="205"/>
      <c r="AC79" s="205"/>
      <c r="AD79" s="205"/>
      <c r="AE79" s="205"/>
      <c r="AF79" s="205"/>
      <c r="AG79" s="205"/>
      <c r="AH79" s="205"/>
      <c r="AL79" s="205"/>
      <c r="AM79" s="205"/>
      <c r="AN79" s="205"/>
      <c r="AO79" s="205"/>
      <c r="AP79" s="205"/>
      <c r="AQ79" s="205"/>
      <c r="AR79" s="205"/>
      <c r="AS79" s="205"/>
    </row>
    <row r="80" spans="20:45" x14ac:dyDescent="0.25">
      <c r="T80" s="205"/>
      <c r="U80" s="205"/>
      <c r="V80" s="205"/>
      <c r="W80" s="205"/>
      <c r="X80" s="205"/>
      <c r="Y80" s="205"/>
      <c r="Z80" s="205"/>
      <c r="AA80" s="205"/>
      <c r="AB80" s="205"/>
      <c r="AC80" s="205"/>
      <c r="AD80" s="205"/>
      <c r="AE80" s="205"/>
      <c r="AF80" s="205"/>
      <c r="AG80" s="205"/>
      <c r="AH80" s="205"/>
      <c r="AL80" s="205"/>
      <c r="AM80" s="205"/>
      <c r="AN80" s="205"/>
      <c r="AO80" s="205"/>
      <c r="AP80" s="205"/>
      <c r="AQ80" s="205"/>
      <c r="AR80" s="205"/>
      <c r="AS80" s="205"/>
    </row>
    <row r="81" spans="20:45" x14ac:dyDescent="0.25">
      <c r="T81" s="205"/>
      <c r="U81" s="205"/>
      <c r="V81" s="205"/>
      <c r="W81" s="205"/>
      <c r="X81" s="205"/>
      <c r="Y81" s="205"/>
      <c r="Z81" s="205"/>
      <c r="AA81" s="205"/>
      <c r="AB81" s="205"/>
      <c r="AC81" s="205"/>
      <c r="AD81" s="205"/>
      <c r="AE81" s="205"/>
      <c r="AF81" s="205"/>
      <c r="AG81" s="205"/>
      <c r="AH81" s="205"/>
      <c r="AL81" s="205"/>
      <c r="AM81" s="205"/>
      <c r="AN81" s="205"/>
      <c r="AO81" s="205"/>
      <c r="AP81" s="205"/>
      <c r="AQ81" s="205"/>
      <c r="AR81" s="205"/>
      <c r="AS81" s="205"/>
    </row>
    <row r="82" spans="20:45" x14ac:dyDescent="0.25">
      <c r="T82" s="205"/>
      <c r="U82" s="205"/>
      <c r="V82" s="205"/>
      <c r="W82" s="205"/>
      <c r="X82" s="205"/>
      <c r="Y82" s="205"/>
      <c r="Z82" s="205"/>
      <c r="AA82" s="205"/>
      <c r="AB82" s="205"/>
      <c r="AC82" s="205"/>
      <c r="AD82" s="205"/>
      <c r="AE82" s="205"/>
      <c r="AF82" s="205"/>
      <c r="AG82" s="205"/>
      <c r="AH82" s="205"/>
      <c r="AL82" s="205"/>
      <c r="AM82" s="205"/>
      <c r="AN82" s="205"/>
      <c r="AO82" s="205"/>
      <c r="AP82" s="205"/>
      <c r="AQ82" s="205"/>
      <c r="AR82" s="205"/>
      <c r="AS82" s="205"/>
    </row>
    <row r="83" spans="20:45" x14ac:dyDescent="0.25">
      <c r="T83" s="205"/>
      <c r="U83" s="205"/>
      <c r="V83" s="205"/>
      <c r="W83" s="205"/>
      <c r="X83" s="205"/>
      <c r="Y83" s="205"/>
      <c r="Z83" s="205"/>
      <c r="AA83" s="205"/>
      <c r="AB83" s="205"/>
      <c r="AC83" s="205"/>
      <c r="AD83" s="205"/>
      <c r="AE83" s="205"/>
      <c r="AF83" s="205"/>
      <c r="AG83" s="205"/>
      <c r="AH83" s="205"/>
      <c r="AL83" s="205"/>
      <c r="AM83" s="205"/>
      <c r="AN83" s="205"/>
      <c r="AO83" s="205"/>
      <c r="AP83" s="205"/>
      <c r="AQ83" s="205"/>
      <c r="AR83" s="205"/>
      <c r="AS83" s="205"/>
    </row>
    <row r="84" spans="20:45" x14ac:dyDescent="0.25">
      <c r="T84" s="205"/>
      <c r="U84" s="205"/>
      <c r="V84" s="205"/>
      <c r="W84" s="205"/>
      <c r="X84" s="205"/>
      <c r="Y84" s="205"/>
      <c r="Z84" s="205"/>
      <c r="AA84" s="205"/>
      <c r="AB84" s="205"/>
      <c r="AC84" s="205"/>
      <c r="AD84" s="205"/>
      <c r="AE84" s="205"/>
      <c r="AF84" s="205"/>
      <c r="AG84" s="205"/>
      <c r="AH84" s="205"/>
      <c r="AL84" s="205"/>
      <c r="AM84" s="205"/>
      <c r="AN84" s="205"/>
      <c r="AO84" s="205"/>
      <c r="AP84" s="205"/>
      <c r="AQ84" s="205"/>
      <c r="AR84" s="205"/>
      <c r="AS84" s="205"/>
    </row>
    <row r="85" spans="20:45" x14ac:dyDescent="0.25">
      <c r="T85" s="205"/>
      <c r="U85" s="205"/>
      <c r="V85" s="205"/>
      <c r="W85" s="205"/>
      <c r="X85" s="205"/>
      <c r="Y85" s="205"/>
      <c r="Z85" s="205"/>
      <c r="AA85" s="205"/>
      <c r="AB85" s="205"/>
      <c r="AC85" s="205"/>
      <c r="AD85" s="205"/>
      <c r="AE85" s="205"/>
      <c r="AF85" s="205"/>
      <c r="AG85" s="205"/>
      <c r="AH85" s="205"/>
      <c r="AL85" s="205"/>
      <c r="AM85" s="205"/>
      <c r="AN85" s="205"/>
      <c r="AO85" s="205"/>
      <c r="AP85" s="205"/>
      <c r="AQ85" s="205"/>
      <c r="AR85" s="205"/>
      <c r="AS85" s="205"/>
    </row>
    <row r="86" spans="20:45" x14ac:dyDescent="0.25">
      <c r="T86" s="205"/>
      <c r="U86" s="205"/>
      <c r="V86" s="205"/>
      <c r="W86" s="205"/>
      <c r="X86" s="205"/>
      <c r="Y86" s="205"/>
      <c r="Z86" s="205"/>
      <c r="AA86" s="205"/>
      <c r="AB86" s="205"/>
      <c r="AC86" s="205"/>
      <c r="AD86" s="205"/>
      <c r="AE86" s="205"/>
      <c r="AF86" s="205"/>
      <c r="AG86" s="205"/>
      <c r="AH86" s="205"/>
      <c r="AL86" s="205"/>
      <c r="AM86" s="205"/>
      <c r="AN86" s="205"/>
      <c r="AO86" s="205"/>
      <c r="AP86" s="205"/>
      <c r="AQ86" s="205"/>
      <c r="AR86" s="205"/>
      <c r="AS86" s="205"/>
    </row>
    <row r="87" spans="20:45" x14ac:dyDescent="0.25">
      <c r="T87" s="205"/>
      <c r="U87" s="205"/>
      <c r="V87" s="205"/>
      <c r="W87" s="205"/>
      <c r="X87" s="205"/>
      <c r="Y87" s="205"/>
      <c r="Z87" s="205"/>
      <c r="AA87" s="205"/>
      <c r="AB87" s="205"/>
      <c r="AC87" s="205"/>
      <c r="AD87" s="205"/>
      <c r="AE87" s="205"/>
      <c r="AF87" s="205"/>
      <c r="AG87" s="205"/>
      <c r="AH87" s="205"/>
      <c r="AL87" s="205"/>
      <c r="AM87" s="205"/>
      <c r="AN87" s="205"/>
      <c r="AO87" s="205"/>
      <c r="AP87" s="205"/>
      <c r="AQ87" s="205"/>
      <c r="AR87" s="205"/>
      <c r="AS87" s="205"/>
    </row>
    <row r="88" spans="20:45" x14ac:dyDescent="0.25">
      <c r="T88" s="205"/>
      <c r="U88" s="205"/>
      <c r="V88" s="205"/>
      <c r="W88" s="205"/>
      <c r="X88" s="205"/>
      <c r="Y88" s="205"/>
      <c r="Z88" s="205"/>
      <c r="AA88" s="205"/>
      <c r="AB88" s="205"/>
      <c r="AC88" s="205"/>
      <c r="AD88" s="205"/>
      <c r="AE88" s="205"/>
      <c r="AF88" s="205"/>
      <c r="AG88" s="205"/>
      <c r="AH88" s="205"/>
      <c r="AL88" s="205"/>
      <c r="AM88" s="205"/>
      <c r="AN88" s="205"/>
      <c r="AO88" s="205"/>
      <c r="AP88" s="205"/>
      <c r="AQ88" s="205"/>
      <c r="AR88" s="205"/>
      <c r="AS88" s="205"/>
    </row>
    <row r="89" spans="20:45" x14ac:dyDescent="0.25">
      <c r="T89" s="205"/>
      <c r="U89" s="205"/>
      <c r="V89" s="205"/>
      <c r="W89" s="205"/>
      <c r="X89" s="205"/>
      <c r="Y89" s="205"/>
      <c r="Z89" s="205"/>
      <c r="AA89" s="205"/>
      <c r="AB89" s="205"/>
      <c r="AC89" s="205"/>
      <c r="AD89" s="205"/>
      <c r="AE89" s="205"/>
      <c r="AF89" s="205"/>
      <c r="AG89" s="205"/>
      <c r="AH89" s="205"/>
      <c r="AL89" s="205"/>
      <c r="AM89" s="205"/>
      <c r="AN89" s="205"/>
      <c r="AO89" s="205"/>
      <c r="AP89" s="205"/>
      <c r="AQ89" s="205"/>
      <c r="AR89" s="205"/>
      <c r="AS89" s="205"/>
    </row>
    <row r="90" spans="20:45" x14ac:dyDescent="0.25">
      <c r="T90" s="205"/>
      <c r="U90" s="205"/>
      <c r="V90" s="205"/>
      <c r="W90" s="205"/>
      <c r="X90" s="205"/>
      <c r="Y90" s="205"/>
      <c r="Z90" s="205"/>
      <c r="AA90" s="205"/>
      <c r="AB90" s="205"/>
      <c r="AC90" s="205"/>
      <c r="AD90" s="205"/>
      <c r="AE90" s="205"/>
      <c r="AF90" s="205"/>
      <c r="AG90" s="205"/>
      <c r="AH90" s="205"/>
      <c r="AL90" s="205"/>
      <c r="AM90" s="205"/>
      <c r="AN90" s="205"/>
      <c r="AO90" s="205"/>
      <c r="AP90" s="205"/>
      <c r="AQ90" s="205"/>
      <c r="AR90" s="205"/>
      <c r="AS90" s="205"/>
    </row>
    <row r="91" spans="20:45" x14ac:dyDescent="0.25">
      <c r="T91" s="205"/>
      <c r="U91" s="205"/>
      <c r="V91" s="205"/>
      <c r="W91" s="205"/>
      <c r="X91" s="205"/>
      <c r="Y91" s="205"/>
      <c r="Z91" s="205"/>
      <c r="AA91" s="205"/>
      <c r="AB91" s="205"/>
      <c r="AC91" s="205"/>
      <c r="AD91" s="205"/>
      <c r="AE91" s="205"/>
      <c r="AF91" s="205"/>
      <c r="AG91" s="205"/>
      <c r="AH91" s="205"/>
      <c r="AL91" s="205"/>
      <c r="AM91" s="205"/>
      <c r="AN91" s="205"/>
      <c r="AO91" s="205"/>
      <c r="AP91" s="205"/>
      <c r="AQ91" s="205"/>
      <c r="AR91" s="205"/>
      <c r="AS91" s="205"/>
    </row>
    <row r="92" spans="20:45" x14ac:dyDescent="0.25">
      <c r="T92" s="205"/>
      <c r="U92" s="205"/>
      <c r="V92" s="205"/>
      <c r="W92" s="205"/>
      <c r="X92" s="205"/>
      <c r="Y92" s="205"/>
      <c r="Z92" s="205"/>
      <c r="AA92" s="205"/>
      <c r="AB92" s="205"/>
      <c r="AC92" s="205"/>
      <c r="AD92" s="205"/>
      <c r="AE92" s="205"/>
      <c r="AF92" s="205"/>
      <c r="AG92" s="205"/>
      <c r="AH92" s="205"/>
      <c r="AL92" s="205"/>
      <c r="AM92" s="205"/>
      <c r="AN92" s="205"/>
      <c r="AO92" s="205"/>
      <c r="AP92" s="205"/>
      <c r="AQ92" s="205"/>
      <c r="AR92" s="205"/>
      <c r="AS92" s="205"/>
    </row>
    <row r="93" spans="20:45" x14ac:dyDescent="0.25">
      <c r="T93" s="205"/>
      <c r="U93" s="205"/>
      <c r="V93" s="205"/>
      <c r="W93" s="205"/>
      <c r="X93" s="205"/>
      <c r="Y93" s="205"/>
      <c r="Z93" s="205"/>
      <c r="AA93" s="205"/>
      <c r="AB93" s="205"/>
      <c r="AC93" s="205"/>
      <c r="AD93" s="205"/>
      <c r="AE93" s="205"/>
      <c r="AF93" s="205"/>
      <c r="AG93" s="205"/>
      <c r="AH93" s="205"/>
      <c r="AL93" s="205"/>
      <c r="AM93" s="205"/>
      <c r="AN93" s="205"/>
      <c r="AO93" s="205"/>
      <c r="AP93" s="205"/>
      <c r="AQ93" s="205"/>
      <c r="AR93" s="205"/>
      <c r="AS93" s="205"/>
    </row>
    <row r="94" spans="20:45" x14ac:dyDescent="0.25">
      <c r="T94" s="205"/>
      <c r="U94" s="205"/>
      <c r="V94" s="205"/>
      <c r="W94" s="205"/>
      <c r="X94" s="205"/>
      <c r="Y94" s="205"/>
      <c r="Z94" s="205"/>
      <c r="AA94" s="205"/>
      <c r="AB94" s="205"/>
      <c r="AC94" s="205"/>
      <c r="AD94" s="205"/>
      <c r="AE94" s="205"/>
      <c r="AF94" s="205"/>
      <c r="AG94" s="205"/>
      <c r="AH94" s="205"/>
      <c r="AL94" s="205"/>
      <c r="AM94" s="205"/>
      <c r="AN94" s="205"/>
      <c r="AO94" s="205"/>
      <c r="AP94" s="205"/>
      <c r="AQ94" s="205"/>
      <c r="AR94" s="205"/>
      <c r="AS94" s="205"/>
    </row>
    <row r="95" spans="20:45" x14ac:dyDescent="0.25">
      <c r="T95" s="205"/>
      <c r="U95" s="205"/>
      <c r="V95" s="205"/>
      <c r="W95" s="205"/>
      <c r="X95" s="205"/>
      <c r="Y95" s="205"/>
      <c r="Z95" s="205"/>
      <c r="AA95" s="205"/>
      <c r="AB95" s="205"/>
      <c r="AC95" s="205"/>
      <c r="AD95" s="205"/>
      <c r="AE95" s="205"/>
      <c r="AF95" s="205"/>
      <c r="AG95" s="205"/>
      <c r="AH95" s="205"/>
      <c r="AL95" s="205"/>
      <c r="AM95" s="205"/>
      <c r="AN95" s="205"/>
      <c r="AO95" s="205"/>
      <c r="AP95" s="205"/>
      <c r="AQ95" s="205"/>
      <c r="AR95" s="205"/>
      <c r="AS95" s="205"/>
    </row>
    <row r="96" spans="20:45" x14ac:dyDescent="0.25">
      <c r="T96" s="205"/>
      <c r="U96" s="205"/>
      <c r="V96" s="205"/>
      <c r="W96" s="205"/>
      <c r="X96" s="205"/>
      <c r="Y96" s="205"/>
      <c r="Z96" s="205"/>
      <c r="AA96" s="205"/>
      <c r="AB96" s="205"/>
      <c r="AC96" s="205"/>
      <c r="AD96" s="205"/>
      <c r="AE96" s="205"/>
      <c r="AF96" s="205"/>
      <c r="AG96" s="205"/>
      <c r="AH96" s="205"/>
      <c r="AL96" s="205"/>
      <c r="AM96" s="205"/>
      <c r="AN96" s="205"/>
      <c r="AO96" s="205"/>
      <c r="AP96" s="205"/>
      <c r="AQ96" s="205"/>
      <c r="AR96" s="205"/>
      <c r="AS96" s="205"/>
    </row>
    <row r="97" spans="20:45" x14ac:dyDescent="0.25">
      <c r="T97" s="205"/>
      <c r="U97" s="205"/>
      <c r="V97" s="205"/>
      <c r="W97" s="205"/>
      <c r="X97" s="205"/>
      <c r="Y97" s="205"/>
      <c r="Z97" s="205"/>
      <c r="AA97" s="205"/>
      <c r="AB97" s="205"/>
      <c r="AC97" s="205"/>
      <c r="AD97" s="205"/>
      <c r="AE97" s="205"/>
      <c r="AF97" s="205"/>
      <c r="AG97" s="205"/>
      <c r="AH97" s="205"/>
      <c r="AL97" s="205"/>
      <c r="AM97" s="205"/>
      <c r="AN97" s="205"/>
      <c r="AO97" s="205"/>
      <c r="AP97" s="205"/>
      <c r="AQ97" s="205"/>
      <c r="AR97" s="205"/>
      <c r="AS97" s="205"/>
    </row>
    <row r="98" spans="20:45" x14ac:dyDescent="0.25">
      <c r="T98" s="205"/>
      <c r="U98" s="205"/>
      <c r="V98" s="205"/>
      <c r="W98" s="205"/>
      <c r="X98" s="205"/>
      <c r="Y98" s="205"/>
      <c r="Z98" s="205"/>
      <c r="AA98" s="205"/>
      <c r="AB98" s="205"/>
      <c r="AC98" s="205"/>
      <c r="AD98" s="205"/>
      <c r="AE98" s="205"/>
      <c r="AF98" s="205"/>
      <c r="AG98" s="205"/>
      <c r="AH98" s="205"/>
      <c r="AL98" s="205"/>
      <c r="AM98" s="205"/>
      <c r="AN98" s="205"/>
      <c r="AO98" s="205"/>
      <c r="AP98" s="205"/>
      <c r="AQ98" s="205"/>
      <c r="AR98" s="205"/>
      <c r="AS98" s="205"/>
    </row>
    <row r="99" spans="20:45" x14ac:dyDescent="0.25">
      <c r="T99" s="205"/>
      <c r="U99" s="205"/>
      <c r="V99" s="205"/>
      <c r="W99" s="205"/>
      <c r="X99" s="205"/>
      <c r="Y99" s="205"/>
      <c r="Z99" s="205"/>
      <c r="AA99" s="205"/>
      <c r="AB99" s="205"/>
      <c r="AC99" s="205"/>
      <c r="AD99" s="205"/>
      <c r="AE99" s="205"/>
      <c r="AF99" s="205"/>
      <c r="AG99" s="205"/>
      <c r="AH99" s="205"/>
      <c r="AL99" s="205"/>
      <c r="AM99" s="205"/>
      <c r="AN99" s="205"/>
      <c r="AO99" s="205"/>
      <c r="AP99" s="205"/>
      <c r="AQ99" s="205"/>
      <c r="AR99" s="205"/>
      <c r="AS99" s="205"/>
    </row>
    <row r="100" spans="20:45" x14ac:dyDescent="0.25">
      <c r="T100" s="205"/>
      <c r="U100" s="205"/>
      <c r="V100" s="205"/>
      <c r="W100" s="205"/>
      <c r="X100" s="205"/>
      <c r="Y100" s="205"/>
      <c r="Z100" s="205"/>
      <c r="AA100" s="205"/>
      <c r="AB100" s="205"/>
      <c r="AC100" s="205"/>
      <c r="AD100" s="205"/>
      <c r="AE100" s="205"/>
      <c r="AF100" s="205"/>
      <c r="AG100" s="205"/>
      <c r="AH100" s="205"/>
      <c r="AL100" s="205"/>
      <c r="AM100" s="205"/>
      <c r="AN100" s="205"/>
      <c r="AO100" s="205"/>
      <c r="AP100" s="205"/>
      <c r="AQ100" s="205"/>
      <c r="AR100" s="205"/>
      <c r="AS100" s="205"/>
    </row>
    <row r="101" spans="20:45" x14ac:dyDescent="0.25">
      <c r="T101" s="205"/>
      <c r="U101" s="205"/>
      <c r="V101" s="205"/>
      <c r="W101" s="205"/>
      <c r="X101" s="205"/>
      <c r="Y101" s="205"/>
      <c r="Z101" s="205"/>
      <c r="AA101" s="205"/>
      <c r="AB101" s="205"/>
      <c r="AC101" s="205"/>
      <c r="AD101" s="205"/>
      <c r="AE101" s="205"/>
      <c r="AF101" s="205"/>
      <c r="AG101" s="205"/>
      <c r="AH101" s="205"/>
      <c r="AL101" s="205"/>
      <c r="AM101" s="205"/>
      <c r="AN101" s="205"/>
      <c r="AO101" s="205"/>
      <c r="AP101" s="205"/>
      <c r="AQ101" s="205"/>
      <c r="AR101" s="205"/>
      <c r="AS101" s="205"/>
    </row>
    <row r="102" spans="20:45" x14ac:dyDescent="0.25">
      <c r="T102" s="205"/>
      <c r="U102" s="205"/>
      <c r="V102" s="205"/>
      <c r="W102" s="205"/>
      <c r="X102" s="205"/>
      <c r="Y102" s="205"/>
      <c r="Z102" s="205"/>
      <c r="AA102" s="205"/>
      <c r="AB102" s="205"/>
      <c r="AC102" s="205"/>
      <c r="AD102" s="205"/>
      <c r="AE102" s="205"/>
      <c r="AF102" s="205"/>
      <c r="AG102" s="205"/>
      <c r="AH102" s="205"/>
      <c r="AL102" s="205"/>
      <c r="AM102" s="205"/>
      <c r="AN102" s="205"/>
      <c r="AO102" s="205"/>
      <c r="AP102" s="205"/>
      <c r="AQ102" s="205"/>
      <c r="AR102" s="205"/>
      <c r="AS102" s="205"/>
    </row>
    <row r="103" spans="20:45" x14ac:dyDescent="0.25">
      <c r="T103" s="205"/>
      <c r="U103" s="205"/>
      <c r="V103" s="205"/>
      <c r="W103" s="205"/>
      <c r="X103" s="205"/>
      <c r="Y103" s="205"/>
      <c r="Z103" s="205"/>
      <c r="AA103" s="205"/>
      <c r="AB103" s="205"/>
      <c r="AC103" s="205"/>
      <c r="AD103" s="205"/>
      <c r="AE103" s="205"/>
      <c r="AF103" s="205"/>
      <c r="AG103" s="205"/>
      <c r="AH103" s="205"/>
      <c r="AL103" s="205"/>
      <c r="AM103" s="205"/>
      <c r="AN103" s="205"/>
      <c r="AO103" s="205"/>
      <c r="AP103" s="205"/>
      <c r="AQ103" s="205"/>
      <c r="AR103" s="205"/>
      <c r="AS103" s="205"/>
    </row>
    <row r="104" spans="20:45" x14ac:dyDescent="0.25">
      <c r="T104" s="205"/>
      <c r="U104" s="205"/>
      <c r="V104" s="205"/>
      <c r="W104" s="205"/>
      <c r="X104" s="205"/>
      <c r="Y104" s="205"/>
      <c r="Z104" s="205"/>
      <c r="AA104" s="205"/>
      <c r="AB104" s="205"/>
      <c r="AC104" s="205"/>
      <c r="AD104" s="205"/>
      <c r="AE104" s="205"/>
      <c r="AF104" s="205"/>
      <c r="AG104" s="205"/>
      <c r="AH104" s="205"/>
      <c r="AL104" s="205"/>
      <c r="AM104" s="205"/>
      <c r="AN104" s="205"/>
      <c r="AO104" s="205"/>
      <c r="AP104" s="205"/>
      <c r="AQ104" s="205"/>
      <c r="AR104" s="205"/>
      <c r="AS104" s="205"/>
    </row>
    <row r="105" spans="20:45" x14ac:dyDescent="0.25">
      <c r="T105" s="205"/>
      <c r="U105" s="205"/>
      <c r="V105" s="205"/>
      <c r="W105" s="205"/>
      <c r="X105" s="205"/>
      <c r="Y105" s="205"/>
      <c r="Z105" s="205"/>
      <c r="AA105" s="205"/>
      <c r="AB105" s="205"/>
      <c r="AC105" s="205"/>
      <c r="AD105" s="205"/>
      <c r="AE105" s="205"/>
      <c r="AF105" s="205"/>
      <c r="AG105" s="205"/>
      <c r="AH105" s="205"/>
      <c r="AL105" s="205"/>
      <c r="AM105" s="205"/>
      <c r="AN105" s="205"/>
      <c r="AO105" s="205"/>
      <c r="AP105" s="205"/>
      <c r="AQ105" s="205"/>
      <c r="AR105" s="205"/>
      <c r="AS105" s="205"/>
    </row>
    <row r="106" spans="20:45" x14ac:dyDescent="0.25">
      <c r="T106" s="205"/>
      <c r="U106" s="205"/>
      <c r="V106" s="205"/>
      <c r="W106" s="205"/>
      <c r="X106" s="205"/>
      <c r="Y106" s="205"/>
      <c r="Z106" s="205"/>
      <c r="AA106" s="205"/>
      <c r="AB106" s="205"/>
      <c r="AC106" s="205"/>
      <c r="AD106" s="205"/>
      <c r="AE106" s="205"/>
      <c r="AF106" s="205"/>
      <c r="AG106" s="205"/>
      <c r="AH106" s="205"/>
      <c r="AL106" s="205"/>
      <c r="AM106" s="205"/>
      <c r="AN106" s="205"/>
      <c r="AO106" s="205"/>
      <c r="AP106" s="205"/>
      <c r="AQ106" s="205"/>
      <c r="AR106" s="205"/>
      <c r="AS106" s="205"/>
    </row>
    <row r="107" spans="20:45" x14ac:dyDescent="0.25">
      <c r="T107" s="205"/>
      <c r="U107" s="205"/>
      <c r="V107" s="205"/>
      <c r="W107" s="205"/>
      <c r="X107" s="205"/>
      <c r="Y107" s="205"/>
      <c r="Z107" s="205"/>
      <c r="AA107" s="205"/>
      <c r="AB107" s="205"/>
      <c r="AC107" s="205"/>
      <c r="AD107" s="205"/>
      <c r="AE107" s="205"/>
      <c r="AF107" s="205"/>
      <c r="AG107" s="205"/>
      <c r="AH107" s="205"/>
      <c r="AL107" s="205"/>
      <c r="AM107" s="205"/>
      <c r="AN107" s="205"/>
      <c r="AO107" s="205"/>
      <c r="AP107" s="205"/>
      <c r="AQ107" s="205"/>
      <c r="AR107" s="205"/>
      <c r="AS107" s="205"/>
    </row>
    <row r="108" spans="20:45" x14ac:dyDescent="0.25">
      <c r="T108" s="205"/>
      <c r="U108" s="205"/>
      <c r="V108" s="205"/>
      <c r="W108" s="205"/>
      <c r="X108" s="205"/>
      <c r="Y108" s="205"/>
      <c r="Z108" s="205"/>
      <c r="AA108" s="205"/>
      <c r="AB108" s="205"/>
      <c r="AC108" s="205"/>
      <c r="AD108" s="205"/>
      <c r="AE108" s="205"/>
      <c r="AF108" s="205"/>
      <c r="AG108" s="205"/>
      <c r="AH108" s="205"/>
      <c r="AL108" s="205"/>
      <c r="AM108" s="205"/>
      <c r="AN108" s="205"/>
      <c r="AO108" s="205"/>
      <c r="AP108" s="205"/>
      <c r="AQ108" s="205"/>
      <c r="AR108" s="205"/>
      <c r="AS108" s="205"/>
    </row>
    <row r="109" spans="20:45" x14ac:dyDescent="0.25">
      <c r="T109" s="205"/>
      <c r="U109" s="205"/>
      <c r="V109" s="205"/>
      <c r="W109" s="205"/>
      <c r="X109" s="205"/>
      <c r="Y109" s="205"/>
      <c r="Z109" s="205"/>
      <c r="AA109" s="205"/>
      <c r="AB109" s="205"/>
      <c r="AC109" s="205"/>
      <c r="AD109" s="205"/>
      <c r="AE109" s="205"/>
      <c r="AF109" s="205"/>
      <c r="AG109" s="205"/>
      <c r="AH109" s="205"/>
      <c r="AL109" s="205"/>
      <c r="AM109" s="205"/>
      <c r="AN109" s="205"/>
      <c r="AO109" s="205"/>
      <c r="AP109" s="205"/>
      <c r="AQ109" s="205"/>
      <c r="AR109" s="205"/>
      <c r="AS109" s="205"/>
    </row>
    <row r="110" spans="20:45" x14ac:dyDescent="0.25">
      <c r="T110" s="205"/>
      <c r="U110" s="205"/>
      <c r="V110" s="205"/>
      <c r="W110" s="205"/>
      <c r="X110" s="205"/>
      <c r="Y110" s="205"/>
      <c r="Z110" s="205"/>
      <c r="AA110" s="205"/>
      <c r="AB110" s="205"/>
      <c r="AC110" s="205"/>
      <c r="AD110" s="205"/>
      <c r="AE110" s="205"/>
      <c r="AF110" s="205"/>
      <c r="AG110" s="205"/>
      <c r="AH110" s="205"/>
      <c r="AL110" s="205"/>
      <c r="AM110" s="205"/>
      <c r="AN110" s="205"/>
      <c r="AO110" s="205"/>
      <c r="AP110" s="205"/>
      <c r="AQ110" s="205"/>
      <c r="AR110" s="205"/>
      <c r="AS110" s="205"/>
    </row>
    <row r="111" spans="20:45" x14ac:dyDescent="0.25">
      <c r="T111" s="205"/>
      <c r="U111" s="205"/>
      <c r="V111" s="205"/>
      <c r="W111" s="205"/>
      <c r="X111" s="205"/>
      <c r="Y111" s="205"/>
      <c r="Z111" s="205"/>
      <c r="AA111" s="205"/>
      <c r="AB111" s="205"/>
      <c r="AC111" s="205"/>
      <c r="AD111" s="205"/>
      <c r="AE111" s="205"/>
      <c r="AF111" s="205"/>
      <c r="AG111" s="205"/>
      <c r="AH111" s="205"/>
      <c r="AL111" s="205"/>
      <c r="AM111" s="205"/>
      <c r="AN111" s="205"/>
      <c r="AO111" s="205"/>
      <c r="AP111" s="205"/>
      <c r="AQ111" s="205"/>
      <c r="AR111" s="205"/>
      <c r="AS111" s="205"/>
    </row>
    <row r="112" spans="20:45" x14ac:dyDescent="0.25">
      <c r="T112" s="205"/>
      <c r="U112" s="205"/>
      <c r="V112" s="205"/>
      <c r="W112" s="205"/>
      <c r="X112" s="205"/>
      <c r="Y112" s="205"/>
      <c r="Z112" s="205"/>
      <c r="AA112" s="205"/>
      <c r="AB112" s="205"/>
      <c r="AC112" s="205"/>
      <c r="AD112" s="205"/>
      <c r="AE112" s="205"/>
      <c r="AF112" s="205"/>
      <c r="AG112" s="205"/>
      <c r="AH112" s="205"/>
      <c r="AL112" s="205"/>
      <c r="AM112" s="205"/>
      <c r="AN112" s="205"/>
      <c r="AO112" s="205"/>
      <c r="AP112" s="205"/>
      <c r="AQ112" s="205"/>
      <c r="AR112" s="205"/>
      <c r="AS112" s="205"/>
    </row>
    <row r="113" spans="20:45" x14ac:dyDescent="0.25">
      <c r="T113" s="205"/>
      <c r="U113" s="205"/>
      <c r="V113" s="205"/>
      <c r="W113" s="205"/>
      <c r="X113" s="205"/>
      <c r="Y113" s="205"/>
      <c r="Z113" s="205"/>
      <c r="AA113" s="205"/>
      <c r="AB113" s="205"/>
      <c r="AC113" s="205"/>
      <c r="AD113" s="205"/>
      <c r="AE113" s="205"/>
      <c r="AF113" s="205"/>
      <c r="AG113" s="205"/>
      <c r="AH113" s="205"/>
      <c r="AL113" s="205"/>
      <c r="AM113" s="205"/>
      <c r="AN113" s="205"/>
      <c r="AO113" s="205"/>
      <c r="AP113" s="205"/>
      <c r="AQ113" s="205"/>
      <c r="AR113" s="205"/>
      <c r="AS113" s="205"/>
    </row>
    <row r="114" spans="20:45" x14ac:dyDescent="0.25">
      <c r="T114" s="205"/>
      <c r="U114" s="205"/>
      <c r="V114" s="205"/>
      <c r="W114" s="205"/>
      <c r="X114" s="205"/>
      <c r="Y114" s="205"/>
      <c r="Z114" s="205"/>
      <c r="AA114" s="205"/>
      <c r="AB114" s="205"/>
      <c r="AC114" s="205"/>
      <c r="AD114" s="205"/>
      <c r="AE114" s="205"/>
      <c r="AF114" s="205"/>
      <c r="AG114" s="205"/>
      <c r="AH114" s="205"/>
      <c r="AL114" s="205"/>
      <c r="AM114" s="205"/>
      <c r="AN114" s="205"/>
      <c r="AO114" s="205"/>
      <c r="AP114" s="205"/>
      <c r="AQ114" s="205"/>
      <c r="AR114" s="205"/>
      <c r="AS114" s="205"/>
    </row>
    <row r="115" spans="20:45" x14ac:dyDescent="0.25">
      <c r="T115" s="205"/>
      <c r="U115" s="205"/>
      <c r="V115" s="205"/>
      <c r="W115" s="205"/>
      <c r="X115" s="205"/>
      <c r="Y115" s="205"/>
      <c r="Z115" s="205"/>
      <c r="AA115" s="205"/>
      <c r="AB115" s="205"/>
      <c r="AC115" s="205"/>
      <c r="AD115" s="205"/>
      <c r="AE115" s="205"/>
      <c r="AF115" s="205"/>
      <c r="AG115" s="205"/>
      <c r="AH115" s="205"/>
      <c r="AL115" s="205"/>
      <c r="AM115" s="205"/>
      <c r="AN115" s="205"/>
      <c r="AO115" s="205"/>
      <c r="AP115" s="205"/>
      <c r="AQ115" s="205"/>
      <c r="AR115" s="205"/>
      <c r="AS115" s="205"/>
    </row>
    <row r="116" spans="20:45" x14ac:dyDescent="0.25">
      <c r="T116" s="205"/>
      <c r="U116" s="205"/>
      <c r="V116" s="205"/>
      <c r="W116" s="205"/>
      <c r="X116" s="205"/>
      <c r="Y116" s="205"/>
      <c r="Z116" s="205"/>
      <c r="AA116" s="205"/>
      <c r="AB116" s="205"/>
      <c r="AC116" s="205"/>
      <c r="AD116" s="205"/>
      <c r="AE116" s="205"/>
      <c r="AF116" s="205"/>
      <c r="AG116" s="205"/>
      <c r="AH116" s="205"/>
      <c r="AL116" s="205"/>
      <c r="AM116" s="205"/>
      <c r="AN116" s="205"/>
      <c r="AO116" s="205"/>
      <c r="AP116" s="205"/>
      <c r="AQ116" s="205"/>
      <c r="AR116" s="205"/>
      <c r="AS116" s="205"/>
    </row>
    <row r="117" spans="20:45" x14ac:dyDescent="0.25">
      <c r="T117" s="205"/>
      <c r="U117" s="205"/>
      <c r="V117" s="205"/>
      <c r="W117" s="205"/>
      <c r="X117" s="205"/>
      <c r="Y117" s="205"/>
      <c r="Z117" s="205"/>
      <c r="AA117" s="205"/>
      <c r="AB117" s="205"/>
      <c r="AC117" s="205"/>
      <c r="AD117" s="205"/>
      <c r="AE117" s="205"/>
      <c r="AF117" s="205"/>
      <c r="AG117" s="205"/>
      <c r="AH117" s="205"/>
      <c r="AL117" s="205"/>
      <c r="AM117" s="205"/>
      <c r="AN117" s="205"/>
      <c r="AO117" s="205"/>
      <c r="AP117" s="205"/>
      <c r="AQ117" s="205"/>
      <c r="AR117" s="205"/>
      <c r="AS117" s="205"/>
    </row>
    <row r="118" spans="20:45" x14ac:dyDescent="0.25">
      <c r="T118" s="205"/>
      <c r="U118" s="205"/>
      <c r="V118" s="205"/>
      <c r="W118" s="205"/>
      <c r="X118" s="205"/>
      <c r="Y118" s="205"/>
      <c r="Z118" s="205"/>
      <c r="AA118" s="205"/>
      <c r="AB118" s="205"/>
      <c r="AC118" s="205"/>
      <c r="AD118" s="205"/>
      <c r="AE118" s="205"/>
      <c r="AF118" s="205"/>
      <c r="AG118" s="205"/>
      <c r="AH118" s="205"/>
      <c r="AL118" s="205"/>
      <c r="AM118" s="205"/>
      <c r="AN118" s="205"/>
      <c r="AO118" s="205"/>
      <c r="AP118" s="205"/>
      <c r="AQ118" s="205"/>
      <c r="AR118" s="205"/>
      <c r="AS118" s="205"/>
    </row>
    <row r="119" spans="20:45" x14ac:dyDescent="0.25">
      <c r="T119" s="205"/>
      <c r="U119" s="205"/>
      <c r="V119" s="205"/>
      <c r="W119" s="205"/>
      <c r="X119" s="205"/>
      <c r="Y119" s="205"/>
      <c r="Z119" s="205"/>
      <c r="AA119" s="205"/>
      <c r="AB119" s="205"/>
      <c r="AC119" s="205"/>
      <c r="AD119" s="205"/>
      <c r="AE119" s="205"/>
      <c r="AF119" s="205"/>
      <c r="AG119" s="205"/>
      <c r="AH119" s="205"/>
      <c r="AL119" s="205"/>
      <c r="AM119" s="205"/>
      <c r="AN119" s="205"/>
      <c r="AO119" s="205"/>
      <c r="AP119" s="205"/>
      <c r="AQ119" s="205"/>
      <c r="AR119" s="205"/>
      <c r="AS119" s="205"/>
    </row>
    <row r="120" spans="20:45" x14ac:dyDescent="0.25">
      <c r="T120" s="205"/>
      <c r="U120" s="205"/>
      <c r="V120" s="205"/>
      <c r="W120" s="205"/>
      <c r="X120" s="205"/>
      <c r="Y120" s="205"/>
      <c r="Z120" s="205"/>
      <c r="AA120" s="205"/>
      <c r="AB120" s="205"/>
      <c r="AC120" s="205"/>
      <c r="AD120" s="205"/>
      <c r="AE120" s="205"/>
      <c r="AF120" s="205"/>
      <c r="AG120" s="205"/>
      <c r="AH120" s="205"/>
      <c r="AL120" s="205"/>
      <c r="AM120" s="205"/>
      <c r="AN120" s="205"/>
      <c r="AO120" s="205"/>
      <c r="AP120" s="205"/>
      <c r="AQ120" s="205"/>
      <c r="AR120" s="205"/>
      <c r="AS120" s="205"/>
    </row>
    <row r="121" spans="20:45" x14ac:dyDescent="0.25">
      <c r="T121" s="205"/>
      <c r="U121" s="205"/>
      <c r="V121" s="205"/>
      <c r="W121" s="205"/>
      <c r="X121" s="205"/>
      <c r="Y121" s="205"/>
      <c r="Z121" s="205"/>
      <c r="AA121" s="205"/>
      <c r="AB121" s="205"/>
      <c r="AC121" s="205"/>
      <c r="AD121" s="205"/>
      <c r="AE121" s="205"/>
      <c r="AF121" s="205"/>
      <c r="AG121" s="205"/>
      <c r="AH121" s="205"/>
      <c r="AL121" s="205"/>
      <c r="AM121" s="205"/>
      <c r="AN121" s="205"/>
      <c r="AO121" s="205"/>
      <c r="AP121" s="205"/>
      <c r="AQ121" s="205"/>
      <c r="AR121" s="205"/>
      <c r="AS121" s="205"/>
    </row>
    <row r="122" spans="20:45" x14ac:dyDescent="0.25">
      <c r="T122" s="205"/>
      <c r="U122" s="205"/>
      <c r="V122" s="205"/>
      <c r="W122" s="205"/>
      <c r="X122" s="205"/>
      <c r="Y122" s="205"/>
      <c r="Z122" s="205"/>
      <c r="AA122" s="205"/>
      <c r="AB122" s="205"/>
      <c r="AC122" s="205"/>
      <c r="AD122" s="205"/>
      <c r="AE122" s="205"/>
      <c r="AF122" s="205"/>
      <c r="AG122" s="205"/>
      <c r="AH122" s="205"/>
      <c r="AL122" s="205"/>
      <c r="AM122" s="205"/>
      <c r="AN122" s="205"/>
      <c r="AO122" s="205"/>
      <c r="AP122" s="205"/>
      <c r="AQ122" s="205"/>
      <c r="AR122" s="205"/>
      <c r="AS122" s="205"/>
    </row>
    <row r="123" spans="20:45" x14ac:dyDescent="0.25">
      <c r="T123" s="205"/>
      <c r="U123" s="205"/>
      <c r="V123" s="205"/>
      <c r="W123" s="205"/>
      <c r="X123" s="205"/>
      <c r="Y123" s="205"/>
      <c r="Z123" s="205"/>
      <c r="AA123" s="205"/>
      <c r="AB123" s="205"/>
      <c r="AC123" s="205"/>
      <c r="AD123" s="205"/>
      <c r="AE123" s="205"/>
      <c r="AF123" s="205"/>
      <c r="AG123" s="205"/>
      <c r="AH123" s="205"/>
      <c r="AL123" s="205"/>
      <c r="AM123" s="205"/>
      <c r="AN123" s="205"/>
      <c r="AO123" s="205"/>
      <c r="AP123" s="205"/>
      <c r="AQ123" s="205"/>
      <c r="AR123" s="205"/>
      <c r="AS123" s="205"/>
    </row>
    <row r="124" spans="20:45" x14ac:dyDescent="0.25">
      <c r="T124" s="205"/>
      <c r="U124" s="205"/>
      <c r="V124" s="205"/>
      <c r="W124" s="205"/>
      <c r="X124" s="205"/>
      <c r="Y124" s="205"/>
      <c r="Z124" s="205"/>
      <c r="AA124" s="205"/>
      <c r="AB124" s="205"/>
      <c r="AC124" s="205"/>
      <c r="AD124" s="205"/>
      <c r="AE124" s="205"/>
      <c r="AF124" s="205"/>
      <c r="AG124" s="205"/>
      <c r="AH124" s="205"/>
      <c r="AL124" s="205"/>
      <c r="AM124" s="205"/>
      <c r="AN124" s="205"/>
      <c r="AO124" s="205"/>
      <c r="AP124" s="205"/>
      <c r="AQ124" s="205"/>
      <c r="AR124" s="205"/>
      <c r="AS124" s="205"/>
    </row>
    <row r="125" spans="20:45" x14ac:dyDescent="0.25">
      <c r="T125" s="205"/>
      <c r="U125" s="205"/>
      <c r="V125" s="205"/>
      <c r="W125" s="205"/>
      <c r="X125" s="205"/>
      <c r="Y125" s="205"/>
      <c r="Z125" s="205"/>
      <c r="AA125" s="205"/>
      <c r="AB125" s="205"/>
      <c r="AC125" s="205"/>
      <c r="AD125" s="205"/>
      <c r="AE125" s="205"/>
      <c r="AF125" s="205"/>
      <c r="AG125" s="205"/>
      <c r="AH125" s="205"/>
      <c r="AL125" s="205"/>
      <c r="AM125" s="205"/>
      <c r="AN125" s="205"/>
      <c r="AO125" s="205"/>
      <c r="AP125" s="205"/>
      <c r="AQ125" s="205"/>
      <c r="AR125" s="205"/>
      <c r="AS125" s="205"/>
    </row>
    <row r="126" spans="20:45" x14ac:dyDescent="0.25">
      <c r="T126" s="205"/>
      <c r="U126" s="205"/>
      <c r="V126" s="205"/>
      <c r="W126" s="205"/>
      <c r="X126" s="205"/>
      <c r="Y126" s="205"/>
      <c r="Z126" s="205"/>
      <c r="AA126" s="205"/>
      <c r="AB126" s="205"/>
      <c r="AC126" s="205"/>
      <c r="AD126" s="205"/>
      <c r="AE126" s="205"/>
      <c r="AF126" s="205"/>
      <c r="AG126" s="205"/>
      <c r="AH126" s="205"/>
      <c r="AL126" s="205"/>
      <c r="AM126" s="205"/>
      <c r="AN126" s="205"/>
      <c r="AO126" s="205"/>
      <c r="AP126" s="205"/>
      <c r="AQ126" s="205"/>
      <c r="AR126" s="205"/>
      <c r="AS126" s="205"/>
    </row>
    <row r="127" spans="20:45" x14ac:dyDescent="0.25">
      <c r="T127" s="205"/>
      <c r="U127" s="205"/>
      <c r="V127" s="205"/>
      <c r="W127" s="205"/>
      <c r="X127" s="205"/>
      <c r="Y127" s="205"/>
      <c r="Z127" s="205"/>
      <c r="AA127" s="205"/>
      <c r="AB127" s="205"/>
      <c r="AC127" s="205"/>
      <c r="AD127" s="205"/>
      <c r="AE127" s="205"/>
      <c r="AF127" s="205"/>
      <c r="AG127" s="205"/>
      <c r="AH127" s="205"/>
      <c r="AL127" s="205"/>
      <c r="AM127" s="205"/>
      <c r="AN127" s="205"/>
      <c r="AO127" s="205"/>
      <c r="AP127" s="205"/>
      <c r="AQ127" s="205"/>
      <c r="AR127" s="205"/>
      <c r="AS127" s="205"/>
    </row>
    <row r="128" spans="20:45" x14ac:dyDescent="0.25">
      <c r="T128" s="205"/>
      <c r="U128" s="205"/>
      <c r="V128" s="205"/>
      <c r="W128" s="205"/>
      <c r="X128" s="205"/>
      <c r="Y128" s="205"/>
      <c r="Z128" s="205"/>
      <c r="AA128" s="205"/>
      <c r="AB128" s="205"/>
      <c r="AC128" s="205"/>
      <c r="AD128" s="205"/>
      <c r="AE128" s="205"/>
      <c r="AF128" s="205"/>
      <c r="AG128" s="205"/>
      <c r="AH128" s="205"/>
      <c r="AL128" s="205"/>
      <c r="AM128" s="205"/>
      <c r="AN128" s="205"/>
      <c r="AO128" s="205"/>
      <c r="AP128" s="205"/>
      <c r="AQ128" s="205"/>
      <c r="AR128" s="205"/>
      <c r="AS128" s="205"/>
    </row>
    <row r="129" spans="20:45" x14ac:dyDescent="0.25">
      <c r="T129" s="205"/>
      <c r="U129" s="205"/>
      <c r="V129" s="205"/>
      <c r="W129" s="205"/>
      <c r="X129" s="205"/>
      <c r="Y129" s="205"/>
      <c r="Z129" s="205"/>
      <c r="AA129" s="205"/>
      <c r="AB129" s="205"/>
      <c r="AC129" s="205"/>
      <c r="AD129" s="205"/>
      <c r="AE129" s="205"/>
      <c r="AF129" s="205"/>
      <c r="AG129" s="205"/>
      <c r="AH129" s="205"/>
      <c r="AL129" s="205"/>
      <c r="AM129" s="205"/>
      <c r="AN129" s="205"/>
      <c r="AO129" s="205"/>
      <c r="AP129" s="205"/>
      <c r="AQ129" s="205"/>
      <c r="AR129" s="205"/>
      <c r="AS129" s="205"/>
    </row>
    <row r="130" spans="20:45" x14ac:dyDescent="0.25">
      <c r="T130" s="205"/>
      <c r="U130" s="205"/>
      <c r="V130" s="205"/>
      <c r="W130" s="205"/>
      <c r="X130" s="205"/>
      <c r="Y130" s="205"/>
      <c r="Z130" s="205"/>
      <c r="AA130" s="205"/>
      <c r="AB130" s="205"/>
      <c r="AC130" s="205"/>
      <c r="AD130" s="205"/>
      <c r="AE130" s="205"/>
      <c r="AF130" s="205"/>
      <c r="AG130" s="205"/>
      <c r="AH130" s="205"/>
      <c r="AL130" s="205"/>
      <c r="AM130" s="205"/>
      <c r="AN130" s="205"/>
      <c r="AO130" s="205"/>
      <c r="AP130" s="205"/>
      <c r="AQ130" s="205"/>
      <c r="AR130" s="205"/>
      <c r="AS130" s="205"/>
    </row>
    <row r="131" spans="20:45" x14ac:dyDescent="0.25">
      <c r="T131" s="205"/>
      <c r="U131" s="205"/>
      <c r="V131" s="205"/>
      <c r="W131" s="205"/>
      <c r="X131" s="205"/>
      <c r="Y131" s="205"/>
      <c r="Z131" s="205"/>
      <c r="AA131" s="205"/>
      <c r="AB131" s="205"/>
      <c r="AC131" s="205"/>
      <c r="AD131" s="205"/>
      <c r="AE131" s="205"/>
      <c r="AF131" s="205"/>
      <c r="AG131" s="205"/>
      <c r="AH131" s="205"/>
      <c r="AL131" s="205"/>
      <c r="AM131" s="205"/>
      <c r="AN131" s="205"/>
      <c r="AO131" s="205"/>
      <c r="AP131" s="205"/>
      <c r="AQ131" s="205"/>
      <c r="AR131" s="205"/>
      <c r="AS131" s="205"/>
    </row>
    <row r="132" spans="20:45" x14ac:dyDescent="0.25">
      <c r="T132" s="205"/>
      <c r="U132" s="205"/>
      <c r="V132" s="205"/>
      <c r="W132" s="205"/>
      <c r="X132" s="205"/>
      <c r="Y132" s="205"/>
      <c r="Z132" s="205"/>
      <c r="AA132" s="205"/>
      <c r="AB132" s="205"/>
      <c r="AC132" s="205"/>
      <c r="AD132" s="205"/>
      <c r="AE132" s="205"/>
      <c r="AF132" s="205"/>
      <c r="AG132" s="205"/>
      <c r="AH132" s="205"/>
      <c r="AL132" s="205"/>
      <c r="AM132" s="205"/>
      <c r="AN132" s="205"/>
      <c r="AO132" s="205"/>
      <c r="AP132" s="205"/>
      <c r="AQ132" s="205"/>
      <c r="AR132" s="205"/>
      <c r="AS132" s="205"/>
    </row>
    <row r="133" spans="20:45" x14ac:dyDescent="0.25">
      <c r="T133" s="205"/>
      <c r="U133" s="205"/>
      <c r="V133" s="205"/>
      <c r="W133" s="205"/>
      <c r="X133" s="205"/>
      <c r="Y133" s="205"/>
      <c r="Z133" s="205"/>
      <c r="AA133" s="205"/>
      <c r="AB133" s="205"/>
      <c r="AC133" s="205"/>
      <c r="AD133" s="205"/>
      <c r="AE133" s="205"/>
      <c r="AF133" s="205"/>
      <c r="AG133" s="205"/>
      <c r="AH133" s="205"/>
      <c r="AL133" s="205"/>
      <c r="AM133" s="205"/>
      <c r="AN133" s="205"/>
      <c r="AO133" s="205"/>
      <c r="AP133" s="205"/>
      <c r="AQ133" s="205"/>
      <c r="AR133" s="205"/>
      <c r="AS133" s="205"/>
    </row>
    <row r="134" spans="20:45" x14ac:dyDescent="0.25">
      <c r="T134" s="205"/>
      <c r="U134" s="205"/>
      <c r="V134" s="205"/>
      <c r="W134" s="205"/>
      <c r="X134" s="205"/>
      <c r="Y134" s="205"/>
      <c r="Z134" s="205"/>
      <c r="AA134" s="205"/>
      <c r="AB134" s="205"/>
      <c r="AC134" s="205"/>
      <c r="AD134" s="205"/>
      <c r="AE134" s="205"/>
      <c r="AF134" s="205"/>
      <c r="AG134" s="205"/>
      <c r="AH134" s="205"/>
      <c r="AL134" s="205"/>
      <c r="AM134" s="205"/>
      <c r="AN134" s="205"/>
      <c r="AO134" s="205"/>
      <c r="AP134" s="205"/>
      <c r="AQ134" s="205"/>
      <c r="AR134" s="205"/>
      <c r="AS134" s="205"/>
    </row>
    <row r="135" spans="20:45" x14ac:dyDescent="0.25">
      <c r="T135" s="205"/>
      <c r="U135" s="205"/>
      <c r="V135" s="205"/>
      <c r="W135" s="205"/>
      <c r="X135" s="205"/>
      <c r="Y135" s="205"/>
      <c r="Z135" s="205"/>
      <c r="AA135" s="205"/>
      <c r="AB135" s="205"/>
      <c r="AC135" s="205"/>
      <c r="AD135" s="205"/>
      <c r="AE135" s="205"/>
      <c r="AF135" s="205"/>
      <c r="AG135" s="205"/>
      <c r="AH135" s="205"/>
      <c r="AL135" s="205"/>
      <c r="AM135" s="205"/>
      <c r="AN135" s="205"/>
      <c r="AO135" s="205"/>
      <c r="AP135" s="205"/>
      <c r="AQ135" s="205"/>
      <c r="AR135" s="205"/>
      <c r="AS135" s="205"/>
    </row>
    <row r="136" spans="20:45" x14ac:dyDescent="0.25">
      <c r="T136" s="205"/>
      <c r="U136" s="205"/>
      <c r="V136" s="205"/>
      <c r="W136" s="205"/>
      <c r="X136" s="205"/>
      <c r="Y136" s="205"/>
      <c r="Z136" s="205"/>
      <c r="AA136" s="205"/>
      <c r="AB136" s="205"/>
      <c r="AC136" s="205"/>
      <c r="AD136" s="205"/>
      <c r="AE136" s="205"/>
      <c r="AF136" s="205"/>
      <c r="AG136" s="205"/>
      <c r="AH136" s="205"/>
      <c r="AL136" s="205"/>
      <c r="AM136" s="205"/>
      <c r="AN136" s="205"/>
      <c r="AO136" s="205"/>
      <c r="AP136" s="205"/>
      <c r="AQ136" s="205"/>
      <c r="AR136" s="205"/>
      <c r="AS136" s="205"/>
    </row>
    <row r="137" spans="20:45" x14ac:dyDescent="0.25">
      <c r="T137" s="205"/>
      <c r="U137" s="205"/>
      <c r="V137" s="205"/>
      <c r="W137" s="205"/>
      <c r="X137" s="205"/>
      <c r="Y137" s="205"/>
      <c r="Z137" s="205"/>
      <c r="AA137" s="205"/>
      <c r="AB137" s="205"/>
      <c r="AC137" s="205"/>
      <c r="AD137" s="205"/>
      <c r="AE137" s="205"/>
      <c r="AF137" s="205"/>
      <c r="AG137" s="205"/>
      <c r="AH137" s="205"/>
      <c r="AL137" s="205"/>
      <c r="AM137" s="205"/>
      <c r="AN137" s="205"/>
      <c r="AO137" s="205"/>
      <c r="AP137" s="205"/>
      <c r="AQ137" s="205"/>
      <c r="AR137" s="205"/>
      <c r="AS137" s="205"/>
    </row>
    <row r="138" spans="20:45" x14ac:dyDescent="0.25">
      <c r="T138" s="205"/>
      <c r="U138" s="205"/>
      <c r="V138" s="205"/>
      <c r="W138" s="205"/>
      <c r="X138" s="205"/>
      <c r="Y138" s="205"/>
      <c r="Z138" s="205"/>
      <c r="AA138" s="205"/>
      <c r="AB138" s="205"/>
      <c r="AC138" s="205"/>
      <c r="AD138" s="205"/>
      <c r="AE138" s="205"/>
      <c r="AF138" s="205"/>
      <c r="AG138" s="205"/>
      <c r="AH138" s="205"/>
      <c r="AL138" s="205"/>
      <c r="AM138" s="205"/>
      <c r="AN138" s="205"/>
      <c r="AO138" s="205"/>
      <c r="AP138" s="205"/>
      <c r="AQ138" s="205"/>
      <c r="AR138" s="205"/>
      <c r="AS138" s="205"/>
    </row>
    <row r="139" spans="20:45" x14ac:dyDescent="0.25">
      <c r="T139" s="205"/>
      <c r="U139" s="205"/>
      <c r="V139" s="205"/>
      <c r="W139" s="205"/>
      <c r="X139" s="205"/>
      <c r="Y139" s="205"/>
      <c r="Z139" s="205"/>
      <c r="AA139" s="205"/>
      <c r="AB139" s="205"/>
      <c r="AC139" s="205"/>
      <c r="AD139" s="205"/>
      <c r="AE139" s="205"/>
      <c r="AF139" s="205"/>
      <c r="AG139" s="205"/>
      <c r="AH139" s="205"/>
      <c r="AL139" s="205"/>
      <c r="AM139" s="205"/>
      <c r="AN139" s="205"/>
      <c r="AO139" s="205"/>
      <c r="AP139" s="205"/>
      <c r="AQ139" s="205"/>
      <c r="AR139" s="205"/>
      <c r="AS139" s="205"/>
    </row>
    <row r="140" spans="20:45" x14ac:dyDescent="0.25">
      <c r="T140" s="205"/>
      <c r="U140" s="205"/>
      <c r="V140" s="205"/>
      <c r="W140" s="205"/>
      <c r="X140" s="205"/>
      <c r="Y140" s="205"/>
      <c r="Z140" s="205"/>
      <c r="AA140" s="205"/>
      <c r="AB140" s="205"/>
      <c r="AC140" s="205"/>
      <c r="AD140" s="205"/>
      <c r="AE140" s="205"/>
      <c r="AF140" s="205"/>
      <c r="AG140" s="205"/>
      <c r="AH140" s="205"/>
      <c r="AL140" s="205"/>
      <c r="AM140" s="205"/>
      <c r="AN140" s="205"/>
      <c r="AO140" s="205"/>
      <c r="AP140" s="205"/>
      <c r="AQ140" s="205"/>
      <c r="AR140" s="205"/>
      <c r="AS140" s="205"/>
    </row>
  </sheetData>
  <sheetProtection selectLockedCells="1" selectUnlockedCells="1"/>
  <mergeCells count="1">
    <mergeCell ref="A4:C4"/>
  </mergeCells>
  <conditionalFormatting sqref="B22 B24 B26 B28 B30 B32 B34 B36 B38 B40 B42 B44 B46 B48 B50 B52">
    <cfRule type="cellIs" dxfId="253" priority="10" stopIfTrue="1" operator="equal">
      <formula>"QA"</formula>
    </cfRule>
    <cfRule type="cellIs" dxfId="252" priority="11" stopIfTrue="1" operator="equal">
      <formula>"DA"</formula>
    </cfRule>
  </conditionalFormatting>
  <conditionalFormatting sqref="E7 E21">
    <cfRule type="expression" dxfId="251" priority="13" stopIfTrue="1">
      <formula>$E7&lt;5</formula>
    </cfRule>
  </conditionalFormatting>
  <conditionalFormatting sqref="E22 E24 E26 E28 E30 E32 E34 E36 E38 E40 E42 E44 E46 E48 E50 E52">
    <cfRule type="expression" dxfId="250" priority="5" stopIfTrue="1">
      <formula>AND($E22&lt;9,$C22&gt;0)</formula>
    </cfRule>
  </conditionalFormatting>
  <conditionalFormatting sqref="F7 F9 F11 F13 F15 F17 F19">
    <cfRule type="cellIs" dxfId="249" priority="14" stopIfTrue="1" operator="equal">
      <formula>"Bye"</formula>
    </cfRule>
  </conditionalFormatting>
  <conditionalFormatting sqref="F21:F22 F24 F26 F28 F30 F32 F34 F36 F38 F40 F42 F44 F46 F48 F50">
    <cfRule type="cellIs" dxfId="248" priority="6" stopIfTrue="1" operator="equal">
      <formula>"Bye"</formula>
    </cfRule>
  </conditionalFormatting>
  <conditionalFormatting sqref="F22 F24 F26 F28 F30 F32 F34 F36 F38 F40 F42 F44 F46 F48 F50">
    <cfRule type="expression" dxfId="247" priority="7" stopIfTrue="1">
      <formula>AND($E22&lt;9,$C22&gt;0)</formula>
    </cfRule>
  </conditionalFormatting>
  <conditionalFormatting sqref="H7 H9 H11 H13 H15 H17 H19 H21 G22:I22 G24:I24 G26:I26 G28:I28 G30:I30 G32:I32 G34:I34 G36:I36 G38:I38 G40:I40 G42:I42 G44:I44 G46:I46 G48:I48 G50:I50">
    <cfRule type="expression" dxfId="246" priority="1" stopIfTrue="1">
      <formula>AND($E7&lt;9,$C7&gt;0)</formula>
    </cfRule>
  </conditionalFormatting>
  <conditionalFormatting sqref="I8 K10 I12 M14 I16 K18 I20 I23 K25 I27 M29 I31 K33 I35 I39 K41 I43 M45 I47 K49 I51">
    <cfRule type="expression" dxfId="245" priority="2" stopIfTrue="1">
      <formula>AND($O$1="CU",I8="Umpire")</formula>
    </cfRule>
    <cfRule type="expression" dxfId="244" priority="3" stopIfTrue="1">
      <formula>AND($O$1="CU",I8&lt;&gt;"Umpire",J8&lt;&gt;"")</formula>
    </cfRule>
    <cfRule type="expression" dxfId="243" priority="4" stopIfTrue="1">
      <formula>AND($O$1="CU",I8&lt;&gt;"Umpire")</formula>
    </cfRule>
  </conditionalFormatting>
  <conditionalFormatting sqref="J8 L10 J12 N14 J16 L18 J20 R62">
    <cfRule type="expression" dxfId="242" priority="12" stopIfTrue="1">
      <formula>$O$1="CU"</formula>
    </cfRule>
  </conditionalFormatting>
  <conditionalFormatting sqref="K8 M10 K12 O14 K16 M18 K20 K23 M25 K27 O29 K31 M33 K35 K39 M41 K43 O45 K47 M49 K51">
    <cfRule type="expression" dxfId="241" priority="8" stopIfTrue="1">
      <formula>J8="as"</formula>
    </cfRule>
    <cfRule type="expression" dxfId="240" priority="9" stopIfTrue="1">
      <formula>J8="bs"</formula>
    </cfRule>
  </conditionalFormatting>
  <conditionalFormatting sqref="O16">
    <cfRule type="expression" dxfId="239" priority="15" stopIfTrue="1">
      <formula>AND($O$1="CU",O16="Umpire")</formula>
    </cfRule>
    <cfRule type="expression" dxfId="238" priority="16" stopIfTrue="1">
      <formula>AND($O$1="CU",O16&lt;&gt;"Umpire",P16&lt;&gt;"")</formula>
    </cfRule>
    <cfRule type="expression" dxfId="237" priority="17" stopIfTrue="1">
      <formula>AND($O$1="CU",O16&lt;&gt;"Umpire")</formula>
    </cfRule>
  </conditionalFormatting>
  <dataValidations count="1">
    <dataValidation type="list" allowBlank="1" sqref="I8 K10 I12 M14 I16 O16 K18 I20 I23 K25 I27 M29 I31 K33 I35 I39 K41 I43 M45 I47 K49 I51" xr:uid="{E437E93A-3F4E-45DF-9088-07D7BD1EDE01}">
      <formula1>$U$7:$U$16</formula1>
      <formula2>0</formula2>
    </dataValidation>
  </dataValidations>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9458"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9459"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D45E0-5249-4E36-A393-5639F0042777}">
  <sheetPr codeName="Munka39">
    <tabColor indexed="11"/>
  </sheetPr>
  <dimension ref="A1:AS140"/>
  <sheetViews>
    <sheetView showZeros="0" workbookViewId="0">
      <selection activeCell="A6" sqref="A6"/>
    </sheetView>
  </sheetViews>
  <sheetFormatPr defaultRowHeight="13.2" x14ac:dyDescent="0.25"/>
  <cols>
    <col min="1" max="2" width="3.33203125" customWidth="1"/>
    <col min="3" max="3" width="4.6640625" customWidth="1"/>
    <col min="4" max="4" width="7"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27" width="9" hidden="1" customWidth="1"/>
    <col min="28" max="28" width="10.33203125" hidden="1" customWidth="1"/>
    <col min="29" max="34" width="9" hidden="1" customWidth="1"/>
    <col min="35" max="37" width="9.109375" style="215" customWidth="1"/>
  </cols>
  <sheetData>
    <row r="1" spans="1:45" s="282" customFormat="1" ht="21.75" customHeight="1" x14ac:dyDescent="0.25">
      <c r="A1" s="281" t="str">
        <f>Altalanos!$A$6</f>
        <v>Diákolimpia Vármegyei</v>
      </c>
      <c r="B1" s="281"/>
      <c r="C1" s="169"/>
      <c r="D1" s="169"/>
      <c r="E1" s="169"/>
      <c r="F1" s="169"/>
      <c r="G1" s="169"/>
      <c r="H1" s="281"/>
      <c r="I1" s="171"/>
      <c r="J1" s="172"/>
      <c r="K1" s="170" t="s">
        <v>28</v>
      </c>
      <c r="L1" s="173"/>
      <c r="M1" s="174"/>
      <c r="N1" s="172"/>
      <c r="O1" s="172"/>
      <c r="P1" s="172"/>
      <c r="Q1" s="169"/>
      <c r="R1" s="172"/>
      <c r="T1" s="283"/>
      <c r="U1" s="283"/>
      <c r="V1" s="283"/>
      <c r="W1" s="283"/>
      <c r="X1" s="283"/>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c r="AI1" s="284"/>
      <c r="AJ1" s="284"/>
      <c r="AK1" s="284"/>
    </row>
    <row r="2" spans="1:45" s="285" customFormat="1" x14ac:dyDescent="0.25">
      <c r="A2" s="178" t="s">
        <v>29</v>
      </c>
      <c r="B2" s="179"/>
      <c r="C2" s="179"/>
      <c r="D2" s="179"/>
      <c r="E2" s="278">
        <f>Altalanos!$D$8</f>
        <v>0</v>
      </c>
      <c r="F2" s="179"/>
      <c r="G2" s="180"/>
      <c r="H2" s="181"/>
      <c r="I2" s="181"/>
      <c r="J2" s="182"/>
      <c r="K2" s="173"/>
      <c r="L2" s="173"/>
      <c r="M2" s="173"/>
      <c r="N2" s="182"/>
      <c r="O2" s="181"/>
      <c r="P2" s="182"/>
      <c r="Q2" s="181"/>
      <c r="R2" s="182"/>
      <c r="T2" s="286"/>
      <c r="U2" s="286"/>
      <c r="V2" s="286"/>
      <c r="W2" s="286"/>
      <c r="X2" s="286"/>
      <c r="Y2" s="185"/>
      <c r="Z2" s="186"/>
      <c r="AA2" s="186" t="s">
        <v>62</v>
      </c>
      <c r="AB2" s="187">
        <v>300</v>
      </c>
      <c r="AC2" s="187">
        <v>250</v>
      </c>
      <c r="AD2" s="187">
        <v>200</v>
      </c>
      <c r="AE2" s="187">
        <v>150</v>
      </c>
      <c r="AF2" s="187">
        <v>120</v>
      </c>
      <c r="AG2" s="187">
        <v>90</v>
      </c>
      <c r="AH2" s="187">
        <v>40</v>
      </c>
      <c r="AI2" s="205"/>
      <c r="AJ2" s="205"/>
      <c r="AK2" s="205"/>
      <c r="AL2" s="286"/>
      <c r="AM2" s="286"/>
      <c r="AN2" s="286"/>
      <c r="AO2" s="286"/>
      <c r="AP2" s="286"/>
      <c r="AQ2" s="286"/>
      <c r="AR2" s="286"/>
      <c r="AS2" s="286"/>
    </row>
    <row r="3" spans="1:45" s="287" customFormat="1" ht="11.25" customHeight="1" x14ac:dyDescent="0.25">
      <c r="A3" s="53" t="s">
        <v>21</v>
      </c>
      <c r="B3" s="53"/>
      <c r="C3" s="53"/>
      <c r="D3" s="53"/>
      <c r="E3" s="52"/>
      <c r="F3" s="53"/>
      <c r="G3" s="53" t="s">
        <v>11</v>
      </c>
      <c r="H3" s="53"/>
      <c r="I3" s="53"/>
      <c r="J3" s="188"/>
      <c r="K3" s="53" t="s">
        <v>34</v>
      </c>
      <c r="L3" s="188"/>
      <c r="M3" s="53"/>
      <c r="N3" s="188"/>
      <c r="O3" s="53"/>
      <c r="P3" s="188"/>
      <c r="Q3" s="53"/>
      <c r="R3" s="54" t="s">
        <v>35</v>
      </c>
      <c r="T3" s="288"/>
      <c r="U3" s="288"/>
      <c r="V3" s="288"/>
      <c r="W3" s="288"/>
      <c r="X3" s="288"/>
      <c r="Y3" s="186" t="str">
        <f>IF(K4="OB","A",IF(K4="IX","W",IF(K4="","",K4)))</f>
        <v/>
      </c>
      <c r="Z3" s="186"/>
      <c r="AA3" s="186" t="s">
        <v>86</v>
      </c>
      <c r="AB3" s="187">
        <v>280</v>
      </c>
      <c r="AC3" s="187">
        <v>230</v>
      </c>
      <c r="AD3" s="187">
        <v>180</v>
      </c>
      <c r="AE3" s="187">
        <v>140</v>
      </c>
      <c r="AF3" s="187">
        <v>80</v>
      </c>
      <c r="AG3" s="187">
        <v>0</v>
      </c>
      <c r="AH3" s="187">
        <v>0</v>
      </c>
      <c r="AI3" s="205"/>
      <c r="AJ3" s="205"/>
      <c r="AK3" s="205"/>
      <c r="AL3" s="288"/>
      <c r="AM3" s="288"/>
      <c r="AN3" s="288"/>
      <c r="AO3" s="288"/>
      <c r="AP3" s="288"/>
      <c r="AQ3" s="288"/>
      <c r="AR3" s="288"/>
      <c r="AS3" s="288"/>
    </row>
    <row r="4" spans="1:45" s="291" customFormat="1" ht="11.25" customHeight="1" x14ac:dyDescent="0.25">
      <c r="A4" s="709">
        <f>Altalanos!$A$10</f>
        <v>45789</v>
      </c>
      <c r="B4" s="709"/>
      <c r="C4" s="709"/>
      <c r="D4" s="193"/>
      <c r="E4" s="194"/>
      <c r="F4" s="194"/>
      <c r="G4" s="194" t="str">
        <f>Altalanos!$C$10</f>
        <v>Gyula</v>
      </c>
      <c r="H4" s="289"/>
      <c r="I4" s="194"/>
      <c r="J4" s="196"/>
      <c r="K4" s="195"/>
      <c r="L4" s="196"/>
      <c r="M4" s="290"/>
      <c r="N4" s="196"/>
      <c r="O4" s="194"/>
      <c r="P4" s="196"/>
      <c r="Q4" s="194"/>
      <c r="R4" s="197" t="str">
        <f>Altalanos!$E$10</f>
        <v>Kovács Zoltán</v>
      </c>
      <c r="T4" s="292"/>
      <c r="U4" s="292"/>
      <c r="V4" s="292"/>
      <c r="W4" s="292"/>
      <c r="X4" s="292"/>
      <c r="Y4" s="186"/>
      <c r="Z4" s="186"/>
      <c r="AA4" s="186" t="s">
        <v>65</v>
      </c>
      <c r="AB4" s="187">
        <v>250</v>
      </c>
      <c r="AC4" s="187">
        <v>200</v>
      </c>
      <c r="AD4" s="187">
        <v>150</v>
      </c>
      <c r="AE4" s="187">
        <v>120</v>
      </c>
      <c r="AF4" s="187">
        <v>90</v>
      </c>
      <c r="AG4" s="187">
        <v>60</v>
      </c>
      <c r="AH4" s="187">
        <v>25</v>
      </c>
      <c r="AI4" s="205"/>
      <c r="AJ4" s="205"/>
      <c r="AK4" s="205"/>
      <c r="AL4" s="292"/>
      <c r="AM4" s="292"/>
      <c r="AN4" s="292"/>
      <c r="AO4" s="292"/>
      <c r="AP4" s="292"/>
      <c r="AQ4" s="292"/>
      <c r="AR4" s="292"/>
      <c r="AS4" s="292"/>
    </row>
    <row r="5" spans="1:45" s="287" customFormat="1" x14ac:dyDescent="0.25">
      <c r="A5" s="261"/>
      <c r="B5" s="293" t="s">
        <v>125</v>
      </c>
      <c r="C5" s="294" t="s">
        <v>72</v>
      </c>
      <c r="D5" s="293" t="s">
        <v>126</v>
      </c>
      <c r="E5" s="293" t="s">
        <v>127</v>
      </c>
      <c r="F5" s="295" t="s">
        <v>24</v>
      </c>
      <c r="G5" s="295" t="s">
        <v>25</v>
      </c>
      <c r="H5" s="295"/>
      <c r="I5" s="295" t="s">
        <v>37</v>
      </c>
      <c r="J5" s="295"/>
      <c r="K5" s="293" t="s">
        <v>128</v>
      </c>
      <c r="L5" s="296"/>
      <c r="M5" s="293" t="s">
        <v>129</v>
      </c>
      <c r="N5" s="296"/>
      <c r="O5" s="293" t="s">
        <v>130</v>
      </c>
      <c r="P5" s="296"/>
      <c r="Q5" s="293"/>
      <c r="R5" s="297"/>
      <c r="T5" s="288"/>
      <c r="U5" s="288"/>
      <c r="V5" s="288"/>
      <c r="W5" s="288"/>
      <c r="X5" s="288"/>
      <c r="Y5" s="186">
        <f>IF(OR(Altalanos!$A$8="F1",Altalanos!$A$8="F2",Altalanos!$A$8="N1",Altalanos!$A$8="N2"),1,2)</f>
        <v>2</v>
      </c>
      <c r="Z5" s="186"/>
      <c r="AA5" s="186" t="s">
        <v>69</v>
      </c>
      <c r="AB5" s="187">
        <v>200</v>
      </c>
      <c r="AC5" s="187">
        <v>150</v>
      </c>
      <c r="AD5" s="187">
        <v>120</v>
      </c>
      <c r="AE5" s="187">
        <v>90</v>
      </c>
      <c r="AF5" s="187">
        <v>60</v>
      </c>
      <c r="AG5" s="187">
        <v>40</v>
      </c>
      <c r="AH5" s="187">
        <v>15</v>
      </c>
      <c r="AI5" s="205"/>
      <c r="AJ5" s="205"/>
      <c r="AK5" s="205"/>
      <c r="AL5" s="288"/>
      <c r="AM5" s="288"/>
      <c r="AN5" s="288"/>
      <c r="AO5" s="288"/>
      <c r="AP5" s="288"/>
      <c r="AQ5" s="288"/>
      <c r="AR5" s="288"/>
      <c r="AS5" s="288"/>
    </row>
    <row r="6" spans="1:45" s="304" customFormat="1" ht="11.1" customHeight="1" x14ac:dyDescent="0.25">
      <c r="A6" s="298"/>
      <c r="B6" s="299"/>
      <c r="C6" s="299"/>
      <c r="D6" s="299"/>
      <c r="E6" s="299"/>
      <c r="F6" s="298" t="str">
        <f>IF(Y3="","",CONCATENATE(VLOOKUP(Y3,AB1:AH1,4)," pont"))</f>
        <v/>
      </c>
      <c r="G6" s="300"/>
      <c r="H6" s="301"/>
      <c r="I6" s="300"/>
      <c r="J6" s="302"/>
      <c r="K6" s="299" t="str">
        <f>IF(Y3="","",CONCATENATE(VLOOKUP(Y3,AB1:AH1,3)," pont"))</f>
        <v/>
      </c>
      <c r="L6" s="302"/>
      <c r="M6" s="299" t="str">
        <f>IF(Y3="","",CONCATENATE(VLOOKUP(Y3,AB1:AH1,2)," pont"))</f>
        <v/>
      </c>
      <c r="N6" s="302"/>
      <c r="O6" s="299" t="str">
        <f>IF(Y3="","",CONCATENATE(VLOOKUP(Y3,AB1:AH1,1)," pont"))</f>
        <v/>
      </c>
      <c r="P6" s="302"/>
      <c r="Q6" s="299"/>
      <c r="R6" s="303"/>
      <c r="T6" s="305"/>
      <c r="U6" s="305"/>
      <c r="V6" s="305"/>
      <c r="W6" s="305"/>
      <c r="X6" s="305"/>
      <c r="Y6" s="306"/>
      <c r="Z6" s="306"/>
      <c r="AA6" s="306" t="s">
        <v>79</v>
      </c>
      <c r="AB6" s="307">
        <v>150</v>
      </c>
      <c r="AC6" s="307">
        <v>120</v>
      </c>
      <c r="AD6" s="307">
        <v>90</v>
      </c>
      <c r="AE6" s="307">
        <v>60</v>
      </c>
      <c r="AF6" s="307">
        <v>40</v>
      </c>
      <c r="AG6" s="307">
        <v>25</v>
      </c>
      <c r="AH6" s="307">
        <v>10</v>
      </c>
      <c r="AI6" s="308"/>
      <c r="AJ6" s="308"/>
      <c r="AK6" s="308"/>
      <c r="AL6" s="305"/>
      <c r="AM6" s="305"/>
      <c r="AN6" s="305"/>
      <c r="AO6" s="305"/>
      <c r="AP6" s="305"/>
      <c r="AQ6" s="305"/>
      <c r="AR6" s="305"/>
      <c r="AS6" s="305"/>
    </row>
    <row r="7" spans="1:45" s="60" customFormat="1" ht="12.9" customHeight="1" x14ac:dyDescent="0.25">
      <c r="A7" s="309">
        <v>1</v>
      </c>
      <c r="B7" s="310" t="str">
        <f>IF($E7="","",VLOOKUP($E7,#REF!,14))</f>
        <v/>
      </c>
      <c r="C7" s="208" t="str">
        <f>IF($E7="","",VLOOKUP($E7,#REF!,15))</f>
        <v/>
      </c>
      <c r="D7" s="208" t="str">
        <f>IF($E7="","",VLOOKUP($E7,#REF!,5))</f>
        <v/>
      </c>
      <c r="E7" s="311"/>
      <c r="F7" s="312" t="str">
        <f>UPPER(IF($E7="","",VLOOKUP($E7,#REF!,2)))</f>
        <v/>
      </c>
      <c r="G7" s="312" t="str">
        <f>IF($E7="","",VLOOKUP($E7,#REF!,3))</f>
        <v/>
      </c>
      <c r="H7" s="312"/>
      <c r="I7" s="312" t="str">
        <f>IF($E7="","",VLOOKUP($E7,#REF!,4))</f>
        <v/>
      </c>
      <c r="J7" s="313"/>
      <c r="K7" s="314"/>
      <c r="L7" s="314"/>
      <c r="M7" s="314"/>
      <c r="N7" s="314"/>
      <c r="O7" s="315"/>
      <c r="P7" s="316"/>
      <c r="Q7" s="317"/>
      <c r="R7" s="318"/>
      <c r="S7" s="319"/>
      <c r="T7" s="319"/>
      <c r="U7" s="320" t="str">
        <f>Birók!P21</f>
        <v>Bíró</v>
      </c>
      <c r="V7" s="319"/>
      <c r="W7" s="319"/>
      <c r="X7" s="319"/>
      <c r="Y7" s="186"/>
      <c r="Z7" s="186"/>
      <c r="AA7" s="186" t="s">
        <v>80</v>
      </c>
      <c r="AB7" s="187">
        <v>120</v>
      </c>
      <c r="AC7" s="187">
        <v>90</v>
      </c>
      <c r="AD7" s="187">
        <v>60</v>
      </c>
      <c r="AE7" s="187">
        <v>40</v>
      </c>
      <c r="AF7" s="187">
        <v>25</v>
      </c>
      <c r="AG7" s="187">
        <v>10</v>
      </c>
      <c r="AH7" s="187">
        <v>5</v>
      </c>
      <c r="AI7" s="205"/>
      <c r="AJ7" s="205"/>
      <c r="AK7" s="205"/>
      <c r="AL7" s="319"/>
      <c r="AM7" s="319"/>
      <c r="AN7" s="319"/>
      <c r="AO7" s="319"/>
      <c r="AP7" s="319"/>
      <c r="AQ7" s="319"/>
      <c r="AR7" s="319"/>
      <c r="AS7" s="319"/>
    </row>
    <row r="8" spans="1:45" s="60" customFormat="1" ht="12.9" customHeight="1" x14ac:dyDescent="0.25">
      <c r="A8" s="321"/>
      <c r="B8" s="322"/>
      <c r="C8" s="323"/>
      <c r="D8" s="323"/>
      <c r="E8" s="324"/>
      <c r="F8" s="325"/>
      <c r="G8" s="325"/>
      <c r="H8" s="326"/>
      <c r="I8" s="327" t="s">
        <v>134</v>
      </c>
      <c r="J8" s="328"/>
      <c r="K8" s="329" t="str">
        <f>UPPER(IF(OR(J8="a",J8="as"),F7,IF(OR(J8="b",J8="bs"),F9,0)))</f>
        <v>0</v>
      </c>
      <c r="L8" s="329"/>
      <c r="M8" s="314"/>
      <c r="N8" s="314"/>
      <c r="O8" s="315"/>
      <c r="P8" s="316"/>
      <c r="Q8" s="317"/>
      <c r="R8" s="318"/>
      <c r="S8" s="319"/>
      <c r="T8" s="319"/>
      <c r="U8" s="330" t="str">
        <f>Birók!P22</f>
        <v xml:space="preserve"> </v>
      </c>
      <c r="V8" s="319"/>
      <c r="W8" s="319"/>
      <c r="X8" s="319"/>
      <c r="Y8" s="186"/>
      <c r="Z8" s="186"/>
      <c r="AA8" s="186" t="s">
        <v>84</v>
      </c>
      <c r="AB8" s="187">
        <v>90</v>
      </c>
      <c r="AC8" s="187">
        <v>60</v>
      </c>
      <c r="AD8" s="187">
        <v>40</v>
      </c>
      <c r="AE8" s="187">
        <v>25</v>
      </c>
      <c r="AF8" s="187">
        <v>10</v>
      </c>
      <c r="AG8" s="187">
        <v>5</v>
      </c>
      <c r="AH8" s="187">
        <v>2</v>
      </c>
      <c r="AI8" s="205"/>
      <c r="AJ8" s="205"/>
      <c r="AK8" s="205"/>
      <c r="AL8" s="319"/>
      <c r="AM8" s="319"/>
      <c r="AN8" s="319"/>
      <c r="AO8" s="319"/>
      <c r="AP8" s="319"/>
      <c r="AQ8" s="319"/>
      <c r="AR8" s="319"/>
      <c r="AS8" s="319"/>
    </row>
    <row r="9" spans="1:45" s="60" customFormat="1" ht="12.9" customHeight="1" x14ac:dyDescent="0.25">
      <c r="A9" s="321">
        <v>2</v>
      </c>
      <c r="B9" s="310" t="str">
        <f>IF($E9="","",VLOOKUP($E9,#REF!,14))</f>
        <v/>
      </c>
      <c r="C9" s="208" t="str">
        <f>IF($E9="","",VLOOKUP($E9,#REF!,15))</f>
        <v/>
      </c>
      <c r="D9" s="208" t="str">
        <f>IF($E9="","",VLOOKUP($E9,#REF!,5))</f>
        <v/>
      </c>
      <c r="E9" s="331"/>
      <c r="F9" s="209" t="str">
        <f>UPPER(IF($E9="","",VLOOKUP($E9,#REF!,2)))</f>
        <v/>
      </c>
      <c r="G9" s="209" t="str">
        <f>IF($E9="","",VLOOKUP($E9,#REF!,3))</f>
        <v/>
      </c>
      <c r="H9" s="209"/>
      <c r="I9" s="209" t="str">
        <f>IF($E9="","",VLOOKUP($E9,#REF!,4))</f>
        <v/>
      </c>
      <c r="J9" s="332"/>
      <c r="K9" s="314"/>
      <c r="L9" s="333"/>
      <c r="M9" s="314"/>
      <c r="N9" s="314"/>
      <c r="O9" s="315"/>
      <c r="P9" s="316"/>
      <c r="Q9" s="317"/>
      <c r="R9" s="318"/>
      <c r="S9" s="319"/>
      <c r="T9" s="319"/>
      <c r="U9" s="330" t="str">
        <f>Birók!P23</f>
        <v xml:space="preserve"> </v>
      </c>
      <c r="V9" s="319"/>
      <c r="W9" s="319"/>
      <c r="X9" s="319"/>
      <c r="Y9" s="186"/>
      <c r="Z9" s="186"/>
      <c r="AA9" s="186" t="s">
        <v>85</v>
      </c>
      <c r="AB9" s="187">
        <v>60</v>
      </c>
      <c r="AC9" s="187">
        <v>40</v>
      </c>
      <c r="AD9" s="187">
        <v>25</v>
      </c>
      <c r="AE9" s="187">
        <v>10</v>
      </c>
      <c r="AF9" s="187">
        <v>5</v>
      </c>
      <c r="AG9" s="187">
        <v>2</v>
      </c>
      <c r="AH9" s="187">
        <v>1</v>
      </c>
      <c r="AI9" s="205"/>
      <c r="AJ9" s="205"/>
      <c r="AK9" s="205"/>
      <c r="AL9" s="319"/>
      <c r="AM9" s="319"/>
      <c r="AN9" s="319"/>
      <c r="AO9" s="319"/>
      <c r="AP9" s="319"/>
      <c r="AQ9" s="319"/>
      <c r="AR9" s="319"/>
      <c r="AS9" s="319"/>
    </row>
    <row r="10" spans="1:45" s="60" customFormat="1" ht="12.9" customHeight="1" x14ac:dyDescent="0.25">
      <c r="A10" s="321"/>
      <c r="B10" s="322"/>
      <c r="C10" s="323"/>
      <c r="D10" s="323"/>
      <c r="E10" s="334"/>
      <c r="F10" s="325"/>
      <c r="G10" s="325"/>
      <c r="H10" s="326"/>
      <c r="I10" s="325"/>
      <c r="J10" s="335"/>
      <c r="K10" s="327" t="s">
        <v>134</v>
      </c>
      <c r="L10" s="336"/>
      <c r="M10" s="329" t="str">
        <f>UPPER(IF(OR(L10="a",L10="as"),K8,IF(OR(L10="b",L10="bs"),K12,0)))</f>
        <v>0</v>
      </c>
      <c r="N10" s="337"/>
      <c r="O10" s="338"/>
      <c r="P10" s="338"/>
      <c r="Q10" s="317"/>
      <c r="R10" s="318"/>
      <c r="S10" s="319"/>
      <c r="T10" s="319"/>
      <c r="U10" s="330" t="str">
        <f>Birók!P24</f>
        <v xml:space="preserve"> </v>
      </c>
      <c r="V10" s="319"/>
      <c r="W10" s="319"/>
      <c r="X10" s="319"/>
      <c r="Y10" s="186"/>
      <c r="Z10" s="186"/>
      <c r="AA10" s="186" t="s">
        <v>90</v>
      </c>
      <c r="AB10" s="187">
        <v>40</v>
      </c>
      <c r="AC10" s="187">
        <v>25</v>
      </c>
      <c r="AD10" s="187">
        <v>15</v>
      </c>
      <c r="AE10" s="187">
        <v>7</v>
      </c>
      <c r="AF10" s="187">
        <v>4</v>
      </c>
      <c r="AG10" s="187">
        <v>1</v>
      </c>
      <c r="AH10" s="187">
        <v>0</v>
      </c>
      <c r="AI10" s="205"/>
      <c r="AJ10" s="205"/>
      <c r="AK10" s="205"/>
      <c r="AL10" s="319"/>
      <c r="AM10" s="319"/>
      <c r="AN10" s="319"/>
      <c r="AO10" s="319"/>
      <c r="AP10" s="319"/>
      <c r="AQ10" s="319"/>
      <c r="AR10" s="319"/>
      <c r="AS10" s="319"/>
    </row>
    <row r="11" spans="1:45" s="60" customFormat="1" ht="12.9" customHeight="1" x14ac:dyDescent="0.25">
      <c r="A11" s="321">
        <v>3</v>
      </c>
      <c r="B11" s="310" t="str">
        <f>IF($E11="","",VLOOKUP($E11,#REF!,14))</f>
        <v/>
      </c>
      <c r="C11" s="208" t="str">
        <f>IF($E11="","",VLOOKUP($E11,#REF!,15))</f>
        <v/>
      </c>
      <c r="D11" s="208" t="str">
        <f>IF($E11="","",VLOOKUP($E11,#REF!,5))</f>
        <v/>
      </c>
      <c r="E11" s="331"/>
      <c r="F11" s="209" t="str">
        <f>UPPER(IF($E11="","",VLOOKUP($E11,#REF!,2)))</f>
        <v/>
      </c>
      <c r="G11" s="209" t="str">
        <f>IF($E11="","",VLOOKUP($E11,#REF!,3))</f>
        <v/>
      </c>
      <c r="H11" s="209"/>
      <c r="I11" s="209" t="str">
        <f>IF($E11="","",VLOOKUP($E11,#REF!,4))</f>
        <v/>
      </c>
      <c r="J11" s="313"/>
      <c r="K11" s="314"/>
      <c r="L11" s="339"/>
      <c r="M11" s="314"/>
      <c r="N11" s="340"/>
      <c r="O11" s="338"/>
      <c r="P11" s="338"/>
      <c r="Q11" s="317"/>
      <c r="R11" s="318"/>
      <c r="S11" s="319"/>
      <c r="T11" s="319"/>
      <c r="U11" s="330" t="str">
        <f>Birók!P25</f>
        <v xml:space="preserve"> </v>
      </c>
      <c r="V11" s="319"/>
      <c r="W11" s="319"/>
      <c r="X11" s="319"/>
      <c r="Y11" s="186"/>
      <c r="Z11" s="186"/>
      <c r="AA11" s="186" t="s">
        <v>91</v>
      </c>
      <c r="AB11" s="187">
        <v>25</v>
      </c>
      <c r="AC11" s="187">
        <v>15</v>
      </c>
      <c r="AD11" s="187">
        <v>10</v>
      </c>
      <c r="AE11" s="187">
        <v>6</v>
      </c>
      <c r="AF11" s="187">
        <v>3</v>
      </c>
      <c r="AG11" s="187">
        <v>1</v>
      </c>
      <c r="AH11" s="187">
        <v>0</v>
      </c>
      <c r="AI11" s="205"/>
      <c r="AJ11" s="205"/>
      <c r="AK11" s="205"/>
      <c r="AL11" s="319"/>
      <c r="AM11" s="319"/>
      <c r="AN11" s="319"/>
      <c r="AO11" s="319"/>
      <c r="AP11" s="319"/>
      <c r="AQ11" s="319"/>
      <c r="AR11" s="319"/>
      <c r="AS11" s="319"/>
    </row>
    <row r="12" spans="1:45" s="60" customFormat="1" ht="12.9" customHeight="1" x14ac:dyDescent="0.25">
      <c r="A12" s="321"/>
      <c r="B12" s="322"/>
      <c r="C12" s="323"/>
      <c r="D12" s="323"/>
      <c r="E12" s="334"/>
      <c r="F12" s="325"/>
      <c r="G12" s="325"/>
      <c r="H12" s="326"/>
      <c r="I12" s="327" t="s">
        <v>134</v>
      </c>
      <c r="J12" s="328"/>
      <c r="K12" s="329" t="str">
        <f>UPPER(IF(OR(J12="a",J12="as"),F11,IF(OR(J12="b",J12="bs"),F13,0)))</f>
        <v>0</v>
      </c>
      <c r="L12" s="341"/>
      <c r="M12" s="314"/>
      <c r="N12" s="340"/>
      <c r="O12" s="338"/>
      <c r="P12" s="338"/>
      <c r="Q12" s="317"/>
      <c r="R12" s="318"/>
      <c r="S12" s="319"/>
      <c r="T12" s="319"/>
      <c r="U12" s="330" t="str">
        <f>Birók!P26</f>
        <v xml:space="preserve"> </v>
      </c>
      <c r="V12" s="319"/>
      <c r="W12" s="319"/>
      <c r="X12" s="319"/>
      <c r="Y12" s="186"/>
      <c r="Z12" s="186"/>
      <c r="AA12" s="186" t="s">
        <v>96</v>
      </c>
      <c r="AB12" s="187">
        <v>15</v>
      </c>
      <c r="AC12" s="187">
        <v>10</v>
      </c>
      <c r="AD12" s="187">
        <v>6</v>
      </c>
      <c r="AE12" s="187">
        <v>3</v>
      </c>
      <c r="AF12" s="187">
        <v>1</v>
      </c>
      <c r="AG12" s="187">
        <v>0</v>
      </c>
      <c r="AH12" s="187">
        <v>0</v>
      </c>
      <c r="AI12" s="205"/>
      <c r="AJ12" s="205"/>
      <c r="AK12" s="205"/>
      <c r="AL12" s="319"/>
      <c r="AM12" s="319"/>
      <c r="AN12" s="319"/>
      <c r="AO12" s="319"/>
      <c r="AP12" s="319"/>
      <c r="AQ12" s="319"/>
      <c r="AR12" s="319"/>
      <c r="AS12" s="319"/>
    </row>
    <row r="13" spans="1:45" s="60" customFormat="1" ht="12.9" customHeight="1" x14ac:dyDescent="0.25">
      <c r="A13" s="321">
        <v>4</v>
      </c>
      <c r="B13" s="310" t="str">
        <f>IF($E13="","",VLOOKUP($E13,#REF!,14))</f>
        <v/>
      </c>
      <c r="C13" s="208" t="str">
        <f>IF($E13="","",VLOOKUP($E13,#REF!,15))</f>
        <v/>
      </c>
      <c r="D13" s="208" t="str">
        <f>IF($E13="","",VLOOKUP($E13,#REF!,5))</f>
        <v/>
      </c>
      <c r="E13" s="331"/>
      <c r="F13" s="209" t="str">
        <f>UPPER(IF($E13="","",VLOOKUP($E13,#REF!,2)))</f>
        <v/>
      </c>
      <c r="G13" s="209" t="str">
        <f>IF($E13="","",VLOOKUP($E13,#REF!,3))</f>
        <v/>
      </c>
      <c r="H13" s="209"/>
      <c r="I13" s="209" t="str">
        <f>IF($E13="","",VLOOKUP($E13,#REF!,4))</f>
        <v/>
      </c>
      <c r="J13" s="342"/>
      <c r="K13" s="314"/>
      <c r="L13" s="314"/>
      <c r="M13" s="314"/>
      <c r="N13" s="340"/>
      <c r="O13" s="338"/>
      <c r="P13" s="338"/>
      <c r="Q13" s="317"/>
      <c r="R13" s="318"/>
      <c r="S13" s="319"/>
      <c r="T13" s="319"/>
      <c r="U13" s="330" t="str">
        <f>Birók!P27</f>
        <v xml:space="preserve"> </v>
      </c>
      <c r="V13" s="319"/>
      <c r="W13" s="319"/>
      <c r="X13" s="319"/>
      <c r="Y13" s="186"/>
      <c r="Z13" s="186"/>
      <c r="AA13" s="186" t="s">
        <v>97</v>
      </c>
      <c r="AB13" s="187">
        <v>10</v>
      </c>
      <c r="AC13" s="187">
        <v>6</v>
      </c>
      <c r="AD13" s="187">
        <v>3</v>
      </c>
      <c r="AE13" s="187">
        <v>1</v>
      </c>
      <c r="AF13" s="187">
        <v>0</v>
      </c>
      <c r="AG13" s="187">
        <v>0</v>
      </c>
      <c r="AH13" s="187">
        <v>0</v>
      </c>
      <c r="AI13" s="205"/>
      <c r="AJ13" s="205"/>
      <c r="AK13" s="205"/>
      <c r="AL13" s="319"/>
      <c r="AM13" s="319"/>
      <c r="AN13" s="319"/>
      <c r="AO13" s="319"/>
      <c r="AP13" s="319"/>
      <c r="AQ13" s="319"/>
      <c r="AR13" s="319"/>
      <c r="AS13" s="319"/>
    </row>
    <row r="14" spans="1:45" s="60" customFormat="1" ht="12.9" customHeight="1" x14ac:dyDescent="0.25">
      <c r="A14" s="321"/>
      <c r="B14" s="322"/>
      <c r="C14" s="323"/>
      <c r="D14" s="323"/>
      <c r="E14" s="334"/>
      <c r="F14" s="325"/>
      <c r="G14" s="325"/>
      <c r="H14" s="326"/>
      <c r="I14" s="325"/>
      <c r="J14" s="335"/>
      <c r="K14" s="314"/>
      <c r="L14" s="314"/>
      <c r="M14" s="327" t="s">
        <v>134</v>
      </c>
      <c r="N14" s="336"/>
      <c r="O14" s="329" t="str">
        <f>UPPER(IF(OR(N14="a",N14="as"),M10,IF(OR(N14="b",N14="bs"),M18,0)))</f>
        <v>0</v>
      </c>
      <c r="P14" s="337"/>
      <c r="Q14" s="317"/>
      <c r="R14" s="318"/>
      <c r="S14" s="319"/>
      <c r="T14" s="319"/>
      <c r="U14" s="330" t="str">
        <f>Birók!P28</f>
        <v xml:space="preserve"> </v>
      </c>
      <c r="V14" s="319"/>
      <c r="W14" s="319"/>
      <c r="X14" s="319"/>
      <c r="Y14" s="186"/>
      <c r="Z14" s="186"/>
      <c r="AA14" s="186" t="s">
        <v>98</v>
      </c>
      <c r="AB14" s="187">
        <v>3</v>
      </c>
      <c r="AC14" s="187">
        <v>2</v>
      </c>
      <c r="AD14" s="187">
        <v>1</v>
      </c>
      <c r="AE14" s="187">
        <v>0</v>
      </c>
      <c r="AF14" s="187">
        <v>0</v>
      </c>
      <c r="AG14" s="187">
        <v>0</v>
      </c>
      <c r="AH14" s="187">
        <v>0</v>
      </c>
      <c r="AI14" s="205"/>
      <c r="AJ14" s="205"/>
      <c r="AK14" s="205"/>
      <c r="AL14" s="319"/>
      <c r="AM14" s="319"/>
      <c r="AN14" s="319"/>
      <c r="AO14" s="319"/>
      <c r="AP14" s="319"/>
      <c r="AQ14" s="319"/>
      <c r="AR14" s="319"/>
      <c r="AS14" s="319"/>
    </row>
    <row r="15" spans="1:45" s="60" customFormat="1" ht="12.9" customHeight="1" x14ac:dyDescent="0.25">
      <c r="A15" s="343">
        <v>5</v>
      </c>
      <c r="B15" s="310" t="str">
        <f>IF($E15="","",VLOOKUP($E15,#REF!,14))</f>
        <v/>
      </c>
      <c r="C15" s="208" t="str">
        <f>IF($E15="","",VLOOKUP($E15,#REF!,15))</f>
        <v/>
      </c>
      <c r="D15" s="208" t="str">
        <f>IF($E15="","",VLOOKUP($E15,#REF!,5))</f>
        <v/>
      </c>
      <c r="E15" s="331"/>
      <c r="F15" s="209" t="str">
        <f>UPPER(IF($E15="","",VLOOKUP($E15,#REF!,2)))</f>
        <v/>
      </c>
      <c r="G15" s="209" t="str">
        <f>IF($E15="","",VLOOKUP($E15,#REF!,3))</f>
        <v/>
      </c>
      <c r="H15" s="209"/>
      <c r="I15" s="209" t="str">
        <f>IF($E15="","",VLOOKUP($E15,#REF!,4))</f>
        <v/>
      </c>
      <c r="J15" s="344"/>
      <c r="K15" s="314"/>
      <c r="L15" s="314"/>
      <c r="M15" s="314"/>
      <c r="N15" s="340"/>
      <c r="O15" s="314"/>
      <c r="P15" s="338"/>
      <c r="Q15" s="317"/>
      <c r="R15" s="318"/>
      <c r="S15" s="319"/>
      <c r="T15" s="319"/>
      <c r="U15" s="330" t="str">
        <f>Birók!P29</f>
        <v xml:space="preserve"> </v>
      </c>
      <c r="V15" s="319"/>
      <c r="W15" s="319"/>
      <c r="X15" s="319"/>
      <c r="Y15" s="186"/>
      <c r="Z15" s="186"/>
      <c r="AA15" s="186"/>
      <c r="AB15" s="186"/>
      <c r="AC15" s="186"/>
      <c r="AD15" s="186"/>
      <c r="AE15" s="186"/>
      <c r="AF15" s="186"/>
      <c r="AG15" s="186"/>
      <c r="AH15" s="186"/>
      <c r="AI15" s="205"/>
      <c r="AJ15" s="205"/>
      <c r="AK15" s="205"/>
      <c r="AL15" s="319"/>
      <c r="AM15" s="319"/>
      <c r="AN15" s="319"/>
      <c r="AO15" s="319"/>
      <c r="AP15" s="319"/>
      <c r="AQ15" s="319"/>
      <c r="AR15" s="319"/>
      <c r="AS15" s="319"/>
    </row>
    <row r="16" spans="1:45" s="60" customFormat="1" ht="12.9" customHeight="1" x14ac:dyDescent="0.25">
      <c r="A16" s="321"/>
      <c r="B16" s="322"/>
      <c r="C16" s="323"/>
      <c r="D16" s="323"/>
      <c r="E16" s="334"/>
      <c r="F16" s="325"/>
      <c r="G16" s="325"/>
      <c r="H16" s="326"/>
      <c r="I16" s="327" t="s">
        <v>134</v>
      </c>
      <c r="J16" s="328"/>
      <c r="K16" s="329" t="str">
        <f>UPPER(IF(OR(J16="a",J16="as"),F15,IF(OR(J16="b",J16="bs"),F17,0)))</f>
        <v>0</v>
      </c>
      <c r="L16" s="329"/>
      <c r="M16" s="314"/>
      <c r="N16" s="340"/>
      <c r="O16" s="327"/>
      <c r="P16" s="338"/>
      <c r="Q16" s="317"/>
      <c r="R16" s="318"/>
      <c r="S16" s="319"/>
      <c r="T16" s="319"/>
      <c r="U16" s="345" t="str">
        <f>Birók!P30</f>
        <v>Egyik sem</v>
      </c>
      <c r="V16" s="319"/>
      <c r="W16" s="319"/>
      <c r="X16" s="319"/>
      <c r="Y16" s="186"/>
      <c r="Z16" s="186"/>
      <c r="AA16" s="186" t="s">
        <v>62</v>
      </c>
      <c r="AB16" s="187">
        <v>150</v>
      </c>
      <c r="AC16" s="187">
        <v>120</v>
      </c>
      <c r="AD16" s="187">
        <v>90</v>
      </c>
      <c r="AE16" s="187">
        <v>60</v>
      </c>
      <c r="AF16" s="187">
        <v>40</v>
      </c>
      <c r="AG16" s="187">
        <v>25</v>
      </c>
      <c r="AH16" s="187">
        <v>15</v>
      </c>
      <c r="AI16" s="205"/>
      <c r="AJ16" s="205"/>
      <c r="AK16" s="205"/>
      <c r="AL16" s="319"/>
      <c r="AM16" s="319"/>
      <c r="AN16" s="319"/>
      <c r="AO16" s="319"/>
      <c r="AP16" s="319"/>
      <c r="AQ16" s="319"/>
      <c r="AR16" s="319"/>
      <c r="AS16" s="319"/>
    </row>
    <row r="17" spans="1:45" s="60" customFormat="1" ht="12.9" customHeight="1" x14ac:dyDescent="0.25">
      <c r="A17" s="321">
        <v>6</v>
      </c>
      <c r="B17" s="310" t="str">
        <f>IF($E17="","",VLOOKUP($E17,#REF!,14))</f>
        <v/>
      </c>
      <c r="C17" s="208" t="str">
        <f>IF($E17="","",VLOOKUP($E17,#REF!,15))</f>
        <v/>
      </c>
      <c r="D17" s="208" t="str">
        <f>IF($E17="","",VLOOKUP($E17,#REF!,5))</f>
        <v/>
      </c>
      <c r="E17" s="331"/>
      <c r="F17" s="209" t="str">
        <f>UPPER(IF($E17="","",VLOOKUP($E17,#REF!,2)))</f>
        <v/>
      </c>
      <c r="G17" s="209" t="str">
        <f>IF($E17="","",VLOOKUP($E17,#REF!,3))</f>
        <v/>
      </c>
      <c r="H17" s="209"/>
      <c r="I17" s="209" t="str">
        <f>IF($E17="","",VLOOKUP($E17,#REF!,4))</f>
        <v/>
      </c>
      <c r="J17" s="332"/>
      <c r="K17" s="314"/>
      <c r="L17" s="333"/>
      <c r="M17" s="314"/>
      <c r="N17" s="340"/>
      <c r="O17" s="338"/>
      <c r="P17" s="338"/>
      <c r="Q17" s="317"/>
      <c r="R17" s="318"/>
      <c r="S17" s="319"/>
      <c r="T17" s="319"/>
      <c r="U17" s="319"/>
      <c r="V17" s="319"/>
      <c r="W17" s="319"/>
      <c r="X17" s="319"/>
      <c r="Y17" s="186"/>
      <c r="Z17" s="186"/>
      <c r="AA17" s="186" t="s">
        <v>65</v>
      </c>
      <c r="AB17" s="187">
        <v>120</v>
      </c>
      <c r="AC17" s="187">
        <v>90</v>
      </c>
      <c r="AD17" s="187">
        <v>60</v>
      </c>
      <c r="AE17" s="187">
        <v>40</v>
      </c>
      <c r="AF17" s="187">
        <v>25</v>
      </c>
      <c r="AG17" s="187">
        <v>15</v>
      </c>
      <c r="AH17" s="187">
        <v>8</v>
      </c>
      <c r="AI17" s="205"/>
      <c r="AJ17" s="205"/>
      <c r="AK17" s="205"/>
      <c r="AL17" s="319"/>
      <c r="AM17" s="319"/>
      <c r="AN17" s="319"/>
      <c r="AO17" s="319"/>
      <c r="AP17" s="319"/>
      <c r="AQ17" s="319"/>
      <c r="AR17" s="319"/>
      <c r="AS17" s="319"/>
    </row>
    <row r="18" spans="1:45" s="60" customFormat="1" ht="12.9" customHeight="1" x14ac:dyDescent="0.25">
      <c r="A18" s="321"/>
      <c r="B18" s="322"/>
      <c r="C18" s="323"/>
      <c r="D18" s="323"/>
      <c r="E18" s="334"/>
      <c r="F18" s="325"/>
      <c r="G18" s="325"/>
      <c r="H18" s="326"/>
      <c r="I18" s="325"/>
      <c r="J18" s="335"/>
      <c r="K18" s="327" t="s">
        <v>134</v>
      </c>
      <c r="L18" s="336"/>
      <c r="M18" s="329" t="str">
        <f>UPPER(IF(OR(L18="a",L18="as"),K16,IF(OR(L18="b",L18="bs"),K20,0)))</f>
        <v>0</v>
      </c>
      <c r="N18" s="346"/>
      <c r="O18" s="338"/>
      <c r="P18" s="338"/>
      <c r="Q18" s="317"/>
      <c r="R18" s="318"/>
      <c r="S18" s="319"/>
      <c r="T18" s="319"/>
      <c r="U18" s="319"/>
      <c r="V18" s="319"/>
      <c r="W18" s="319"/>
      <c r="X18" s="319"/>
      <c r="Y18" s="186"/>
      <c r="Z18" s="186"/>
      <c r="AA18" s="186" t="s">
        <v>69</v>
      </c>
      <c r="AB18" s="187">
        <v>90</v>
      </c>
      <c r="AC18" s="187">
        <v>60</v>
      </c>
      <c r="AD18" s="187">
        <v>40</v>
      </c>
      <c r="AE18" s="187">
        <v>25</v>
      </c>
      <c r="AF18" s="187">
        <v>15</v>
      </c>
      <c r="AG18" s="187">
        <v>8</v>
      </c>
      <c r="AH18" s="187">
        <v>4</v>
      </c>
      <c r="AI18" s="205"/>
      <c r="AJ18" s="205"/>
      <c r="AK18" s="205"/>
      <c r="AL18" s="319"/>
      <c r="AM18" s="319"/>
      <c r="AN18" s="319"/>
      <c r="AO18" s="319"/>
      <c r="AP18" s="319"/>
      <c r="AQ18" s="319"/>
      <c r="AR18" s="319"/>
      <c r="AS18" s="319"/>
    </row>
    <row r="19" spans="1:45" s="60" customFormat="1" ht="12.9" customHeight="1" x14ac:dyDescent="0.25">
      <c r="A19" s="321">
        <v>7</v>
      </c>
      <c r="B19" s="310" t="str">
        <f>IF($E19="","",VLOOKUP($E19,#REF!,14))</f>
        <v/>
      </c>
      <c r="C19" s="208" t="str">
        <f>IF($E19="","",VLOOKUP($E19,#REF!,15))</f>
        <v/>
      </c>
      <c r="D19" s="208" t="str">
        <f>IF($E19="","",VLOOKUP($E19,#REF!,5))</f>
        <v/>
      </c>
      <c r="E19" s="331"/>
      <c r="F19" s="209" t="str">
        <f>UPPER(IF($E19="","",VLOOKUP($E19,#REF!,2)))</f>
        <v/>
      </c>
      <c r="G19" s="209" t="str">
        <f>IF($E19="","",VLOOKUP($E19,#REF!,3))</f>
        <v/>
      </c>
      <c r="H19" s="209"/>
      <c r="I19" s="209" t="str">
        <f>IF($E19="","",VLOOKUP($E19,#REF!,4))</f>
        <v/>
      </c>
      <c r="J19" s="313"/>
      <c r="K19" s="314"/>
      <c r="L19" s="339"/>
      <c r="M19" s="314"/>
      <c r="N19" s="338"/>
      <c r="O19" s="338"/>
      <c r="P19" s="338"/>
      <c r="Q19" s="317"/>
      <c r="R19" s="318"/>
      <c r="S19" s="319"/>
      <c r="T19" s="319"/>
      <c r="U19" s="319"/>
      <c r="V19" s="319"/>
      <c r="W19" s="319"/>
      <c r="X19" s="319"/>
      <c r="Y19" s="186"/>
      <c r="Z19" s="186"/>
      <c r="AA19" s="186" t="s">
        <v>79</v>
      </c>
      <c r="AB19" s="187">
        <v>60</v>
      </c>
      <c r="AC19" s="187">
        <v>40</v>
      </c>
      <c r="AD19" s="187">
        <v>25</v>
      </c>
      <c r="AE19" s="187">
        <v>15</v>
      </c>
      <c r="AF19" s="187">
        <v>8</v>
      </c>
      <c r="AG19" s="187">
        <v>4</v>
      </c>
      <c r="AH19" s="187">
        <v>2</v>
      </c>
      <c r="AI19" s="205"/>
      <c r="AJ19" s="205"/>
      <c r="AK19" s="205"/>
      <c r="AL19" s="319"/>
      <c r="AM19" s="319"/>
      <c r="AN19" s="319"/>
      <c r="AO19" s="319"/>
      <c r="AP19" s="319"/>
      <c r="AQ19" s="319"/>
      <c r="AR19" s="319"/>
      <c r="AS19" s="319"/>
    </row>
    <row r="20" spans="1:45" s="60" customFormat="1" ht="12.9" customHeight="1" x14ac:dyDescent="0.25">
      <c r="A20" s="321"/>
      <c r="B20" s="322"/>
      <c r="C20" s="323"/>
      <c r="D20" s="323"/>
      <c r="E20" s="324"/>
      <c r="F20" s="325"/>
      <c r="G20" s="325"/>
      <c r="H20" s="326"/>
      <c r="I20" s="327" t="s">
        <v>134</v>
      </c>
      <c r="J20" s="328"/>
      <c r="K20" s="329" t="str">
        <f>UPPER(IF(OR(J20="a",J20="as"),F19,IF(OR(J20="b",J20="bs"),F21,0)))</f>
        <v>0</v>
      </c>
      <c r="L20" s="341"/>
      <c r="M20" s="314"/>
      <c r="N20" s="338"/>
      <c r="O20" s="338"/>
      <c r="P20" s="338"/>
      <c r="Q20" s="317"/>
      <c r="R20" s="318"/>
      <c r="S20" s="319"/>
      <c r="T20" s="319"/>
      <c r="U20" s="319"/>
      <c r="V20" s="319"/>
      <c r="W20" s="319"/>
      <c r="X20" s="319"/>
      <c r="Y20" s="186"/>
      <c r="Z20" s="186"/>
      <c r="AA20" s="186" t="s">
        <v>80</v>
      </c>
      <c r="AB20" s="187">
        <v>40</v>
      </c>
      <c r="AC20" s="187">
        <v>25</v>
      </c>
      <c r="AD20" s="187">
        <v>15</v>
      </c>
      <c r="AE20" s="187">
        <v>8</v>
      </c>
      <c r="AF20" s="187">
        <v>4</v>
      </c>
      <c r="AG20" s="187">
        <v>2</v>
      </c>
      <c r="AH20" s="187">
        <v>1</v>
      </c>
      <c r="AI20" s="205"/>
      <c r="AJ20" s="205"/>
      <c r="AK20" s="205"/>
      <c r="AL20" s="319"/>
      <c r="AM20" s="319"/>
      <c r="AN20" s="319"/>
      <c r="AO20" s="319"/>
      <c r="AP20" s="319"/>
      <c r="AQ20" s="319"/>
      <c r="AR20" s="319"/>
      <c r="AS20" s="319"/>
    </row>
    <row r="21" spans="1:45" s="60" customFormat="1" ht="12.9" customHeight="1" x14ac:dyDescent="0.25">
      <c r="A21" s="347">
        <v>8</v>
      </c>
      <c r="B21" s="310" t="str">
        <f>IF($E21="","",VLOOKUP($E21,#REF!,14))</f>
        <v/>
      </c>
      <c r="C21" s="208" t="str">
        <f>IF($E21="","",VLOOKUP($E21,#REF!,15))</f>
        <v/>
      </c>
      <c r="D21" s="208" t="str">
        <f>IF($E21="","",VLOOKUP($E21,#REF!,5))</f>
        <v/>
      </c>
      <c r="E21" s="311"/>
      <c r="F21" s="348" t="str">
        <f>UPPER(IF($E21="","",VLOOKUP($E21,#REF!,2)))</f>
        <v/>
      </c>
      <c r="G21" s="348" t="str">
        <f>IF($E21="","",VLOOKUP($E21,#REF!,3))</f>
        <v/>
      </c>
      <c r="H21" s="348"/>
      <c r="I21" s="348" t="str">
        <f>IF($E21="","",VLOOKUP($E21,#REF!,4))</f>
        <v/>
      </c>
      <c r="J21" s="342"/>
      <c r="K21" s="314"/>
      <c r="L21" s="314"/>
      <c r="M21" s="314"/>
      <c r="N21" s="338"/>
      <c r="O21" s="338"/>
      <c r="P21" s="338"/>
      <c r="Q21" s="317"/>
      <c r="R21" s="318"/>
      <c r="S21" s="319"/>
      <c r="T21" s="319"/>
      <c r="U21" s="319"/>
      <c r="V21" s="319"/>
      <c r="W21" s="319"/>
      <c r="X21" s="319"/>
      <c r="Y21" s="186"/>
      <c r="Z21" s="186"/>
      <c r="AA21" s="186" t="s">
        <v>84</v>
      </c>
      <c r="AB21" s="187">
        <v>25</v>
      </c>
      <c r="AC21" s="187">
        <v>15</v>
      </c>
      <c r="AD21" s="187">
        <v>10</v>
      </c>
      <c r="AE21" s="187">
        <v>6</v>
      </c>
      <c r="AF21" s="187">
        <v>3</v>
      </c>
      <c r="AG21" s="187">
        <v>1</v>
      </c>
      <c r="AH21" s="187">
        <v>0</v>
      </c>
      <c r="AI21" s="205"/>
      <c r="AJ21" s="205"/>
      <c r="AK21" s="205"/>
      <c r="AL21" s="319"/>
      <c r="AM21" s="319"/>
      <c r="AN21" s="319"/>
      <c r="AO21" s="319"/>
      <c r="AP21" s="319"/>
      <c r="AQ21" s="319"/>
      <c r="AR21" s="319"/>
      <c r="AS21" s="319"/>
    </row>
    <row r="22" spans="1:45" s="60" customFormat="1" ht="9.6" customHeight="1" x14ac:dyDescent="0.25">
      <c r="A22" s="349"/>
      <c r="B22" s="315"/>
      <c r="C22" s="315"/>
      <c r="D22" s="315"/>
      <c r="E22" s="324"/>
      <c r="F22" s="315"/>
      <c r="G22" s="315"/>
      <c r="H22" s="315"/>
      <c r="I22" s="315"/>
      <c r="J22" s="324"/>
      <c r="K22" s="315"/>
      <c r="L22" s="315"/>
      <c r="M22" s="315"/>
      <c r="N22" s="317"/>
      <c r="O22" s="317"/>
      <c r="P22" s="317"/>
      <c r="Q22" s="317"/>
      <c r="R22" s="318"/>
      <c r="S22" s="319"/>
      <c r="T22" s="319"/>
      <c r="U22" s="319"/>
      <c r="V22" s="319"/>
      <c r="W22" s="319"/>
      <c r="X22" s="319"/>
      <c r="Y22" s="186"/>
      <c r="Z22" s="186"/>
      <c r="AA22" s="186" t="s">
        <v>85</v>
      </c>
      <c r="AB22" s="187">
        <v>15</v>
      </c>
      <c r="AC22" s="187">
        <v>10</v>
      </c>
      <c r="AD22" s="187">
        <v>6</v>
      </c>
      <c r="AE22" s="187">
        <v>3</v>
      </c>
      <c r="AF22" s="187">
        <v>1</v>
      </c>
      <c r="AG22" s="187">
        <v>0</v>
      </c>
      <c r="AH22" s="187">
        <v>0</v>
      </c>
      <c r="AI22" s="205"/>
      <c r="AJ22" s="205"/>
      <c r="AK22" s="205"/>
      <c r="AL22" s="319"/>
      <c r="AM22" s="319"/>
      <c r="AN22" s="319"/>
      <c r="AO22" s="319"/>
      <c r="AP22" s="319"/>
      <c r="AQ22" s="319"/>
      <c r="AR22" s="319"/>
      <c r="AS22" s="319"/>
    </row>
    <row r="23" spans="1:45" s="60" customFormat="1" ht="9.6" customHeight="1" x14ac:dyDescent="0.25">
      <c r="A23" s="350"/>
      <c r="B23" s="324"/>
      <c r="C23" s="324"/>
      <c r="D23" s="324"/>
      <c r="E23" s="324"/>
      <c r="F23" s="315"/>
      <c r="G23" s="315"/>
      <c r="H23" s="319"/>
      <c r="I23" s="351"/>
      <c r="J23" s="324"/>
      <c r="K23" s="315"/>
      <c r="L23" s="315"/>
      <c r="M23" s="315"/>
      <c r="N23" s="317"/>
      <c r="O23" s="317"/>
      <c r="P23" s="317"/>
      <c r="Q23" s="317"/>
      <c r="R23" s="318"/>
      <c r="S23" s="319"/>
      <c r="T23" s="319"/>
      <c r="U23" s="319"/>
      <c r="V23" s="319"/>
      <c r="W23" s="319"/>
      <c r="X23" s="319"/>
      <c r="Y23" s="186"/>
      <c r="Z23" s="186"/>
      <c r="AA23" s="186" t="s">
        <v>90</v>
      </c>
      <c r="AB23" s="187">
        <v>10</v>
      </c>
      <c r="AC23" s="187">
        <v>6</v>
      </c>
      <c r="AD23" s="187">
        <v>3</v>
      </c>
      <c r="AE23" s="187">
        <v>1</v>
      </c>
      <c r="AF23" s="187">
        <v>0</v>
      </c>
      <c r="AG23" s="187">
        <v>0</v>
      </c>
      <c r="AH23" s="187">
        <v>0</v>
      </c>
      <c r="AI23" s="205"/>
      <c r="AJ23" s="205"/>
      <c r="AK23" s="205"/>
      <c r="AL23" s="319"/>
      <c r="AM23" s="319"/>
      <c r="AN23" s="319"/>
      <c r="AO23" s="319"/>
      <c r="AP23" s="319"/>
      <c r="AQ23" s="319"/>
      <c r="AR23" s="319"/>
      <c r="AS23" s="319"/>
    </row>
    <row r="24" spans="1:45" s="60" customFormat="1" ht="9.6" customHeight="1" x14ac:dyDescent="0.25">
      <c r="A24" s="350"/>
      <c r="B24" s="315"/>
      <c r="C24" s="315"/>
      <c r="D24" s="315"/>
      <c r="E24" s="324"/>
      <c r="F24" s="315"/>
      <c r="G24" s="315"/>
      <c r="H24" s="315"/>
      <c r="I24" s="315"/>
      <c r="J24" s="324"/>
      <c r="K24" s="315"/>
      <c r="L24" s="352"/>
      <c r="M24" s="315"/>
      <c r="N24" s="317"/>
      <c r="O24" s="317"/>
      <c r="P24" s="317"/>
      <c r="Q24" s="317"/>
      <c r="R24" s="318"/>
      <c r="S24" s="319"/>
      <c r="T24" s="319"/>
      <c r="U24" s="319"/>
      <c r="V24" s="319"/>
      <c r="W24" s="319"/>
      <c r="X24" s="319"/>
      <c r="Y24" s="186"/>
      <c r="Z24" s="186"/>
      <c r="AA24" s="186" t="s">
        <v>91</v>
      </c>
      <c r="AB24" s="187">
        <v>6</v>
      </c>
      <c r="AC24" s="187">
        <v>3</v>
      </c>
      <c r="AD24" s="187">
        <v>1</v>
      </c>
      <c r="AE24" s="187">
        <v>0</v>
      </c>
      <c r="AF24" s="187">
        <v>0</v>
      </c>
      <c r="AG24" s="187">
        <v>0</v>
      </c>
      <c r="AH24" s="187">
        <v>0</v>
      </c>
      <c r="AI24" s="205"/>
      <c r="AJ24" s="205"/>
      <c r="AK24" s="205"/>
      <c r="AL24" s="319"/>
      <c r="AM24" s="319"/>
      <c r="AN24" s="319"/>
      <c r="AO24" s="319"/>
      <c r="AP24" s="319"/>
      <c r="AQ24" s="319"/>
      <c r="AR24" s="319"/>
      <c r="AS24" s="319"/>
    </row>
    <row r="25" spans="1:45" s="60" customFormat="1" ht="9.6" customHeight="1" x14ac:dyDescent="0.25">
      <c r="A25" s="350"/>
      <c r="B25" s="324"/>
      <c r="C25" s="324"/>
      <c r="D25" s="324"/>
      <c r="E25" s="324"/>
      <c r="F25" s="315"/>
      <c r="G25" s="315"/>
      <c r="H25" s="319"/>
      <c r="I25" s="315"/>
      <c r="J25" s="324"/>
      <c r="K25" s="351"/>
      <c r="L25" s="324"/>
      <c r="M25" s="315"/>
      <c r="N25" s="317"/>
      <c r="O25" s="317"/>
      <c r="P25" s="317"/>
      <c r="Q25" s="317"/>
      <c r="R25" s="318"/>
      <c r="S25" s="319"/>
      <c r="T25" s="319"/>
      <c r="U25" s="319"/>
      <c r="V25" s="319"/>
      <c r="W25" s="319"/>
      <c r="X25" s="319"/>
      <c r="Y25" s="186"/>
      <c r="Z25" s="186"/>
      <c r="AA25" s="186" t="s">
        <v>96</v>
      </c>
      <c r="AB25" s="187">
        <v>3</v>
      </c>
      <c r="AC25" s="187">
        <v>2</v>
      </c>
      <c r="AD25" s="187">
        <v>1</v>
      </c>
      <c r="AE25" s="187">
        <v>0</v>
      </c>
      <c r="AF25" s="187">
        <v>0</v>
      </c>
      <c r="AG25" s="187">
        <v>0</v>
      </c>
      <c r="AH25" s="187">
        <v>0</v>
      </c>
      <c r="AI25" s="205"/>
      <c r="AJ25" s="205"/>
      <c r="AK25" s="205"/>
      <c r="AL25" s="319"/>
      <c r="AM25" s="319"/>
      <c r="AN25" s="319"/>
      <c r="AO25" s="319"/>
      <c r="AP25" s="319"/>
      <c r="AQ25" s="319"/>
      <c r="AR25" s="319"/>
      <c r="AS25" s="319"/>
    </row>
    <row r="26" spans="1:45" s="60" customFormat="1" ht="9.6" customHeight="1" x14ac:dyDescent="0.25">
      <c r="A26" s="350"/>
      <c r="B26" s="315"/>
      <c r="C26" s="315"/>
      <c r="D26" s="315"/>
      <c r="E26" s="324"/>
      <c r="F26" s="315"/>
      <c r="G26" s="315"/>
      <c r="H26" s="315"/>
      <c r="I26" s="315"/>
      <c r="J26" s="324"/>
      <c r="K26" s="315"/>
      <c r="L26" s="315"/>
      <c r="M26" s="315"/>
      <c r="N26" s="317"/>
      <c r="O26" s="317"/>
      <c r="P26" s="317"/>
      <c r="Q26" s="317"/>
      <c r="R26" s="318"/>
      <c r="S26" s="353"/>
      <c r="T26" s="319"/>
      <c r="U26" s="319"/>
      <c r="V26" s="319"/>
      <c r="W26" s="319"/>
      <c r="X26" s="319"/>
      <c r="Y26"/>
      <c r="Z26"/>
      <c r="AA26"/>
      <c r="AB26"/>
      <c r="AC26"/>
      <c r="AD26"/>
      <c r="AE26"/>
      <c r="AF26"/>
      <c r="AG26"/>
      <c r="AH26"/>
      <c r="AI26" s="205"/>
      <c r="AJ26" s="205"/>
      <c r="AK26" s="205"/>
      <c r="AL26" s="319"/>
      <c r="AM26" s="319"/>
      <c r="AN26" s="319"/>
      <c r="AO26" s="319"/>
      <c r="AP26" s="319"/>
      <c r="AQ26" s="319"/>
      <c r="AR26" s="319"/>
      <c r="AS26" s="319"/>
    </row>
    <row r="27" spans="1:45" s="60" customFormat="1" ht="9.6" customHeight="1" x14ac:dyDescent="0.25">
      <c r="A27" s="350"/>
      <c r="B27" s="324"/>
      <c r="C27" s="324"/>
      <c r="D27" s="324"/>
      <c r="E27" s="324"/>
      <c r="F27" s="315"/>
      <c r="G27" s="315"/>
      <c r="H27" s="319"/>
      <c r="I27" s="351"/>
      <c r="J27" s="324"/>
      <c r="K27" s="315"/>
      <c r="L27" s="315"/>
      <c r="M27" s="315"/>
      <c r="N27" s="317"/>
      <c r="O27" s="317"/>
      <c r="P27" s="317"/>
      <c r="Q27" s="317"/>
      <c r="R27" s="318"/>
      <c r="S27" s="319"/>
      <c r="T27" s="319"/>
      <c r="U27" s="319"/>
      <c r="V27" s="319"/>
      <c r="W27" s="319"/>
      <c r="X27" s="319"/>
      <c r="Y27"/>
      <c r="Z27"/>
      <c r="AA27"/>
      <c r="AB27"/>
      <c r="AC27"/>
      <c r="AD27"/>
      <c r="AE27"/>
      <c r="AF27"/>
      <c r="AG27"/>
      <c r="AH27"/>
      <c r="AI27" s="205"/>
      <c r="AJ27" s="205"/>
      <c r="AK27" s="205"/>
      <c r="AL27" s="319"/>
      <c r="AM27" s="319"/>
      <c r="AN27" s="319"/>
      <c r="AO27" s="319"/>
      <c r="AP27" s="319"/>
      <c r="AQ27" s="319"/>
      <c r="AR27" s="319"/>
      <c r="AS27" s="319"/>
    </row>
    <row r="28" spans="1:45" s="60" customFormat="1" ht="9.6" customHeight="1" x14ac:dyDescent="0.25">
      <c r="A28" s="350"/>
      <c r="B28" s="315"/>
      <c r="C28" s="315"/>
      <c r="D28" s="315"/>
      <c r="E28" s="324"/>
      <c r="F28" s="315"/>
      <c r="G28" s="315"/>
      <c r="H28" s="315"/>
      <c r="I28" s="315"/>
      <c r="J28" s="324"/>
      <c r="K28" s="315"/>
      <c r="L28" s="315"/>
      <c r="M28" s="315"/>
      <c r="N28" s="317"/>
      <c r="O28" s="317"/>
      <c r="P28" s="317"/>
      <c r="Q28" s="317"/>
      <c r="R28" s="318"/>
      <c r="S28" s="319"/>
      <c r="T28" s="319"/>
      <c r="U28" s="319"/>
      <c r="V28" s="319"/>
      <c r="W28" s="319"/>
      <c r="X28" s="319"/>
      <c r="Y28" s="319"/>
      <c r="Z28" s="319"/>
      <c r="AA28" s="319"/>
      <c r="AB28" s="319"/>
      <c r="AC28" s="319"/>
      <c r="AD28" s="319"/>
      <c r="AE28" s="319"/>
      <c r="AF28" s="319"/>
      <c r="AG28" s="319"/>
      <c r="AH28" s="319"/>
      <c r="AI28" s="354"/>
      <c r="AJ28" s="354"/>
      <c r="AK28" s="354"/>
      <c r="AL28" s="319"/>
      <c r="AM28" s="319"/>
      <c r="AN28" s="319"/>
      <c r="AO28" s="319"/>
      <c r="AP28" s="319"/>
      <c r="AQ28" s="319"/>
      <c r="AR28" s="319"/>
      <c r="AS28" s="319"/>
    </row>
    <row r="29" spans="1:45" s="60" customFormat="1" ht="9.6" customHeight="1" x14ac:dyDescent="0.25">
      <c r="A29" s="350"/>
      <c r="B29" s="324"/>
      <c r="C29" s="324"/>
      <c r="D29" s="324"/>
      <c r="E29" s="324"/>
      <c r="F29" s="315"/>
      <c r="G29" s="315"/>
      <c r="H29" s="319"/>
      <c r="I29" s="315"/>
      <c r="J29" s="324"/>
      <c r="K29" s="315"/>
      <c r="L29" s="315"/>
      <c r="M29" s="351"/>
      <c r="N29" s="324"/>
      <c r="O29" s="315"/>
      <c r="P29" s="317"/>
      <c r="Q29" s="317"/>
      <c r="R29" s="318"/>
      <c r="S29" s="319"/>
      <c r="T29" s="319"/>
      <c r="U29" s="319"/>
      <c r="V29" s="319"/>
      <c r="W29" s="319"/>
      <c r="X29" s="319"/>
      <c r="Y29" s="319"/>
      <c r="Z29" s="319"/>
      <c r="AA29" s="319"/>
      <c r="AB29" s="319"/>
      <c r="AC29" s="319"/>
      <c r="AD29" s="319"/>
      <c r="AE29" s="319"/>
      <c r="AF29" s="319"/>
      <c r="AG29" s="319"/>
      <c r="AH29" s="319"/>
      <c r="AI29" s="354"/>
      <c r="AJ29" s="354"/>
      <c r="AK29" s="354"/>
      <c r="AL29" s="319"/>
      <c r="AM29" s="319"/>
      <c r="AN29" s="319"/>
      <c r="AO29" s="319"/>
      <c r="AP29" s="319"/>
      <c r="AQ29" s="319"/>
      <c r="AR29" s="319"/>
      <c r="AS29" s="319"/>
    </row>
    <row r="30" spans="1:45" s="60" customFormat="1" ht="9.6" customHeight="1" x14ac:dyDescent="0.25">
      <c r="A30" s="350"/>
      <c r="B30" s="315"/>
      <c r="C30" s="315"/>
      <c r="D30" s="315"/>
      <c r="E30" s="324"/>
      <c r="F30" s="315"/>
      <c r="G30" s="315"/>
      <c r="H30" s="315"/>
      <c r="I30" s="315"/>
      <c r="J30" s="324"/>
      <c r="K30" s="315"/>
      <c r="L30" s="315"/>
      <c r="M30" s="315"/>
      <c r="N30" s="317"/>
      <c r="O30" s="315"/>
      <c r="P30" s="317"/>
      <c r="Q30" s="317"/>
      <c r="R30" s="318"/>
      <c r="S30" s="319"/>
      <c r="T30" s="319"/>
      <c r="U30" s="319"/>
      <c r="V30" s="319"/>
      <c r="W30" s="319"/>
      <c r="X30" s="319"/>
      <c r="Y30" s="319"/>
      <c r="Z30" s="319"/>
      <c r="AA30" s="319"/>
      <c r="AB30" s="319"/>
      <c r="AC30" s="319"/>
      <c r="AD30" s="319"/>
      <c r="AE30" s="319"/>
      <c r="AF30" s="319"/>
      <c r="AG30" s="319"/>
      <c r="AH30" s="319"/>
      <c r="AI30" s="354"/>
      <c r="AJ30" s="354"/>
      <c r="AK30" s="354"/>
      <c r="AL30" s="319"/>
      <c r="AM30" s="319"/>
      <c r="AN30" s="319"/>
      <c r="AO30" s="319"/>
      <c r="AP30" s="319"/>
      <c r="AQ30" s="319"/>
      <c r="AR30" s="319"/>
      <c r="AS30" s="319"/>
    </row>
    <row r="31" spans="1:45" s="60" customFormat="1" ht="9.6" customHeight="1" x14ac:dyDescent="0.25">
      <c r="A31" s="350"/>
      <c r="B31" s="324"/>
      <c r="C31" s="324"/>
      <c r="D31" s="324"/>
      <c r="E31" s="324"/>
      <c r="F31" s="315"/>
      <c r="G31" s="315"/>
      <c r="H31" s="319"/>
      <c r="I31" s="351"/>
      <c r="J31" s="324"/>
      <c r="K31" s="315"/>
      <c r="L31" s="315"/>
      <c r="M31" s="315"/>
      <c r="N31" s="317"/>
      <c r="O31" s="317"/>
      <c r="P31" s="317"/>
      <c r="Q31" s="317"/>
      <c r="R31" s="318"/>
      <c r="S31" s="319"/>
      <c r="T31" s="319"/>
      <c r="U31" s="319"/>
      <c r="V31" s="319"/>
      <c r="W31" s="319"/>
      <c r="X31" s="319"/>
      <c r="Y31" s="319"/>
      <c r="Z31" s="319"/>
      <c r="AA31" s="319"/>
      <c r="AB31" s="319"/>
      <c r="AC31" s="319"/>
      <c r="AD31" s="319"/>
      <c r="AE31" s="319"/>
      <c r="AF31" s="319"/>
      <c r="AG31" s="319"/>
      <c r="AH31" s="319"/>
      <c r="AI31" s="354"/>
      <c r="AJ31" s="354"/>
      <c r="AK31" s="354"/>
      <c r="AL31" s="319"/>
      <c r="AM31" s="319"/>
      <c r="AN31" s="319"/>
      <c r="AO31" s="319"/>
      <c r="AP31" s="319"/>
      <c r="AQ31" s="319"/>
      <c r="AR31" s="319"/>
      <c r="AS31" s="319"/>
    </row>
    <row r="32" spans="1:45" s="60" customFormat="1" ht="9.6" customHeight="1" x14ac:dyDescent="0.25">
      <c r="A32" s="350"/>
      <c r="B32" s="315"/>
      <c r="C32" s="315"/>
      <c r="D32" s="315"/>
      <c r="E32" s="324"/>
      <c r="F32" s="315"/>
      <c r="G32" s="315"/>
      <c r="H32" s="315"/>
      <c r="I32" s="315"/>
      <c r="J32" s="324"/>
      <c r="K32" s="315"/>
      <c r="L32" s="352"/>
      <c r="M32" s="315"/>
      <c r="N32" s="317"/>
      <c r="O32" s="317"/>
      <c r="P32" s="317"/>
      <c r="Q32" s="317"/>
      <c r="R32" s="318"/>
      <c r="S32" s="319"/>
      <c r="T32" s="319"/>
      <c r="U32" s="319"/>
      <c r="V32" s="319"/>
      <c r="W32" s="319"/>
      <c r="X32" s="319"/>
      <c r="Y32" s="319"/>
      <c r="Z32" s="319"/>
      <c r="AA32" s="319"/>
      <c r="AB32" s="319"/>
      <c r="AC32" s="319"/>
      <c r="AD32" s="319"/>
      <c r="AE32" s="319"/>
      <c r="AF32" s="319"/>
      <c r="AG32" s="319"/>
      <c r="AH32" s="319"/>
      <c r="AI32" s="354"/>
      <c r="AJ32" s="354"/>
      <c r="AK32" s="354"/>
      <c r="AL32" s="319"/>
      <c r="AM32" s="319"/>
      <c r="AN32" s="319"/>
      <c r="AO32" s="319"/>
      <c r="AP32" s="319"/>
      <c r="AQ32" s="319"/>
      <c r="AR32" s="319"/>
      <c r="AS32" s="319"/>
    </row>
    <row r="33" spans="1:45" s="60" customFormat="1" ht="9.6" customHeight="1" x14ac:dyDescent="0.25">
      <c r="A33" s="350"/>
      <c r="B33" s="324"/>
      <c r="C33" s="324"/>
      <c r="D33" s="324"/>
      <c r="E33" s="324"/>
      <c r="F33" s="315"/>
      <c r="G33" s="315"/>
      <c r="H33" s="319"/>
      <c r="I33" s="315"/>
      <c r="J33" s="324"/>
      <c r="K33" s="351"/>
      <c r="L33" s="324"/>
      <c r="M33" s="315"/>
      <c r="N33" s="317"/>
      <c r="O33" s="317"/>
      <c r="P33" s="317"/>
      <c r="Q33" s="317"/>
      <c r="R33" s="318"/>
      <c r="S33" s="319"/>
      <c r="T33" s="319"/>
      <c r="U33" s="319"/>
      <c r="V33" s="319"/>
      <c r="W33" s="319"/>
      <c r="X33" s="319"/>
      <c r="Y33" s="319"/>
      <c r="Z33" s="319"/>
      <c r="AA33" s="319"/>
      <c r="AB33" s="319"/>
      <c r="AC33" s="319"/>
      <c r="AD33" s="319"/>
      <c r="AE33" s="319"/>
      <c r="AF33" s="319"/>
      <c r="AG33" s="319"/>
      <c r="AH33" s="319"/>
      <c r="AI33" s="354"/>
      <c r="AJ33" s="354"/>
      <c r="AK33" s="354"/>
      <c r="AL33" s="319"/>
      <c r="AM33" s="319"/>
      <c r="AN33" s="319"/>
      <c r="AO33" s="319"/>
      <c r="AP33" s="319"/>
      <c r="AQ33" s="319"/>
      <c r="AR33" s="319"/>
      <c r="AS33" s="319"/>
    </row>
    <row r="34" spans="1:45" s="60" customFormat="1" ht="9.6" customHeight="1" x14ac:dyDescent="0.25">
      <c r="A34" s="350"/>
      <c r="B34" s="315"/>
      <c r="C34" s="315"/>
      <c r="D34" s="315"/>
      <c r="E34" s="324"/>
      <c r="F34" s="315"/>
      <c r="G34" s="315"/>
      <c r="H34" s="315"/>
      <c r="I34" s="315"/>
      <c r="J34" s="324"/>
      <c r="K34" s="315"/>
      <c r="L34" s="315"/>
      <c r="M34" s="315"/>
      <c r="N34" s="317"/>
      <c r="O34" s="317"/>
      <c r="P34" s="317"/>
      <c r="Q34" s="317"/>
      <c r="R34" s="318"/>
      <c r="S34" s="319"/>
      <c r="T34" s="319"/>
      <c r="U34" s="319"/>
      <c r="V34" s="319"/>
      <c r="W34" s="319"/>
      <c r="X34" s="319"/>
      <c r="Y34" s="319"/>
      <c r="Z34" s="319"/>
      <c r="AA34" s="319"/>
      <c r="AB34" s="319"/>
      <c r="AC34" s="319"/>
      <c r="AD34" s="319"/>
      <c r="AE34" s="319"/>
      <c r="AF34" s="319"/>
      <c r="AG34" s="319"/>
      <c r="AH34" s="319"/>
      <c r="AI34" s="354"/>
      <c r="AJ34" s="354"/>
      <c r="AK34" s="354"/>
      <c r="AL34" s="319"/>
      <c r="AM34" s="319"/>
      <c r="AN34" s="319"/>
      <c r="AO34" s="319"/>
      <c r="AP34" s="319"/>
      <c r="AQ34" s="319"/>
      <c r="AR34" s="319"/>
      <c r="AS34" s="319"/>
    </row>
    <row r="35" spans="1:45" s="60" customFormat="1" ht="9.6" customHeight="1" x14ac:dyDescent="0.25">
      <c r="A35" s="350"/>
      <c r="B35" s="324"/>
      <c r="C35" s="324"/>
      <c r="D35" s="324"/>
      <c r="E35" s="324"/>
      <c r="F35" s="315"/>
      <c r="G35" s="315"/>
      <c r="H35" s="319"/>
      <c r="I35" s="351"/>
      <c r="J35" s="324"/>
      <c r="K35" s="315"/>
      <c r="L35" s="315"/>
      <c r="M35" s="315"/>
      <c r="N35" s="317"/>
      <c r="O35" s="317"/>
      <c r="P35" s="317"/>
      <c r="Q35" s="317"/>
      <c r="R35" s="318"/>
      <c r="S35" s="319"/>
      <c r="T35" s="319"/>
      <c r="U35" s="319"/>
      <c r="V35" s="319"/>
      <c r="W35" s="319"/>
      <c r="X35" s="319"/>
      <c r="Y35" s="319"/>
      <c r="Z35" s="319"/>
      <c r="AA35" s="319"/>
      <c r="AB35" s="319"/>
      <c r="AC35" s="319"/>
      <c r="AD35" s="319"/>
      <c r="AE35" s="319"/>
      <c r="AF35" s="319"/>
      <c r="AG35" s="319"/>
      <c r="AH35" s="319"/>
      <c r="AI35" s="354"/>
      <c r="AJ35" s="354"/>
      <c r="AK35" s="354"/>
      <c r="AL35" s="319"/>
      <c r="AM35" s="319"/>
      <c r="AN35" s="319"/>
      <c r="AO35" s="319"/>
      <c r="AP35" s="319"/>
      <c r="AQ35" s="319"/>
      <c r="AR35" s="319"/>
      <c r="AS35" s="319"/>
    </row>
    <row r="36" spans="1:45" s="60" customFormat="1" ht="9.6" customHeight="1" x14ac:dyDescent="0.25">
      <c r="A36" s="349"/>
      <c r="B36" s="315"/>
      <c r="C36" s="315"/>
      <c r="D36" s="315"/>
      <c r="E36" s="324"/>
      <c r="F36" s="315"/>
      <c r="G36" s="315"/>
      <c r="H36" s="315"/>
      <c r="I36" s="315"/>
      <c r="J36" s="324"/>
      <c r="K36" s="315"/>
      <c r="L36" s="315"/>
      <c r="M36" s="315"/>
      <c r="N36" s="315"/>
      <c r="O36" s="315"/>
      <c r="P36" s="315"/>
      <c r="Q36" s="317"/>
      <c r="R36" s="318"/>
      <c r="S36" s="319"/>
      <c r="T36" s="319"/>
      <c r="U36" s="319"/>
      <c r="V36" s="319"/>
      <c r="W36" s="319"/>
      <c r="X36" s="319"/>
      <c r="Y36" s="319"/>
      <c r="Z36" s="319"/>
      <c r="AA36" s="319"/>
      <c r="AB36" s="319"/>
      <c r="AC36" s="319"/>
      <c r="AD36" s="319"/>
      <c r="AE36" s="319"/>
      <c r="AF36" s="319"/>
      <c r="AG36" s="319"/>
      <c r="AH36" s="319"/>
      <c r="AI36" s="354"/>
      <c r="AJ36" s="354"/>
      <c r="AK36" s="354"/>
      <c r="AL36" s="319"/>
      <c r="AM36" s="319"/>
      <c r="AN36" s="319"/>
      <c r="AO36" s="319"/>
      <c r="AP36" s="319"/>
      <c r="AQ36" s="319"/>
      <c r="AR36" s="319"/>
      <c r="AS36" s="319"/>
    </row>
    <row r="37" spans="1:45" s="60" customFormat="1" ht="9.6" customHeight="1" x14ac:dyDescent="0.25">
      <c r="A37" s="350"/>
      <c r="B37" s="324"/>
      <c r="C37" s="324"/>
      <c r="D37" s="324"/>
      <c r="E37" s="324"/>
      <c r="F37" s="355"/>
      <c r="G37" s="355"/>
      <c r="H37" s="356"/>
      <c r="I37" s="314"/>
      <c r="J37" s="335"/>
      <c r="K37" s="314"/>
      <c r="L37" s="314"/>
      <c r="M37" s="314"/>
      <c r="N37" s="338"/>
      <c r="O37" s="338"/>
      <c r="P37" s="338"/>
      <c r="Q37" s="317"/>
      <c r="R37" s="318"/>
      <c r="S37" s="319"/>
      <c r="T37" s="319"/>
      <c r="U37" s="319"/>
      <c r="V37" s="319"/>
      <c r="W37" s="319"/>
      <c r="X37" s="319"/>
      <c r="Y37" s="319"/>
      <c r="Z37" s="319"/>
      <c r="AA37" s="319"/>
      <c r="AB37" s="319"/>
      <c r="AC37" s="319"/>
      <c r="AD37" s="319"/>
      <c r="AE37" s="319"/>
      <c r="AF37" s="319"/>
      <c r="AG37" s="319"/>
      <c r="AH37" s="319"/>
      <c r="AI37" s="354"/>
      <c r="AJ37" s="354"/>
      <c r="AK37" s="354"/>
      <c r="AL37" s="319"/>
      <c r="AM37" s="319"/>
      <c r="AN37" s="319"/>
      <c r="AO37" s="319"/>
      <c r="AP37" s="319"/>
      <c r="AQ37" s="319"/>
      <c r="AR37" s="319"/>
      <c r="AS37" s="319"/>
    </row>
    <row r="38" spans="1:45" s="60" customFormat="1" ht="9.6" customHeight="1" x14ac:dyDescent="0.25">
      <c r="A38" s="349"/>
      <c r="B38" s="315"/>
      <c r="C38" s="315"/>
      <c r="D38" s="315"/>
      <c r="E38" s="324"/>
      <c r="F38" s="315"/>
      <c r="G38" s="315"/>
      <c r="H38" s="315"/>
      <c r="I38" s="315"/>
      <c r="J38" s="324"/>
      <c r="K38" s="315"/>
      <c r="L38" s="315"/>
      <c r="M38" s="315"/>
      <c r="N38" s="317"/>
      <c r="O38" s="317"/>
      <c r="P38" s="317"/>
      <c r="Q38" s="317"/>
      <c r="R38" s="318"/>
      <c r="S38" s="319"/>
      <c r="T38" s="319"/>
      <c r="U38" s="319"/>
      <c r="V38" s="319"/>
      <c r="W38" s="319"/>
      <c r="X38" s="319"/>
      <c r="Y38" s="319"/>
      <c r="Z38" s="319"/>
      <c r="AA38" s="319"/>
      <c r="AB38" s="319"/>
      <c r="AC38" s="319"/>
      <c r="AD38" s="319"/>
      <c r="AE38" s="319"/>
      <c r="AF38" s="319"/>
      <c r="AG38" s="319"/>
      <c r="AH38" s="319"/>
      <c r="AI38" s="354"/>
      <c r="AJ38" s="354"/>
      <c r="AK38" s="354"/>
      <c r="AL38" s="319"/>
      <c r="AM38" s="319"/>
      <c r="AN38" s="319"/>
      <c r="AO38" s="319"/>
      <c r="AP38" s="319"/>
      <c r="AQ38" s="319"/>
      <c r="AR38" s="319"/>
      <c r="AS38" s="319"/>
    </row>
    <row r="39" spans="1:45" s="60" customFormat="1" ht="9.6" customHeight="1" x14ac:dyDescent="0.25">
      <c r="A39" s="350"/>
      <c r="B39" s="324"/>
      <c r="C39" s="324"/>
      <c r="D39" s="324"/>
      <c r="E39" s="324"/>
      <c r="F39" s="315"/>
      <c r="G39" s="315"/>
      <c r="H39" s="319"/>
      <c r="I39" s="351"/>
      <c r="J39" s="324"/>
      <c r="K39" s="315"/>
      <c r="L39" s="315"/>
      <c r="M39" s="315"/>
      <c r="N39" s="317"/>
      <c r="O39" s="317"/>
      <c r="P39" s="317"/>
      <c r="Q39" s="317"/>
      <c r="R39" s="318"/>
      <c r="S39" s="319"/>
      <c r="T39" s="319"/>
      <c r="U39" s="319"/>
      <c r="V39" s="319"/>
      <c r="W39" s="319"/>
      <c r="X39" s="319"/>
      <c r="Y39" s="319"/>
      <c r="Z39" s="319"/>
      <c r="AA39" s="319"/>
      <c r="AB39" s="319"/>
      <c r="AC39" s="319"/>
      <c r="AD39" s="319"/>
      <c r="AE39" s="319"/>
      <c r="AF39" s="319"/>
      <c r="AG39" s="319"/>
      <c r="AH39" s="319"/>
      <c r="AI39" s="354"/>
      <c r="AJ39" s="354"/>
      <c r="AK39" s="354"/>
      <c r="AL39" s="319"/>
      <c r="AM39" s="319"/>
      <c r="AN39" s="319"/>
      <c r="AO39" s="319"/>
      <c r="AP39" s="319"/>
      <c r="AQ39" s="319"/>
      <c r="AR39" s="319"/>
      <c r="AS39" s="319"/>
    </row>
    <row r="40" spans="1:45" s="60" customFormat="1" ht="9.6" customHeight="1" x14ac:dyDescent="0.25">
      <c r="A40" s="350"/>
      <c r="B40" s="315"/>
      <c r="C40" s="315"/>
      <c r="D40" s="315"/>
      <c r="E40" s="324"/>
      <c r="F40" s="315"/>
      <c r="G40" s="315"/>
      <c r="H40" s="315"/>
      <c r="I40" s="315"/>
      <c r="J40" s="324"/>
      <c r="K40" s="315"/>
      <c r="L40" s="352"/>
      <c r="M40" s="315"/>
      <c r="N40" s="317"/>
      <c r="O40" s="317"/>
      <c r="P40" s="317"/>
      <c r="Q40" s="317"/>
      <c r="R40" s="318"/>
      <c r="S40" s="319"/>
      <c r="T40" s="319"/>
      <c r="U40" s="319"/>
      <c r="V40" s="319"/>
      <c r="W40" s="319"/>
      <c r="X40" s="319"/>
      <c r="Y40" s="319"/>
      <c r="Z40" s="319"/>
      <c r="AA40" s="319"/>
      <c r="AB40" s="319"/>
      <c r="AC40" s="319"/>
      <c r="AD40" s="319"/>
      <c r="AE40" s="319"/>
      <c r="AF40" s="319"/>
      <c r="AG40" s="319"/>
      <c r="AH40" s="319"/>
      <c r="AI40" s="354"/>
      <c r="AJ40" s="354"/>
      <c r="AK40" s="354"/>
      <c r="AL40" s="319"/>
      <c r="AM40" s="319"/>
      <c r="AN40" s="319"/>
      <c r="AO40" s="319"/>
      <c r="AP40" s="319"/>
      <c r="AQ40" s="319"/>
      <c r="AR40" s="319"/>
      <c r="AS40" s="319"/>
    </row>
    <row r="41" spans="1:45" s="60" customFormat="1" ht="9.6" customHeight="1" x14ac:dyDescent="0.25">
      <c r="A41" s="350"/>
      <c r="B41" s="324"/>
      <c r="C41" s="324"/>
      <c r="D41" s="324"/>
      <c r="E41" s="324"/>
      <c r="F41" s="315"/>
      <c r="G41" s="315"/>
      <c r="H41" s="319"/>
      <c r="I41" s="315"/>
      <c r="J41" s="324"/>
      <c r="K41" s="351"/>
      <c r="L41" s="324"/>
      <c r="M41" s="315"/>
      <c r="N41" s="317"/>
      <c r="O41" s="317"/>
      <c r="P41" s="317"/>
      <c r="Q41" s="317"/>
      <c r="R41" s="318"/>
      <c r="S41" s="319"/>
      <c r="T41" s="319"/>
      <c r="U41" s="319"/>
      <c r="V41" s="319"/>
      <c r="W41" s="319"/>
      <c r="X41" s="319"/>
      <c r="Y41" s="319"/>
      <c r="Z41" s="319"/>
      <c r="AA41" s="319"/>
      <c r="AB41" s="319"/>
      <c r="AC41" s="319"/>
      <c r="AD41" s="319"/>
      <c r="AE41" s="319"/>
      <c r="AF41" s="319"/>
      <c r="AG41" s="319"/>
      <c r="AH41" s="319"/>
      <c r="AI41" s="354"/>
      <c r="AJ41" s="354"/>
      <c r="AK41" s="354"/>
      <c r="AL41" s="319"/>
      <c r="AM41" s="319"/>
      <c r="AN41" s="319"/>
      <c r="AO41" s="319"/>
      <c r="AP41" s="319"/>
      <c r="AQ41" s="319"/>
      <c r="AR41" s="319"/>
      <c r="AS41" s="319"/>
    </row>
    <row r="42" spans="1:45" s="60" customFormat="1" ht="9.6" customHeight="1" x14ac:dyDescent="0.25">
      <c r="A42" s="350"/>
      <c r="B42" s="315"/>
      <c r="C42" s="315"/>
      <c r="D42" s="315"/>
      <c r="E42" s="324"/>
      <c r="F42" s="315"/>
      <c r="G42" s="315"/>
      <c r="H42" s="315"/>
      <c r="I42" s="315"/>
      <c r="J42" s="324"/>
      <c r="K42" s="315"/>
      <c r="L42" s="315"/>
      <c r="M42" s="315"/>
      <c r="N42" s="317"/>
      <c r="O42" s="317"/>
      <c r="P42" s="317"/>
      <c r="Q42" s="317"/>
      <c r="R42" s="318"/>
      <c r="S42" s="353"/>
      <c r="T42" s="319"/>
      <c r="U42" s="319"/>
      <c r="V42" s="319"/>
      <c r="W42" s="319"/>
      <c r="X42" s="319"/>
      <c r="Y42" s="319"/>
      <c r="Z42" s="319"/>
      <c r="AA42" s="319"/>
      <c r="AB42" s="319"/>
      <c r="AC42" s="319"/>
      <c r="AD42" s="319"/>
      <c r="AE42" s="319"/>
      <c r="AF42" s="319"/>
      <c r="AG42" s="319"/>
      <c r="AH42" s="319"/>
      <c r="AI42" s="354"/>
      <c r="AJ42" s="354"/>
      <c r="AK42" s="354"/>
      <c r="AL42" s="319"/>
      <c r="AM42" s="319"/>
      <c r="AN42" s="319"/>
      <c r="AO42" s="319"/>
      <c r="AP42" s="319"/>
      <c r="AQ42" s="319"/>
      <c r="AR42" s="319"/>
      <c r="AS42" s="319"/>
    </row>
    <row r="43" spans="1:45" s="60" customFormat="1" ht="9.6" customHeight="1" x14ac:dyDescent="0.25">
      <c r="A43" s="350"/>
      <c r="B43" s="324"/>
      <c r="C43" s="324"/>
      <c r="D43" s="324"/>
      <c r="E43" s="324"/>
      <c r="F43" s="315"/>
      <c r="G43" s="315"/>
      <c r="H43" s="319"/>
      <c r="I43" s="351"/>
      <c r="J43" s="324"/>
      <c r="K43" s="315"/>
      <c r="L43" s="315"/>
      <c r="M43" s="315"/>
      <c r="N43" s="317"/>
      <c r="O43" s="317"/>
      <c r="P43" s="317"/>
      <c r="Q43" s="317"/>
      <c r="R43" s="318"/>
      <c r="S43" s="319"/>
      <c r="T43" s="319"/>
      <c r="U43" s="319"/>
      <c r="V43" s="319"/>
      <c r="W43" s="319"/>
      <c r="X43" s="319"/>
      <c r="Y43" s="319"/>
      <c r="Z43" s="319"/>
      <c r="AA43" s="319"/>
      <c r="AB43" s="319"/>
      <c r="AC43" s="319"/>
      <c r="AD43" s="319"/>
      <c r="AE43" s="319"/>
      <c r="AF43" s="319"/>
      <c r="AG43" s="319"/>
      <c r="AH43" s="319"/>
      <c r="AI43" s="354"/>
      <c r="AJ43" s="354"/>
      <c r="AK43" s="354"/>
      <c r="AL43" s="319"/>
      <c r="AM43" s="319"/>
      <c r="AN43" s="319"/>
      <c r="AO43" s="319"/>
      <c r="AP43" s="319"/>
      <c r="AQ43" s="319"/>
      <c r="AR43" s="319"/>
      <c r="AS43" s="319"/>
    </row>
    <row r="44" spans="1:45" s="60" customFormat="1" ht="9.6" customHeight="1" x14ac:dyDescent="0.25">
      <c r="A44" s="350"/>
      <c r="B44" s="315"/>
      <c r="C44" s="315"/>
      <c r="D44" s="315"/>
      <c r="E44" s="324"/>
      <c r="F44" s="315"/>
      <c r="G44" s="315"/>
      <c r="H44" s="315"/>
      <c r="I44" s="315"/>
      <c r="J44" s="324"/>
      <c r="K44" s="315"/>
      <c r="L44" s="315"/>
      <c r="M44" s="315"/>
      <c r="N44" s="317"/>
      <c r="O44" s="317"/>
      <c r="P44" s="317"/>
      <c r="Q44" s="317"/>
      <c r="R44" s="318"/>
      <c r="S44" s="319"/>
      <c r="T44" s="319"/>
      <c r="U44" s="319"/>
      <c r="V44" s="319"/>
      <c r="W44" s="319"/>
      <c r="X44" s="319"/>
      <c r="Y44" s="319"/>
      <c r="Z44" s="319"/>
      <c r="AA44" s="319"/>
      <c r="AB44" s="319"/>
      <c r="AC44" s="319"/>
      <c r="AD44" s="319"/>
      <c r="AE44" s="319"/>
      <c r="AF44" s="319"/>
      <c r="AG44" s="319"/>
      <c r="AH44" s="319"/>
      <c r="AI44" s="354"/>
      <c r="AJ44" s="354"/>
      <c r="AK44" s="354"/>
      <c r="AL44" s="319"/>
      <c r="AM44" s="319"/>
      <c r="AN44" s="319"/>
      <c r="AO44" s="319"/>
      <c r="AP44" s="319"/>
      <c r="AQ44" s="319"/>
      <c r="AR44" s="319"/>
      <c r="AS44" s="319"/>
    </row>
    <row r="45" spans="1:45" s="60" customFormat="1" ht="9.6" customHeight="1" x14ac:dyDescent="0.25">
      <c r="A45" s="350"/>
      <c r="B45" s="324"/>
      <c r="C45" s="324"/>
      <c r="D45" s="324"/>
      <c r="E45" s="324"/>
      <c r="F45" s="315"/>
      <c r="G45" s="315"/>
      <c r="H45" s="319"/>
      <c r="I45" s="315"/>
      <c r="J45" s="324"/>
      <c r="K45" s="315"/>
      <c r="L45" s="315"/>
      <c r="M45" s="351"/>
      <c r="N45" s="324"/>
      <c r="O45" s="315"/>
      <c r="P45" s="317"/>
      <c r="Q45" s="317"/>
      <c r="R45" s="318"/>
      <c r="S45" s="319"/>
      <c r="T45" s="319"/>
      <c r="U45" s="319"/>
      <c r="V45" s="319"/>
      <c r="W45" s="319"/>
      <c r="X45" s="319"/>
      <c r="Y45" s="319"/>
      <c r="Z45" s="319"/>
      <c r="AA45" s="319"/>
      <c r="AB45" s="319"/>
      <c r="AC45" s="319"/>
      <c r="AD45" s="319"/>
      <c r="AE45" s="319"/>
      <c r="AF45" s="319"/>
      <c r="AG45" s="319"/>
      <c r="AH45" s="319"/>
      <c r="AI45" s="354"/>
      <c r="AJ45" s="354"/>
      <c r="AK45" s="354"/>
      <c r="AL45" s="319"/>
      <c r="AM45" s="319"/>
      <c r="AN45" s="319"/>
      <c r="AO45" s="319"/>
      <c r="AP45" s="319"/>
      <c r="AQ45" s="319"/>
      <c r="AR45" s="319"/>
      <c r="AS45" s="319"/>
    </row>
    <row r="46" spans="1:45" s="60" customFormat="1" ht="9.6" customHeight="1" x14ac:dyDescent="0.25">
      <c r="A46" s="350"/>
      <c r="B46" s="315"/>
      <c r="C46" s="315"/>
      <c r="D46" s="315"/>
      <c r="E46" s="324"/>
      <c r="F46" s="315"/>
      <c r="G46" s="315"/>
      <c r="H46" s="315"/>
      <c r="I46" s="315"/>
      <c r="J46" s="324"/>
      <c r="K46" s="315"/>
      <c r="L46" s="315"/>
      <c r="M46" s="315"/>
      <c r="N46" s="317"/>
      <c r="O46" s="315"/>
      <c r="P46" s="317"/>
      <c r="Q46" s="317"/>
      <c r="R46" s="318"/>
      <c r="S46" s="319"/>
      <c r="T46" s="319"/>
      <c r="U46" s="319"/>
      <c r="V46" s="319"/>
      <c r="W46" s="319"/>
      <c r="X46" s="319"/>
      <c r="Y46" s="319"/>
      <c r="Z46" s="319"/>
      <c r="AA46" s="319"/>
      <c r="AB46" s="319"/>
      <c r="AC46" s="319"/>
      <c r="AD46" s="319"/>
      <c r="AE46" s="319"/>
      <c r="AF46" s="319"/>
      <c r="AG46" s="319"/>
      <c r="AH46" s="319"/>
      <c r="AI46" s="354"/>
      <c r="AJ46" s="354"/>
      <c r="AK46" s="354"/>
      <c r="AL46" s="319"/>
      <c r="AM46" s="319"/>
      <c r="AN46" s="319"/>
      <c r="AO46" s="319"/>
      <c r="AP46" s="319"/>
      <c r="AQ46" s="319"/>
      <c r="AR46" s="319"/>
      <c r="AS46" s="319"/>
    </row>
    <row r="47" spans="1:45" s="60" customFormat="1" ht="9.6" customHeight="1" x14ac:dyDescent="0.25">
      <c r="A47" s="350"/>
      <c r="B47" s="324"/>
      <c r="C47" s="324"/>
      <c r="D47" s="324"/>
      <c r="E47" s="324"/>
      <c r="F47" s="315"/>
      <c r="G47" s="315"/>
      <c r="H47" s="319"/>
      <c r="I47" s="351"/>
      <c r="J47" s="324"/>
      <c r="K47" s="315"/>
      <c r="L47" s="315"/>
      <c r="M47" s="315"/>
      <c r="N47" s="317"/>
      <c r="O47" s="317"/>
      <c r="P47" s="317"/>
      <c r="Q47" s="317"/>
      <c r="R47" s="318"/>
      <c r="S47" s="319"/>
      <c r="T47" s="319"/>
      <c r="U47" s="319"/>
      <c r="V47" s="319"/>
      <c r="W47" s="319"/>
      <c r="X47" s="319"/>
      <c r="Y47" s="319"/>
      <c r="Z47" s="319"/>
      <c r="AA47" s="319"/>
      <c r="AB47" s="319"/>
      <c r="AC47" s="319"/>
      <c r="AD47" s="319"/>
      <c r="AE47" s="319"/>
      <c r="AF47" s="319"/>
      <c r="AG47" s="319"/>
      <c r="AH47" s="319"/>
      <c r="AI47" s="354"/>
      <c r="AJ47" s="354"/>
      <c r="AK47" s="354"/>
      <c r="AL47" s="319"/>
      <c r="AM47" s="319"/>
      <c r="AN47" s="319"/>
      <c r="AO47" s="319"/>
      <c r="AP47" s="319"/>
      <c r="AQ47" s="319"/>
      <c r="AR47" s="319"/>
      <c r="AS47" s="319"/>
    </row>
    <row r="48" spans="1:45" s="60" customFormat="1" ht="9.6" customHeight="1" x14ac:dyDescent="0.25">
      <c r="A48" s="350"/>
      <c r="B48" s="315"/>
      <c r="C48" s="315"/>
      <c r="D48" s="315"/>
      <c r="E48" s="324"/>
      <c r="F48" s="315"/>
      <c r="G48" s="315"/>
      <c r="H48" s="315"/>
      <c r="I48" s="315"/>
      <c r="J48" s="324"/>
      <c r="K48" s="315"/>
      <c r="L48" s="352"/>
      <c r="M48" s="315"/>
      <c r="N48" s="317"/>
      <c r="O48" s="317"/>
      <c r="P48" s="317"/>
      <c r="Q48" s="317"/>
      <c r="R48" s="318"/>
      <c r="S48" s="319"/>
      <c r="T48" s="319"/>
      <c r="U48" s="319"/>
      <c r="V48" s="319"/>
      <c r="W48" s="319"/>
      <c r="X48" s="319"/>
      <c r="Y48" s="319"/>
      <c r="Z48" s="319"/>
      <c r="AA48" s="319"/>
      <c r="AB48" s="319"/>
      <c r="AC48" s="319"/>
      <c r="AD48" s="319"/>
      <c r="AE48" s="319"/>
      <c r="AF48" s="319"/>
      <c r="AG48" s="319"/>
      <c r="AH48" s="319"/>
      <c r="AI48" s="354"/>
      <c r="AJ48" s="354"/>
      <c r="AK48" s="354"/>
      <c r="AL48" s="319"/>
      <c r="AM48" s="319"/>
      <c r="AN48" s="319"/>
      <c r="AO48" s="319"/>
      <c r="AP48" s="319"/>
      <c r="AQ48" s="319"/>
      <c r="AR48" s="319"/>
      <c r="AS48" s="319"/>
    </row>
    <row r="49" spans="1:45" s="60" customFormat="1" ht="9.6" customHeight="1" x14ac:dyDescent="0.25">
      <c r="A49" s="350"/>
      <c r="B49" s="324"/>
      <c r="C49" s="324"/>
      <c r="D49" s="324"/>
      <c r="E49" s="324"/>
      <c r="F49" s="315"/>
      <c r="G49" s="315"/>
      <c r="H49" s="319"/>
      <c r="I49" s="315"/>
      <c r="J49" s="324"/>
      <c r="K49" s="351"/>
      <c r="L49" s="324"/>
      <c r="M49" s="315"/>
      <c r="N49" s="317"/>
      <c r="O49" s="317"/>
      <c r="P49" s="317"/>
      <c r="Q49" s="317"/>
      <c r="R49" s="318"/>
      <c r="S49" s="319"/>
      <c r="T49" s="319"/>
      <c r="U49" s="319"/>
      <c r="V49" s="319"/>
      <c r="W49" s="319"/>
      <c r="X49" s="319"/>
      <c r="Y49" s="319"/>
      <c r="Z49" s="319"/>
      <c r="AA49" s="319"/>
      <c r="AB49" s="319"/>
      <c r="AC49" s="319"/>
      <c r="AD49" s="319"/>
      <c r="AE49" s="319"/>
      <c r="AF49" s="319"/>
      <c r="AG49" s="319"/>
      <c r="AH49" s="319"/>
      <c r="AI49" s="354"/>
      <c r="AJ49" s="354"/>
      <c r="AK49" s="354"/>
      <c r="AL49" s="319"/>
      <c r="AM49" s="319"/>
      <c r="AN49" s="319"/>
      <c r="AO49" s="319"/>
      <c r="AP49" s="319"/>
      <c r="AQ49" s="319"/>
      <c r="AR49" s="319"/>
      <c r="AS49" s="319"/>
    </row>
    <row r="50" spans="1:45" s="60" customFormat="1" ht="9.6" customHeight="1" x14ac:dyDescent="0.25">
      <c r="A50" s="350"/>
      <c r="B50" s="315"/>
      <c r="C50" s="315"/>
      <c r="D50" s="315"/>
      <c r="E50" s="324"/>
      <c r="F50" s="315"/>
      <c r="G50" s="315"/>
      <c r="H50" s="315"/>
      <c r="I50" s="315"/>
      <c r="J50" s="324"/>
      <c r="K50" s="315"/>
      <c r="L50" s="315"/>
      <c r="M50" s="315"/>
      <c r="N50" s="317"/>
      <c r="O50" s="317"/>
      <c r="P50" s="317"/>
      <c r="Q50" s="317"/>
      <c r="R50" s="318"/>
      <c r="S50" s="319"/>
      <c r="T50" s="319"/>
      <c r="U50" s="319"/>
      <c r="V50" s="319"/>
      <c r="W50" s="319"/>
      <c r="X50" s="319"/>
      <c r="Y50" s="319"/>
      <c r="Z50" s="319"/>
      <c r="AA50" s="319"/>
      <c r="AB50" s="319"/>
      <c r="AC50" s="319"/>
      <c r="AD50" s="319"/>
      <c r="AE50" s="319"/>
      <c r="AF50" s="319"/>
      <c r="AG50" s="319"/>
      <c r="AH50" s="319"/>
      <c r="AI50" s="354"/>
      <c r="AJ50" s="354"/>
      <c r="AK50" s="354"/>
      <c r="AL50" s="319"/>
      <c r="AM50" s="319"/>
      <c r="AN50" s="319"/>
      <c r="AO50" s="319"/>
      <c r="AP50" s="319"/>
      <c r="AQ50" s="319"/>
      <c r="AR50" s="319"/>
      <c r="AS50" s="319"/>
    </row>
    <row r="51" spans="1:45" s="60" customFormat="1" ht="9.6" customHeight="1" x14ac:dyDescent="0.25">
      <c r="A51" s="350"/>
      <c r="B51" s="324"/>
      <c r="C51" s="324"/>
      <c r="D51" s="324"/>
      <c r="E51" s="324"/>
      <c r="F51" s="315"/>
      <c r="G51" s="315"/>
      <c r="H51" s="319"/>
      <c r="I51" s="351"/>
      <c r="J51" s="324"/>
      <c r="K51" s="315"/>
      <c r="L51" s="315"/>
      <c r="M51" s="315"/>
      <c r="N51" s="317"/>
      <c r="O51" s="317"/>
      <c r="P51" s="317"/>
      <c r="Q51" s="317"/>
      <c r="R51" s="318"/>
      <c r="S51" s="319"/>
      <c r="T51" s="319"/>
      <c r="U51" s="319"/>
      <c r="V51" s="319"/>
      <c r="W51" s="319"/>
      <c r="X51" s="319"/>
      <c r="Y51" s="319"/>
      <c r="Z51" s="319"/>
      <c r="AA51" s="319"/>
      <c r="AB51" s="319"/>
      <c r="AC51" s="319"/>
      <c r="AD51" s="319"/>
      <c r="AE51" s="319"/>
      <c r="AF51" s="319"/>
      <c r="AG51" s="319"/>
      <c r="AH51" s="319"/>
      <c r="AI51" s="354"/>
      <c r="AJ51" s="354"/>
      <c r="AK51" s="354"/>
      <c r="AL51" s="319"/>
      <c r="AM51" s="319"/>
      <c r="AN51" s="319"/>
      <c r="AO51" s="319"/>
      <c r="AP51" s="319"/>
      <c r="AQ51" s="319"/>
      <c r="AR51" s="319"/>
      <c r="AS51" s="319"/>
    </row>
    <row r="52" spans="1:45" s="60" customFormat="1" ht="9.6" customHeight="1" x14ac:dyDescent="0.25">
      <c r="A52" s="349"/>
      <c r="B52" s="315"/>
      <c r="C52" s="315"/>
      <c r="D52" s="315"/>
      <c r="E52" s="324"/>
      <c r="F52" s="315"/>
      <c r="G52" s="315"/>
      <c r="H52" s="315"/>
      <c r="I52" s="315"/>
      <c r="J52" s="324"/>
      <c r="K52" s="315"/>
      <c r="L52" s="315"/>
      <c r="M52" s="315"/>
      <c r="N52" s="315"/>
      <c r="O52" s="315"/>
      <c r="P52" s="315"/>
      <c r="Q52" s="317"/>
      <c r="R52" s="318"/>
      <c r="S52" s="319"/>
      <c r="T52" s="319"/>
      <c r="U52" s="319"/>
      <c r="V52" s="319"/>
      <c r="W52" s="319"/>
      <c r="X52" s="319"/>
      <c r="Y52" s="319"/>
      <c r="Z52" s="319"/>
      <c r="AA52" s="319"/>
      <c r="AB52" s="319"/>
      <c r="AC52" s="319"/>
      <c r="AD52" s="319"/>
      <c r="AE52" s="319"/>
      <c r="AF52" s="319"/>
      <c r="AG52" s="319"/>
      <c r="AH52" s="319"/>
      <c r="AI52" s="354"/>
      <c r="AJ52" s="354"/>
      <c r="AK52" s="354"/>
      <c r="AL52" s="319"/>
      <c r="AM52" s="319"/>
      <c r="AN52" s="319"/>
      <c r="AO52" s="319"/>
      <c r="AP52" s="319"/>
      <c r="AQ52" s="319"/>
      <c r="AR52" s="319"/>
      <c r="AS52" s="319"/>
    </row>
    <row r="53" spans="1:45" s="7" customFormat="1" ht="6.75" customHeight="1" x14ac:dyDescent="0.25">
      <c r="A53" s="357"/>
      <c r="B53" s="357"/>
      <c r="C53" s="357"/>
      <c r="D53" s="357"/>
      <c r="E53" s="357"/>
      <c r="F53" s="358"/>
      <c r="G53" s="358"/>
      <c r="H53" s="358"/>
      <c r="I53" s="358"/>
      <c r="J53" s="359"/>
      <c r="K53" s="358"/>
      <c r="L53" s="360"/>
      <c r="M53" s="358"/>
      <c r="N53" s="360"/>
      <c r="O53" s="358"/>
      <c r="P53" s="360"/>
      <c r="Q53" s="358"/>
      <c r="R53" s="360"/>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row>
    <row r="54" spans="1:45" s="18" customFormat="1" ht="10.5" customHeight="1" x14ac:dyDescent="0.25">
      <c r="A54" s="220" t="s">
        <v>72</v>
      </c>
      <c r="B54" s="221"/>
      <c r="C54" s="221"/>
      <c r="D54" s="222"/>
      <c r="E54" s="361" t="s">
        <v>99</v>
      </c>
      <c r="F54" s="362" t="s">
        <v>100</v>
      </c>
      <c r="G54" s="361"/>
      <c r="H54" s="361"/>
      <c r="I54" s="363"/>
      <c r="J54" s="361" t="s">
        <v>99</v>
      </c>
      <c r="K54" s="362" t="s">
        <v>101</v>
      </c>
      <c r="L54" s="364"/>
      <c r="M54" s="362" t="s">
        <v>102</v>
      </c>
      <c r="N54" s="365"/>
      <c r="O54" s="366" t="s">
        <v>103</v>
      </c>
      <c r="P54" s="366"/>
      <c r="Q54" s="367"/>
      <c r="R54" s="368"/>
      <c r="T54" s="258"/>
      <c r="U54" s="258"/>
      <c r="V54" s="258"/>
      <c r="W54" s="258"/>
      <c r="X54" s="258"/>
      <c r="Y54" s="258"/>
      <c r="Z54" s="258"/>
      <c r="AA54" s="258"/>
      <c r="AB54" s="258"/>
      <c r="AC54" s="258"/>
      <c r="AD54" s="258"/>
      <c r="AE54" s="258"/>
      <c r="AF54" s="258"/>
      <c r="AG54" s="258"/>
      <c r="AH54" s="258"/>
      <c r="AI54" s="369"/>
      <c r="AJ54" s="369"/>
      <c r="AK54" s="369"/>
      <c r="AL54" s="258"/>
      <c r="AM54" s="258"/>
      <c r="AN54" s="258"/>
      <c r="AO54" s="258"/>
      <c r="AP54" s="258"/>
      <c r="AQ54" s="258"/>
      <c r="AR54" s="258"/>
      <c r="AS54" s="258"/>
    </row>
    <row r="55" spans="1:45" s="18" customFormat="1" ht="9" customHeight="1" x14ac:dyDescent="0.25">
      <c r="A55" s="232" t="s">
        <v>104</v>
      </c>
      <c r="B55" s="233"/>
      <c r="C55" s="370"/>
      <c r="D55" s="234"/>
      <c r="E55" s="371">
        <v>1</v>
      </c>
      <c r="F55" s="258" t="e">
        <f>IF(E55&gt;$R$62,0,UPPER(VLOOKUP(E55,#REF!,2)))</f>
        <v>#REF!</v>
      </c>
      <c r="G55" s="371"/>
      <c r="H55" s="258"/>
      <c r="I55" s="251"/>
      <c r="J55" s="372" t="s">
        <v>105</v>
      </c>
      <c r="K55" s="249"/>
      <c r="L55" s="250"/>
      <c r="M55" s="249"/>
      <c r="N55" s="373"/>
      <c r="O55" s="239" t="s">
        <v>106</v>
      </c>
      <c r="P55" s="374"/>
      <c r="Q55" s="374"/>
      <c r="R55" s="373"/>
      <c r="T55" s="258"/>
      <c r="U55" s="258"/>
      <c r="V55" s="258"/>
      <c r="W55" s="258"/>
      <c r="X55" s="258"/>
      <c r="Y55" s="258"/>
      <c r="Z55" s="258"/>
      <c r="AA55" s="258"/>
      <c r="AB55" s="258"/>
      <c r="AC55" s="258"/>
      <c r="AD55" s="258"/>
      <c r="AE55" s="258"/>
      <c r="AF55" s="258"/>
      <c r="AG55" s="258"/>
      <c r="AH55" s="258"/>
      <c r="AI55" s="369"/>
      <c r="AJ55" s="369"/>
      <c r="AK55" s="369"/>
      <c r="AL55" s="258"/>
      <c r="AM55" s="258"/>
      <c r="AN55" s="258"/>
      <c r="AO55" s="258"/>
      <c r="AP55" s="258"/>
      <c r="AQ55" s="258"/>
      <c r="AR55" s="258"/>
      <c r="AS55" s="258"/>
    </row>
    <row r="56" spans="1:45" s="18" customFormat="1" ht="9" customHeight="1" x14ac:dyDescent="0.25">
      <c r="A56" s="244" t="s">
        <v>107</v>
      </c>
      <c r="B56" s="245"/>
      <c r="C56" s="375"/>
      <c r="D56" s="246"/>
      <c r="E56" s="371">
        <v>2</v>
      </c>
      <c r="F56" s="258" t="e">
        <f>IF(E56&gt;$R$62,0,UPPER(VLOOKUP(E56,#REF!,2)))</f>
        <v>#REF!</v>
      </c>
      <c r="G56" s="371"/>
      <c r="H56" s="258"/>
      <c r="I56" s="251"/>
      <c r="J56" s="372" t="s">
        <v>108</v>
      </c>
      <c r="K56" s="249"/>
      <c r="L56" s="250"/>
      <c r="M56" s="249"/>
      <c r="N56" s="373"/>
      <c r="O56" s="273"/>
      <c r="P56" s="275"/>
      <c r="Q56" s="245"/>
      <c r="R56" s="376"/>
      <c r="T56" s="258"/>
      <c r="U56" s="258"/>
      <c r="V56" s="258"/>
      <c r="W56" s="258"/>
      <c r="X56" s="258"/>
      <c r="Y56" s="258"/>
      <c r="Z56" s="258"/>
      <c r="AA56" s="258"/>
      <c r="AB56" s="258"/>
      <c r="AC56" s="258"/>
      <c r="AD56" s="258"/>
      <c r="AE56" s="258"/>
      <c r="AF56" s="258"/>
      <c r="AG56" s="258"/>
      <c r="AH56" s="258"/>
      <c r="AI56" s="369"/>
      <c r="AJ56" s="369"/>
      <c r="AK56" s="369"/>
      <c r="AL56" s="258"/>
      <c r="AM56" s="258"/>
      <c r="AN56" s="258"/>
      <c r="AO56" s="258"/>
      <c r="AP56" s="258"/>
      <c r="AQ56" s="258"/>
      <c r="AR56" s="258"/>
      <c r="AS56" s="258"/>
    </row>
    <row r="57" spans="1:45" s="18" customFormat="1" ht="9" customHeight="1" x14ac:dyDescent="0.25">
      <c r="A57" s="255"/>
      <c r="B57" s="256"/>
      <c r="C57" s="377"/>
      <c r="D57" s="257"/>
      <c r="E57" s="371"/>
      <c r="F57" s="258"/>
      <c r="G57" s="371"/>
      <c r="H57" s="258"/>
      <c r="I57" s="251"/>
      <c r="J57" s="372" t="s">
        <v>109</v>
      </c>
      <c r="K57" s="249"/>
      <c r="L57" s="250"/>
      <c r="M57" s="249"/>
      <c r="N57" s="373"/>
      <c r="O57" s="239" t="s">
        <v>110</v>
      </c>
      <c r="P57" s="374"/>
      <c r="Q57" s="374"/>
      <c r="R57" s="373"/>
      <c r="T57" s="258"/>
      <c r="U57" s="258"/>
      <c r="V57" s="258"/>
      <c r="W57" s="258"/>
      <c r="X57" s="258"/>
      <c r="Y57" s="258"/>
      <c r="Z57" s="258"/>
      <c r="AA57" s="258"/>
      <c r="AB57" s="258"/>
      <c r="AC57" s="258"/>
      <c r="AD57" s="258"/>
      <c r="AE57" s="258"/>
      <c r="AF57" s="258"/>
      <c r="AG57" s="258"/>
      <c r="AH57" s="258"/>
      <c r="AI57" s="369"/>
      <c r="AJ57" s="369"/>
      <c r="AK57" s="369"/>
      <c r="AL57" s="258"/>
      <c r="AM57" s="258"/>
      <c r="AN57" s="258"/>
      <c r="AO57" s="258"/>
      <c r="AP57" s="258"/>
      <c r="AQ57" s="258"/>
      <c r="AR57" s="258"/>
      <c r="AS57" s="258"/>
    </row>
    <row r="58" spans="1:45" s="18" customFormat="1" ht="9" customHeight="1" x14ac:dyDescent="0.25">
      <c r="A58" s="260"/>
      <c r="B58" s="261"/>
      <c r="C58" s="261"/>
      <c r="D58" s="262"/>
      <c r="E58" s="371"/>
      <c r="F58" s="258"/>
      <c r="G58" s="371"/>
      <c r="H58" s="258"/>
      <c r="I58" s="251"/>
      <c r="J58" s="372" t="s">
        <v>111</v>
      </c>
      <c r="K58" s="249"/>
      <c r="L58" s="250"/>
      <c r="M58" s="249"/>
      <c r="N58" s="373"/>
      <c r="O58" s="249"/>
      <c r="P58" s="250"/>
      <c r="Q58" s="249"/>
      <c r="R58" s="373"/>
      <c r="T58" s="258"/>
      <c r="U58" s="258"/>
      <c r="V58" s="258"/>
      <c r="W58" s="258"/>
      <c r="X58" s="258"/>
      <c r="Y58" s="258"/>
      <c r="Z58" s="258"/>
      <c r="AA58" s="258"/>
      <c r="AB58" s="258"/>
      <c r="AC58" s="258"/>
      <c r="AD58" s="258"/>
      <c r="AE58" s="258"/>
      <c r="AF58" s="258"/>
      <c r="AG58" s="258"/>
      <c r="AH58" s="258"/>
      <c r="AI58" s="369"/>
      <c r="AJ58" s="369"/>
      <c r="AK58" s="369"/>
      <c r="AL58" s="258"/>
      <c r="AM58" s="258"/>
      <c r="AN58" s="258"/>
      <c r="AO58" s="258"/>
      <c r="AP58" s="258"/>
      <c r="AQ58" s="258"/>
      <c r="AR58" s="258"/>
      <c r="AS58" s="258"/>
    </row>
    <row r="59" spans="1:45" s="18" customFormat="1" ht="9" customHeight="1" x14ac:dyDescent="0.25">
      <c r="A59" s="264"/>
      <c r="B59" s="265"/>
      <c r="C59" s="265"/>
      <c r="D59" s="266"/>
      <c r="E59" s="371"/>
      <c r="F59" s="258"/>
      <c r="G59" s="371"/>
      <c r="H59" s="258"/>
      <c r="I59" s="251"/>
      <c r="J59" s="372" t="s">
        <v>112</v>
      </c>
      <c r="K59" s="249"/>
      <c r="L59" s="250"/>
      <c r="M59" s="249"/>
      <c r="N59" s="373"/>
      <c r="O59" s="245"/>
      <c r="P59" s="275"/>
      <c r="Q59" s="245"/>
      <c r="R59" s="376"/>
      <c r="T59" s="258"/>
      <c r="U59" s="258"/>
      <c r="V59" s="258"/>
      <c r="W59" s="258"/>
      <c r="X59" s="258"/>
      <c r="Y59" s="258"/>
      <c r="Z59" s="258"/>
      <c r="AA59" s="258"/>
      <c r="AB59" s="258"/>
      <c r="AC59" s="258"/>
      <c r="AD59" s="258"/>
      <c r="AE59" s="258"/>
      <c r="AF59" s="258"/>
      <c r="AG59" s="258"/>
      <c r="AH59" s="258"/>
      <c r="AI59" s="369"/>
      <c r="AJ59" s="369"/>
      <c r="AK59" s="369"/>
      <c r="AL59" s="258"/>
      <c r="AM59" s="258"/>
      <c r="AN59" s="258"/>
      <c r="AO59" s="258"/>
      <c r="AP59" s="258"/>
      <c r="AQ59" s="258"/>
      <c r="AR59" s="258"/>
      <c r="AS59" s="258"/>
    </row>
    <row r="60" spans="1:45" s="18" customFormat="1" ht="9" customHeight="1" x14ac:dyDescent="0.25">
      <c r="A60" s="267"/>
      <c r="B60" s="16"/>
      <c r="C60" s="261"/>
      <c r="D60" s="262"/>
      <c r="E60" s="371"/>
      <c r="F60" s="258"/>
      <c r="G60" s="371"/>
      <c r="H60" s="258"/>
      <c r="I60" s="251"/>
      <c r="J60" s="372" t="s">
        <v>113</v>
      </c>
      <c r="K60" s="249"/>
      <c r="L60" s="250"/>
      <c r="M60" s="249"/>
      <c r="N60" s="373"/>
      <c r="O60" s="239" t="s">
        <v>33</v>
      </c>
      <c r="P60" s="374"/>
      <c r="Q60" s="374"/>
      <c r="R60" s="373"/>
      <c r="T60" s="258"/>
      <c r="U60" s="258"/>
      <c r="V60" s="258"/>
      <c r="W60" s="258"/>
      <c r="X60" s="258"/>
      <c r="Y60" s="258"/>
      <c r="Z60" s="258"/>
      <c r="AA60" s="258"/>
      <c r="AB60" s="258"/>
      <c r="AC60" s="258"/>
      <c r="AD60" s="258"/>
      <c r="AE60" s="258"/>
      <c r="AF60" s="258"/>
      <c r="AG60" s="258"/>
      <c r="AH60" s="258"/>
      <c r="AI60" s="369"/>
      <c r="AJ60" s="369"/>
      <c r="AK60" s="369"/>
      <c r="AL60" s="258"/>
      <c r="AM60" s="258"/>
      <c r="AN60" s="258"/>
      <c r="AO60" s="258"/>
      <c r="AP60" s="258"/>
      <c r="AQ60" s="258"/>
      <c r="AR60" s="258"/>
      <c r="AS60" s="258"/>
    </row>
    <row r="61" spans="1:45" s="18" customFormat="1" ht="9" customHeight="1" x14ac:dyDescent="0.25">
      <c r="A61" s="267"/>
      <c r="B61" s="16"/>
      <c r="C61" s="378"/>
      <c r="D61" s="268"/>
      <c r="E61" s="371"/>
      <c r="F61" s="258"/>
      <c r="G61" s="371"/>
      <c r="H61" s="258"/>
      <c r="I61" s="251"/>
      <c r="J61" s="372" t="s">
        <v>114</v>
      </c>
      <c r="K61" s="249"/>
      <c r="L61" s="250"/>
      <c r="M61" s="249"/>
      <c r="N61" s="373"/>
      <c r="O61" s="249"/>
      <c r="P61" s="250"/>
      <c r="Q61" s="249"/>
      <c r="R61" s="373"/>
      <c r="T61" s="258"/>
      <c r="U61" s="258"/>
      <c r="V61" s="258"/>
      <c r="W61" s="258"/>
      <c r="X61" s="258"/>
      <c r="Y61" s="258"/>
      <c r="Z61" s="258"/>
      <c r="AA61" s="258"/>
      <c r="AB61" s="258"/>
      <c r="AC61" s="258"/>
      <c r="AD61" s="258"/>
      <c r="AE61" s="258"/>
      <c r="AF61" s="258"/>
      <c r="AG61" s="258"/>
      <c r="AH61" s="258"/>
      <c r="AI61" s="369"/>
      <c r="AJ61" s="369"/>
      <c r="AK61" s="369"/>
      <c r="AL61" s="258"/>
      <c r="AM61" s="258"/>
      <c r="AN61" s="258"/>
      <c r="AO61" s="258"/>
      <c r="AP61" s="258"/>
      <c r="AQ61" s="258"/>
      <c r="AR61" s="258"/>
      <c r="AS61" s="258"/>
    </row>
    <row r="62" spans="1:45" s="18" customFormat="1" ht="9" customHeight="1" x14ac:dyDescent="0.25">
      <c r="A62" s="269"/>
      <c r="B62" s="270"/>
      <c r="C62" s="379"/>
      <c r="D62" s="271"/>
      <c r="E62" s="380"/>
      <c r="F62" s="273"/>
      <c r="G62" s="380"/>
      <c r="H62" s="273"/>
      <c r="I62" s="276"/>
      <c r="J62" s="381" t="s">
        <v>115</v>
      </c>
      <c r="K62" s="245"/>
      <c r="L62" s="275"/>
      <c r="M62" s="245"/>
      <c r="N62" s="376"/>
      <c r="O62" s="245" t="str">
        <f>R4</f>
        <v>Kovács Zoltán</v>
      </c>
      <c r="P62" s="275"/>
      <c r="Q62" s="245"/>
      <c r="R62" s="382" t="e">
        <f>MIN(4,#REF!)</f>
        <v>#REF!</v>
      </c>
      <c r="T62" s="258"/>
      <c r="U62" s="258"/>
      <c r="V62" s="258"/>
      <c r="W62" s="258"/>
      <c r="X62" s="258"/>
      <c r="Y62" s="258"/>
      <c r="Z62" s="258"/>
      <c r="AA62" s="258"/>
      <c r="AB62" s="258"/>
      <c r="AC62" s="258"/>
      <c r="AD62" s="258"/>
      <c r="AE62" s="258"/>
      <c r="AF62" s="258"/>
      <c r="AG62" s="258"/>
      <c r="AH62" s="258"/>
      <c r="AI62" s="369"/>
      <c r="AJ62" s="369"/>
      <c r="AK62" s="369"/>
      <c r="AL62" s="258"/>
      <c r="AM62" s="258"/>
      <c r="AN62" s="258"/>
      <c r="AO62" s="258"/>
      <c r="AP62" s="258"/>
      <c r="AQ62" s="258"/>
      <c r="AR62" s="258"/>
      <c r="AS62" s="258"/>
    </row>
    <row r="63" spans="1:45" x14ac:dyDescent="0.25">
      <c r="T63" s="205"/>
      <c r="U63" s="205"/>
      <c r="V63" s="205"/>
      <c r="W63" s="205"/>
      <c r="X63" s="205"/>
      <c r="Y63" s="205"/>
      <c r="Z63" s="205"/>
      <c r="AA63" s="205"/>
      <c r="AB63" s="205"/>
      <c r="AC63" s="205"/>
      <c r="AD63" s="205"/>
      <c r="AE63" s="205"/>
      <c r="AF63" s="205"/>
      <c r="AG63" s="205"/>
      <c r="AH63" s="205"/>
      <c r="AL63" s="205"/>
      <c r="AM63" s="205"/>
      <c r="AN63" s="205"/>
      <c r="AO63" s="205"/>
      <c r="AP63" s="205"/>
      <c r="AQ63" s="205"/>
      <c r="AR63" s="205"/>
      <c r="AS63" s="205"/>
    </row>
    <row r="64" spans="1:45" x14ac:dyDescent="0.25">
      <c r="T64" s="205"/>
      <c r="U64" s="205"/>
      <c r="V64" s="205"/>
      <c r="W64" s="205"/>
      <c r="X64" s="205"/>
      <c r="Y64" s="205"/>
      <c r="Z64" s="205"/>
      <c r="AA64" s="205"/>
      <c r="AB64" s="205"/>
      <c r="AC64" s="205"/>
      <c r="AD64" s="205"/>
      <c r="AE64" s="205"/>
      <c r="AF64" s="205"/>
      <c r="AG64" s="205"/>
      <c r="AH64" s="205"/>
      <c r="AL64" s="205"/>
      <c r="AM64" s="205"/>
      <c r="AN64" s="205"/>
      <c r="AO64" s="205"/>
      <c r="AP64" s="205"/>
      <c r="AQ64" s="205"/>
      <c r="AR64" s="205"/>
      <c r="AS64" s="205"/>
    </row>
    <row r="65" spans="20:45" x14ac:dyDescent="0.25">
      <c r="T65" s="205"/>
      <c r="U65" s="205"/>
      <c r="V65" s="205"/>
      <c r="W65" s="205"/>
      <c r="X65" s="205"/>
      <c r="Y65" s="205"/>
      <c r="Z65" s="205"/>
      <c r="AA65" s="205"/>
      <c r="AB65" s="205"/>
      <c r="AC65" s="205"/>
      <c r="AD65" s="205"/>
      <c r="AE65" s="205"/>
      <c r="AF65" s="205"/>
      <c r="AG65" s="205"/>
      <c r="AH65" s="205"/>
      <c r="AL65" s="205"/>
      <c r="AM65" s="205"/>
      <c r="AN65" s="205"/>
      <c r="AO65" s="205"/>
      <c r="AP65" s="205"/>
      <c r="AQ65" s="205"/>
      <c r="AR65" s="205"/>
      <c r="AS65" s="205"/>
    </row>
    <row r="66" spans="20:45" x14ac:dyDescent="0.25">
      <c r="T66" s="205"/>
      <c r="U66" s="205"/>
      <c r="V66" s="205"/>
      <c r="W66" s="205"/>
      <c r="X66" s="205"/>
      <c r="Y66" s="205"/>
      <c r="Z66" s="205"/>
      <c r="AA66" s="205"/>
      <c r="AB66" s="205"/>
      <c r="AC66" s="205"/>
      <c r="AD66" s="205"/>
      <c r="AE66" s="205"/>
      <c r="AF66" s="205"/>
      <c r="AG66" s="205"/>
      <c r="AH66" s="205"/>
      <c r="AL66" s="205"/>
      <c r="AM66" s="205"/>
      <c r="AN66" s="205"/>
      <c r="AO66" s="205"/>
      <c r="AP66" s="205"/>
      <c r="AQ66" s="205"/>
      <c r="AR66" s="205"/>
      <c r="AS66" s="205"/>
    </row>
    <row r="67" spans="20:45" x14ac:dyDescent="0.25">
      <c r="T67" s="205"/>
      <c r="U67" s="205"/>
      <c r="V67" s="205"/>
      <c r="W67" s="205"/>
      <c r="X67" s="205"/>
      <c r="Y67" s="205"/>
      <c r="Z67" s="205"/>
      <c r="AA67" s="205"/>
      <c r="AB67" s="205"/>
      <c r="AC67" s="205"/>
      <c r="AD67" s="205"/>
      <c r="AE67" s="205"/>
      <c r="AF67" s="205"/>
      <c r="AG67" s="205"/>
      <c r="AH67" s="205"/>
      <c r="AL67" s="205"/>
      <c r="AM67" s="205"/>
      <c r="AN67" s="205"/>
      <c r="AO67" s="205"/>
      <c r="AP67" s="205"/>
      <c r="AQ67" s="205"/>
      <c r="AR67" s="205"/>
      <c r="AS67" s="205"/>
    </row>
    <row r="68" spans="20:45" x14ac:dyDescent="0.25">
      <c r="T68" s="205"/>
      <c r="U68" s="205"/>
      <c r="V68" s="205"/>
      <c r="W68" s="205"/>
      <c r="X68" s="205"/>
      <c r="Y68" s="205"/>
      <c r="Z68" s="205"/>
      <c r="AA68" s="205"/>
      <c r="AB68" s="205"/>
      <c r="AC68" s="205"/>
      <c r="AD68" s="205"/>
      <c r="AE68" s="205"/>
      <c r="AF68" s="205"/>
      <c r="AG68" s="205"/>
      <c r="AH68" s="205"/>
      <c r="AL68" s="205"/>
      <c r="AM68" s="205"/>
      <c r="AN68" s="205"/>
      <c r="AO68" s="205"/>
      <c r="AP68" s="205"/>
      <c r="AQ68" s="205"/>
      <c r="AR68" s="205"/>
      <c r="AS68" s="205"/>
    </row>
    <row r="69" spans="20:45" x14ac:dyDescent="0.25">
      <c r="T69" s="205"/>
      <c r="U69" s="205"/>
      <c r="V69" s="205"/>
      <c r="W69" s="205"/>
      <c r="X69" s="205"/>
      <c r="Y69" s="205"/>
      <c r="Z69" s="205"/>
      <c r="AA69" s="205"/>
      <c r="AB69" s="205"/>
      <c r="AC69" s="205"/>
      <c r="AD69" s="205"/>
      <c r="AE69" s="205"/>
      <c r="AF69" s="205"/>
      <c r="AG69" s="205"/>
      <c r="AH69" s="205"/>
      <c r="AL69" s="205"/>
      <c r="AM69" s="205"/>
      <c r="AN69" s="205"/>
      <c r="AO69" s="205"/>
      <c r="AP69" s="205"/>
      <c r="AQ69" s="205"/>
      <c r="AR69" s="205"/>
      <c r="AS69" s="205"/>
    </row>
    <row r="70" spans="20:45" x14ac:dyDescent="0.25">
      <c r="T70" s="205"/>
      <c r="U70" s="205"/>
      <c r="V70" s="205"/>
      <c r="W70" s="205"/>
      <c r="X70" s="205"/>
      <c r="Y70" s="205"/>
      <c r="Z70" s="205"/>
      <c r="AA70" s="205"/>
      <c r="AB70" s="205"/>
      <c r="AC70" s="205"/>
      <c r="AD70" s="205"/>
      <c r="AE70" s="205"/>
      <c r="AF70" s="205"/>
      <c r="AG70" s="205"/>
      <c r="AH70" s="205"/>
      <c r="AL70" s="205"/>
      <c r="AM70" s="205"/>
      <c r="AN70" s="205"/>
      <c r="AO70" s="205"/>
      <c r="AP70" s="205"/>
      <c r="AQ70" s="205"/>
      <c r="AR70" s="205"/>
      <c r="AS70" s="205"/>
    </row>
    <row r="71" spans="20:45" x14ac:dyDescent="0.25">
      <c r="T71" s="205"/>
      <c r="U71" s="205"/>
      <c r="V71" s="205"/>
      <c r="W71" s="205"/>
      <c r="X71" s="205"/>
      <c r="Y71" s="205"/>
      <c r="Z71" s="205"/>
      <c r="AA71" s="205"/>
      <c r="AB71" s="205"/>
      <c r="AC71" s="205"/>
      <c r="AD71" s="205"/>
      <c r="AE71" s="205"/>
      <c r="AF71" s="205"/>
      <c r="AG71" s="205"/>
      <c r="AH71" s="205"/>
      <c r="AL71" s="205"/>
      <c r="AM71" s="205"/>
      <c r="AN71" s="205"/>
      <c r="AO71" s="205"/>
      <c r="AP71" s="205"/>
      <c r="AQ71" s="205"/>
      <c r="AR71" s="205"/>
      <c r="AS71" s="205"/>
    </row>
    <row r="72" spans="20:45" x14ac:dyDescent="0.25">
      <c r="T72" s="205"/>
      <c r="U72" s="205"/>
      <c r="V72" s="205"/>
      <c r="W72" s="205"/>
      <c r="X72" s="205"/>
      <c r="Y72" s="205"/>
      <c r="Z72" s="205"/>
      <c r="AA72" s="205"/>
      <c r="AB72" s="205"/>
      <c r="AC72" s="205"/>
      <c r="AD72" s="205"/>
      <c r="AE72" s="205"/>
      <c r="AF72" s="205"/>
      <c r="AG72" s="205"/>
      <c r="AH72" s="205"/>
      <c r="AL72" s="205"/>
      <c r="AM72" s="205"/>
      <c r="AN72" s="205"/>
      <c r="AO72" s="205"/>
      <c r="AP72" s="205"/>
      <c r="AQ72" s="205"/>
      <c r="AR72" s="205"/>
      <c r="AS72" s="205"/>
    </row>
    <row r="73" spans="20:45" x14ac:dyDescent="0.25">
      <c r="T73" s="205"/>
      <c r="U73" s="205"/>
      <c r="V73" s="205"/>
      <c r="W73" s="205"/>
      <c r="X73" s="205"/>
      <c r="Y73" s="205"/>
      <c r="Z73" s="205"/>
      <c r="AA73" s="205"/>
      <c r="AB73" s="205"/>
      <c r="AC73" s="205"/>
      <c r="AD73" s="205"/>
      <c r="AE73" s="205"/>
      <c r="AF73" s="205"/>
      <c r="AG73" s="205"/>
      <c r="AH73" s="205"/>
      <c r="AL73" s="205"/>
      <c r="AM73" s="205"/>
      <c r="AN73" s="205"/>
      <c r="AO73" s="205"/>
      <c r="AP73" s="205"/>
      <c r="AQ73" s="205"/>
      <c r="AR73" s="205"/>
      <c r="AS73" s="205"/>
    </row>
    <row r="74" spans="20:45" x14ac:dyDescent="0.25">
      <c r="T74" s="205"/>
      <c r="U74" s="205"/>
      <c r="V74" s="205"/>
      <c r="W74" s="205"/>
      <c r="X74" s="205"/>
      <c r="Y74" s="205"/>
      <c r="Z74" s="205"/>
      <c r="AA74" s="205"/>
      <c r="AB74" s="205"/>
      <c r="AC74" s="205"/>
      <c r="AD74" s="205"/>
      <c r="AE74" s="205"/>
      <c r="AF74" s="205"/>
      <c r="AG74" s="205"/>
      <c r="AH74" s="205"/>
      <c r="AL74" s="205"/>
      <c r="AM74" s="205"/>
      <c r="AN74" s="205"/>
      <c r="AO74" s="205"/>
      <c r="AP74" s="205"/>
      <c r="AQ74" s="205"/>
      <c r="AR74" s="205"/>
      <c r="AS74" s="205"/>
    </row>
    <row r="75" spans="20:45" x14ac:dyDescent="0.25">
      <c r="T75" s="205"/>
      <c r="U75" s="205"/>
      <c r="V75" s="205"/>
      <c r="W75" s="205"/>
      <c r="X75" s="205"/>
      <c r="Y75" s="205"/>
      <c r="Z75" s="205"/>
      <c r="AA75" s="205"/>
      <c r="AB75" s="205"/>
      <c r="AC75" s="205"/>
      <c r="AD75" s="205"/>
      <c r="AE75" s="205"/>
      <c r="AF75" s="205"/>
      <c r="AG75" s="205"/>
      <c r="AH75" s="205"/>
      <c r="AL75" s="205"/>
      <c r="AM75" s="205"/>
      <c r="AN75" s="205"/>
      <c r="AO75" s="205"/>
      <c r="AP75" s="205"/>
      <c r="AQ75" s="205"/>
      <c r="AR75" s="205"/>
      <c r="AS75" s="205"/>
    </row>
    <row r="76" spans="20:45" x14ac:dyDescent="0.25">
      <c r="T76" s="205"/>
      <c r="U76" s="205"/>
      <c r="V76" s="205"/>
      <c r="W76" s="205"/>
      <c r="X76" s="205"/>
      <c r="Y76" s="205"/>
      <c r="Z76" s="205"/>
      <c r="AA76" s="205"/>
      <c r="AB76" s="205"/>
      <c r="AC76" s="205"/>
      <c r="AD76" s="205"/>
      <c r="AE76" s="205"/>
      <c r="AF76" s="205"/>
      <c r="AG76" s="205"/>
      <c r="AH76" s="205"/>
      <c r="AL76" s="205"/>
      <c r="AM76" s="205"/>
      <c r="AN76" s="205"/>
      <c r="AO76" s="205"/>
      <c r="AP76" s="205"/>
      <c r="AQ76" s="205"/>
      <c r="AR76" s="205"/>
      <c r="AS76" s="205"/>
    </row>
    <row r="77" spans="20:45" x14ac:dyDescent="0.25">
      <c r="T77" s="205"/>
      <c r="U77" s="205"/>
      <c r="V77" s="205"/>
      <c r="W77" s="205"/>
      <c r="X77" s="205"/>
      <c r="Y77" s="205"/>
      <c r="Z77" s="205"/>
      <c r="AA77" s="205"/>
      <c r="AB77" s="205"/>
      <c r="AC77" s="205"/>
      <c r="AD77" s="205"/>
      <c r="AE77" s="205"/>
      <c r="AF77" s="205"/>
      <c r="AG77" s="205"/>
      <c r="AH77" s="205"/>
      <c r="AL77" s="205"/>
      <c r="AM77" s="205"/>
      <c r="AN77" s="205"/>
      <c r="AO77" s="205"/>
      <c r="AP77" s="205"/>
      <c r="AQ77" s="205"/>
      <c r="AR77" s="205"/>
      <c r="AS77" s="205"/>
    </row>
    <row r="78" spans="20:45" x14ac:dyDescent="0.25">
      <c r="T78" s="205"/>
      <c r="U78" s="205"/>
      <c r="V78" s="205"/>
      <c r="W78" s="205"/>
      <c r="X78" s="205"/>
      <c r="Y78" s="205"/>
      <c r="Z78" s="205"/>
      <c r="AA78" s="205"/>
      <c r="AB78" s="205"/>
      <c r="AC78" s="205"/>
      <c r="AD78" s="205"/>
      <c r="AE78" s="205"/>
      <c r="AF78" s="205"/>
      <c r="AG78" s="205"/>
      <c r="AH78" s="205"/>
      <c r="AL78" s="205"/>
      <c r="AM78" s="205"/>
      <c r="AN78" s="205"/>
      <c r="AO78" s="205"/>
      <c r="AP78" s="205"/>
      <c r="AQ78" s="205"/>
      <c r="AR78" s="205"/>
      <c r="AS78" s="205"/>
    </row>
    <row r="79" spans="20:45" x14ac:dyDescent="0.25">
      <c r="T79" s="205"/>
      <c r="U79" s="205"/>
      <c r="V79" s="205"/>
      <c r="W79" s="205"/>
      <c r="X79" s="205"/>
      <c r="Y79" s="205"/>
      <c r="Z79" s="205"/>
      <c r="AA79" s="205"/>
      <c r="AB79" s="205"/>
      <c r="AC79" s="205"/>
      <c r="AD79" s="205"/>
      <c r="AE79" s="205"/>
      <c r="AF79" s="205"/>
      <c r="AG79" s="205"/>
      <c r="AH79" s="205"/>
      <c r="AL79" s="205"/>
      <c r="AM79" s="205"/>
      <c r="AN79" s="205"/>
      <c r="AO79" s="205"/>
      <c r="AP79" s="205"/>
      <c r="AQ79" s="205"/>
      <c r="AR79" s="205"/>
      <c r="AS79" s="205"/>
    </row>
    <row r="80" spans="20:45" x14ac:dyDescent="0.25">
      <c r="T80" s="205"/>
      <c r="U80" s="205"/>
      <c r="V80" s="205"/>
      <c r="W80" s="205"/>
      <c r="X80" s="205"/>
      <c r="Y80" s="205"/>
      <c r="Z80" s="205"/>
      <c r="AA80" s="205"/>
      <c r="AB80" s="205"/>
      <c r="AC80" s="205"/>
      <c r="AD80" s="205"/>
      <c r="AE80" s="205"/>
      <c r="AF80" s="205"/>
      <c r="AG80" s="205"/>
      <c r="AH80" s="205"/>
      <c r="AL80" s="205"/>
      <c r="AM80" s="205"/>
      <c r="AN80" s="205"/>
      <c r="AO80" s="205"/>
      <c r="AP80" s="205"/>
      <c r="AQ80" s="205"/>
      <c r="AR80" s="205"/>
      <c r="AS80" s="205"/>
    </row>
    <row r="81" spans="20:45" x14ac:dyDescent="0.25">
      <c r="T81" s="205"/>
      <c r="U81" s="205"/>
      <c r="V81" s="205"/>
      <c r="W81" s="205"/>
      <c r="X81" s="205"/>
      <c r="Y81" s="205"/>
      <c r="Z81" s="205"/>
      <c r="AA81" s="205"/>
      <c r="AB81" s="205"/>
      <c r="AC81" s="205"/>
      <c r="AD81" s="205"/>
      <c r="AE81" s="205"/>
      <c r="AF81" s="205"/>
      <c r="AG81" s="205"/>
      <c r="AH81" s="205"/>
      <c r="AL81" s="205"/>
      <c r="AM81" s="205"/>
      <c r="AN81" s="205"/>
      <c r="AO81" s="205"/>
      <c r="AP81" s="205"/>
      <c r="AQ81" s="205"/>
      <c r="AR81" s="205"/>
      <c r="AS81" s="205"/>
    </row>
    <row r="82" spans="20:45" x14ac:dyDescent="0.25">
      <c r="T82" s="205"/>
      <c r="U82" s="205"/>
      <c r="V82" s="205"/>
      <c r="W82" s="205"/>
      <c r="X82" s="205"/>
      <c r="Y82" s="205"/>
      <c r="Z82" s="205"/>
      <c r="AA82" s="205"/>
      <c r="AB82" s="205"/>
      <c r="AC82" s="205"/>
      <c r="AD82" s="205"/>
      <c r="AE82" s="205"/>
      <c r="AF82" s="205"/>
      <c r="AG82" s="205"/>
      <c r="AH82" s="205"/>
      <c r="AL82" s="205"/>
      <c r="AM82" s="205"/>
      <c r="AN82" s="205"/>
      <c r="AO82" s="205"/>
      <c r="AP82" s="205"/>
      <c r="AQ82" s="205"/>
      <c r="AR82" s="205"/>
      <c r="AS82" s="205"/>
    </row>
    <row r="83" spans="20:45" x14ac:dyDescent="0.25">
      <c r="T83" s="205"/>
      <c r="U83" s="205"/>
      <c r="V83" s="205"/>
      <c r="W83" s="205"/>
      <c r="X83" s="205"/>
      <c r="Y83" s="205"/>
      <c r="Z83" s="205"/>
      <c r="AA83" s="205"/>
      <c r="AB83" s="205"/>
      <c r="AC83" s="205"/>
      <c r="AD83" s="205"/>
      <c r="AE83" s="205"/>
      <c r="AF83" s="205"/>
      <c r="AG83" s="205"/>
      <c r="AH83" s="205"/>
      <c r="AL83" s="205"/>
      <c r="AM83" s="205"/>
      <c r="AN83" s="205"/>
      <c r="AO83" s="205"/>
      <c r="AP83" s="205"/>
      <c r="AQ83" s="205"/>
      <c r="AR83" s="205"/>
      <c r="AS83" s="205"/>
    </row>
    <row r="84" spans="20:45" x14ac:dyDescent="0.25">
      <c r="T84" s="205"/>
      <c r="U84" s="205"/>
      <c r="V84" s="205"/>
      <c r="W84" s="205"/>
      <c r="X84" s="205"/>
      <c r="Y84" s="205"/>
      <c r="Z84" s="205"/>
      <c r="AA84" s="205"/>
      <c r="AB84" s="205"/>
      <c r="AC84" s="205"/>
      <c r="AD84" s="205"/>
      <c r="AE84" s="205"/>
      <c r="AF84" s="205"/>
      <c r="AG84" s="205"/>
      <c r="AH84" s="205"/>
      <c r="AL84" s="205"/>
      <c r="AM84" s="205"/>
      <c r="AN84" s="205"/>
      <c r="AO84" s="205"/>
      <c r="AP84" s="205"/>
      <c r="AQ84" s="205"/>
      <c r="AR84" s="205"/>
      <c r="AS84" s="205"/>
    </row>
    <row r="85" spans="20:45" x14ac:dyDescent="0.25">
      <c r="T85" s="205"/>
      <c r="U85" s="205"/>
      <c r="V85" s="205"/>
      <c r="W85" s="205"/>
      <c r="X85" s="205"/>
      <c r="Y85" s="205"/>
      <c r="Z85" s="205"/>
      <c r="AA85" s="205"/>
      <c r="AB85" s="205"/>
      <c r="AC85" s="205"/>
      <c r="AD85" s="205"/>
      <c r="AE85" s="205"/>
      <c r="AF85" s="205"/>
      <c r="AG85" s="205"/>
      <c r="AH85" s="205"/>
      <c r="AL85" s="205"/>
      <c r="AM85" s="205"/>
      <c r="AN85" s="205"/>
      <c r="AO85" s="205"/>
      <c r="AP85" s="205"/>
      <c r="AQ85" s="205"/>
      <c r="AR85" s="205"/>
      <c r="AS85" s="205"/>
    </row>
    <row r="86" spans="20:45" x14ac:dyDescent="0.25">
      <c r="T86" s="205"/>
      <c r="U86" s="205"/>
      <c r="V86" s="205"/>
      <c r="W86" s="205"/>
      <c r="X86" s="205"/>
      <c r="Y86" s="205"/>
      <c r="Z86" s="205"/>
      <c r="AA86" s="205"/>
      <c r="AB86" s="205"/>
      <c r="AC86" s="205"/>
      <c r="AD86" s="205"/>
      <c r="AE86" s="205"/>
      <c r="AF86" s="205"/>
      <c r="AG86" s="205"/>
      <c r="AH86" s="205"/>
      <c r="AL86" s="205"/>
      <c r="AM86" s="205"/>
      <c r="AN86" s="205"/>
      <c r="AO86" s="205"/>
      <c r="AP86" s="205"/>
      <c r="AQ86" s="205"/>
      <c r="AR86" s="205"/>
      <c r="AS86" s="205"/>
    </row>
    <row r="87" spans="20:45" x14ac:dyDescent="0.25">
      <c r="T87" s="205"/>
      <c r="U87" s="205"/>
      <c r="V87" s="205"/>
      <c r="W87" s="205"/>
      <c r="X87" s="205"/>
      <c r="Y87" s="205"/>
      <c r="Z87" s="205"/>
      <c r="AA87" s="205"/>
      <c r="AB87" s="205"/>
      <c r="AC87" s="205"/>
      <c r="AD87" s="205"/>
      <c r="AE87" s="205"/>
      <c r="AF87" s="205"/>
      <c r="AG87" s="205"/>
      <c r="AH87" s="205"/>
      <c r="AL87" s="205"/>
      <c r="AM87" s="205"/>
      <c r="AN87" s="205"/>
      <c r="AO87" s="205"/>
      <c r="AP87" s="205"/>
      <c r="AQ87" s="205"/>
      <c r="AR87" s="205"/>
      <c r="AS87" s="205"/>
    </row>
    <row r="88" spans="20:45" x14ac:dyDescent="0.25">
      <c r="T88" s="205"/>
      <c r="U88" s="205"/>
      <c r="V88" s="205"/>
      <c r="W88" s="205"/>
      <c r="X88" s="205"/>
      <c r="Y88" s="205"/>
      <c r="Z88" s="205"/>
      <c r="AA88" s="205"/>
      <c r="AB88" s="205"/>
      <c r="AC88" s="205"/>
      <c r="AD88" s="205"/>
      <c r="AE88" s="205"/>
      <c r="AF88" s="205"/>
      <c r="AG88" s="205"/>
      <c r="AH88" s="205"/>
      <c r="AL88" s="205"/>
      <c r="AM88" s="205"/>
      <c r="AN88" s="205"/>
      <c r="AO88" s="205"/>
      <c r="AP88" s="205"/>
      <c r="AQ88" s="205"/>
      <c r="AR88" s="205"/>
      <c r="AS88" s="205"/>
    </row>
    <row r="89" spans="20:45" x14ac:dyDescent="0.25">
      <c r="T89" s="205"/>
      <c r="U89" s="205"/>
      <c r="V89" s="205"/>
      <c r="W89" s="205"/>
      <c r="X89" s="205"/>
      <c r="Y89" s="205"/>
      <c r="Z89" s="205"/>
      <c r="AA89" s="205"/>
      <c r="AB89" s="205"/>
      <c r="AC89" s="205"/>
      <c r="AD89" s="205"/>
      <c r="AE89" s="205"/>
      <c r="AF89" s="205"/>
      <c r="AG89" s="205"/>
      <c r="AH89" s="205"/>
      <c r="AL89" s="205"/>
      <c r="AM89" s="205"/>
      <c r="AN89" s="205"/>
      <c r="AO89" s="205"/>
      <c r="AP89" s="205"/>
      <c r="AQ89" s="205"/>
      <c r="AR89" s="205"/>
      <c r="AS89" s="205"/>
    </row>
    <row r="90" spans="20:45" x14ac:dyDescent="0.25">
      <c r="T90" s="205"/>
      <c r="U90" s="205"/>
      <c r="V90" s="205"/>
      <c r="W90" s="205"/>
      <c r="X90" s="205"/>
      <c r="Y90" s="205"/>
      <c r="Z90" s="205"/>
      <c r="AA90" s="205"/>
      <c r="AB90" s="205"/>
      <c r="AC90" s="205"/>
      <c r="AD90" s="205"/>
      <c r="AE90" s="205"/>
      <c r="AF90" s="205"/>
      <c r="AG90" s="205"/>
      <c r="AH90" s="205"/>
      <c r="AL90" s="205"/>
      <c r="AM90" s="205"/>
      <c r="AN90" s="205"/>
      <c r="AO90" s="205"/>
      <c r="AP90" s="205"/>
      <c r="AQ90" s="205"/>
      <c r="AR90" s="205"/>
      <c r="AS90" s="205"/>
    </row>
    <row r="91" spans="20:45" x14ac:dyDescent="0.25">
      <c r="T91" s="205"/>
      <c r="U91" s="205"/>
      <c r="V91" s="205"/>
      <c r="W91" s="205"/>
      <c r="X91" s="205"/>
      <c r="Y91" s="205"/>
      <c r="Z91" s="205"/>
      <c r="AA91" s="205"/>
      <c r="AB91" s="205"/>
      <c r="AC91" s="205"/>
      <c r="AD91" s="205"/>
      <c r="AE91" s="205"/>
      <c r="AF91" s="205"/>
      <c r="AG91" s="205"/>
      <c r="AH91" s="205"/>
      <c r="AL91" s="205"/>
      <c r="AM91" s="205"/>
      <c r="AN91" s="205"/>
      <c r="AO91" s="205"/>
      <c r="AP91" s="205"/>
      <c r="AQ91" s="205"/>
      <c r="AR91" s="205"/>
      <c r="AS91" s="205"/>
    </row>
    <row r="92" spans="20:45" x14ac:dyDescent="0.25">
      <c r="T92" s="205"/>
      <c r="U92" s="205"/>
      <c r="V92" s="205"/>
      <c r="W92" s="205"/>
      <c r="X92" s="205"/>
      <c r="Y92" s="205"/>
      <c r="Z92" s="205"/>
      <c r="AA92" s="205"/>
      <c r="AB92" s="205"/>
      <c r="AC92" s="205"/>
      <c r="AD92" s="205"/>
      <c r="AE92" s="205"/>
      <c r="AF92" s="205"/>
      <c r="AG92" s="205"/>
      <c r="AH92" s="205"/>
      <c r="AL92" s="205"/>
      <c r="AM92" s="205"/>
      <c r="AN92" s="205"/>
      <c r="AO92" s="205"/>
      <c r="AP92" s="205"/>
      <c r="AQ92" s="205"/>
      <c r="AR92" s="205"/>
      <c r="AS92" s="205"/>
    </row>
    <row r="93" spans="20:45" x14ac:dyDescent="0.25">
      <c r="T93" s="205"/>
      <c r="U93" s="205"/>
      <c r="V93" s="205"/>
      <c r="W93" s="205"/>
      <c r="X93" s="205"/>
      <c r="Y93" s="205"/>
      <c r="Z93" s="205"/>
      <c r="AA93" s="205"/>
      <c r="AB93" s="205"/>
      <c r="AC93" s="205"/>
      <c r="AD93" s="205"/>
      <c r="AE93" s="205"/>
      <c r="AF93" s="205"/>
      <c r="AG93" s="205"/>
      <c r="AH93" s="205"/>
      <c r="AL93" s="205"/>
      <c r="AM93" s="205"/>
      <c r="AN93" s="205"/>
      <c r="AO93" s="205"/>
      <c r="AP93" s="205"/>
      <c r="AQ93" s="205"/>
      <c r="AR93" s="205"/>
      <c r="AS93" s="205"/>
    </row>
    <row r="94" spans="20:45" x14ac:dyDescent="0.25">
      <c r="T94" s="205"/>
      <c r="U94" s="205"/>
      <c r="V94" s="205"/>
      <c r="W94" s="205"/>
      <c r="X94" s="205"/>
      <c r="Y94" s="205"/>
      <c r="Z94" s="205"/>
      <c r="AA94" s="205"/>
      <c r="AB94" s="205"/>
      <c r="AC94" s="205"/>
      <c r="AD94" s="205"/>
      <c r="AE94" s="205"/>
      <c r="AF94" s="205"/>
      <c r="AG94" s="205"/>
      <c r="AH94" s="205"/>
      <c r="AL94" s="205"/>
      <c r="AM94" s="205"/>
      <c r="AN94" s="205"/>
      <c r="AO94" s="205"/>
      <c r="AP94" s="205"/>
      <c r="AQ94" s="205"/>
      <c r="AR94" s="205"/>
      <c r="AS94" s="205"/>
    </row>
    <row r="95" spans="20:45" x14ac:dyDescent="0.25">
      <c r="T95" s="205"/>
      <c r="U95" s="205"/>
      <c r="V95" s="205"/>
      <c r="W95" s="205"/>
      <c r="X95" s="205"/>
      <c r="Y95" s="205"/>
      <c r="Z95" s="205"/>
      <c r="AA95" s="205"/>
      <c r="AB95" s="205"/>
      <c r="AC95" s="205"/>
      <c r="AD95" s="205"/>
      <c r="AE95" s="205"/>
      <c r="AF95" s="205"/>
      <c r="AG95" s="205"/>
      <c r="AH95" s="205"/>
      <c r="AL95" s="205"/>
      <c r="AM95" s="205"/>
      <c r="AN95" s="205"/>
      <c r="AO95" s="205"/>
      <c r="AP95" s="205"/>
      <c r="AQ95" s="205"/>
      <c r="AR95" s="205"/>
      <c r="AS95" s="205"/>
    </row>
    <row r="96" spans="20:45" x14ac:dyDescent="0.25">
      <c r="T96" s="205"/>
      <c r="U96" s="205"/>
      <c r="V96" s="205"/>
      <c r="W96" s="205"/>
      <c r="X96" s="205"/>
      <c r="Y96" s="205"/>
      <c r="Z96" s="205"/>
      <c r="AA96" s="205"/>
      <c r="AB96" s="205"/>
      <c r="AC96" s="205"/>
      <c r="AD96" s="205"/>
      <c r="AE96" s="205"/>
      <c r="AF96" s="205"/>
      <c r="AG96" s="205"/>
      <c r="AH96" s="205"/>
      <c r="AL96" s="205"/>
      <c r="AM96" s="205"/>
      <c r="AN96" s="205"/>
      <c r="AO96" s="205"/>
      <c r="AP96" s="205"/>
      <c r="AQ96" s="205"/>
      <c r="AR96" s="205"/>
      <c r="AS96" s="205"/>
    </row>
    <row r="97" spans="20:45" x14ac:dyDescent="0.25">
      <c r="T97" s="205"/>
      <c r="U97" s="205"/>
      <c r="V97" s="205"/>
      <c r="W97" s="205"/>
      <c r="X97" s="205"/>
      <c r="Y97" s="205"/>
      <c r="Z97" s="205"/>
      <c r="AA97" s="205"/>
      <c r="AB97" s="205"/>
      <c r="AC97" s="205"/>
      <c r="AD97" s="205"/>
      <c r="AE97" s="205"/>
      <c r="AF97" s="205"/>
      <c r="AG97" s="205"/>
      <c r="AH97" s="205"/>
      <c r="AL97" s="205"/>
      <c r="AM97" s="205"/>
      <c r="AN97" s="205"/>
      <c r="AO97" s="205"/>
      <c r="AP97" s="205"/>
      <c r="AQ97" s="205"/>
      <c r="AR97" s="205"/>
      <c r="AS97" s="205"/>
    </row>
    <row r="98" spans="20:45" x14ac:dyDescent="0.25">
      <c r="T98" s="205"/>
      <c r="U98" s="205"/>
      <c r="V98" s="205"/>
      <c r="W98" s="205"/>
      <c r="X98" s="205"/>
      <c r="Y98" s="205"/>
      <c r="Z98" s="205"/>
      <c r="AA98" s="205"/>
      <c r="AB98" s="205"/>
      <c r="AC98" s="205"/>
      <c r="AD98" s="205"/>
      <c r="AE98" s="205"/>
      <c r="AF98" s="205"/>
      <c r="AG98" s="205"/>
      <c r="AH98" s="205"/>
      <c r="AL98" s="205"/>
      <c r="AM98" s="205"/>
      <c r="AN98" s="205"/>
      <c r="AO98" s="205"/>
      <c r="AP98" s="205"/>
      <c r="AQ98" s="205"/>
      <c r="AR98" s="205"/>
      <c r="AS98" s="205"/>
    </row>
    <row r="99" spans="20:45" x14ac:dyDescent="0.25">
      <c r="T99" s="205"/>
      <c r="U99" s="205"/>
      <c r="V99" s="205"/>
      <c r="W99" s="205"/>
      <c r="X99" s="205"/>
      <c r="Y99" s="205"/>
      <c r="Z99" s="205"/>
      <c r="AA99" s="205"/>
      <c r="AB99" s="205"/>
      <c r="AC99" s="205"/>
      <c r="AD99" s="205"/>
      <c r="AE99" s="205"/>
      <c r="AF99" s="205"/>
      <c r="AG99" s="205"/>
      <c r="AH99" s="205"/>
      <c r="AL99" s="205"/>
      <c r="AM99" s="205"/>
      <c r="AN99" s="205"/>
      <c r="AO99" s="205"/>
      <c r="AP99" s="205"/>
      <c r="AQ99" s="205"/>
      <c r="AR99" s="205"/>
      <c r="AS99" s="205"/>
    </row>
    <row r="100" spans="20:45" x14ac:dyDescent="0.25">
      <c r="T100" s="205"/>
      <c r="U100" s="205"/>
      <c r="V100" s="205"/>
      <c r="W100" s="205"/>
      <c r="X100" s="205"/>
      <c r="Y100" s="205"/>
      <c r="Z100" s="205"/>
      <c r="AA100" s="205"/>
      <c r="AB100" s="205"/>
      <c r="AC100" s="205"/>
      <c r="AD100" s="205"/>
      <c r="AE100" s="205"/>
      <c r="AF100" s="205"/>
      <c r="AG100" s="205"/>
      <c r="AH100" s="205"/>
      <c r="AL100" s="205"/>
      <c r="AM100" s="205"/>
      <c r="AN100" s="205"/>
      <c r="AO100" s="205"/>
      <c r="AP100" s="205"/>
      <c r="AQ100" s="205"/>
      <c r="AR100" s="205"/>
      <c r="AS100" s="205"/>
    </row>
    <row r="101" spans="20:45" x14ac:dyDescent="0.25">
      <c r="T101" s="205"/>
      <c r="U101" s="205"/>
      <c r="V101" s="205"/>
      <c r="W101" s="205"/>
      <c r="X101" s="205"/>
      <c r="Y101" s="205"/>
      <c r="Z101" s="205"/>
      <c r="AA101" s="205"/>
      <c r="AB101" s="205"/>
      <c r="AC101" s="205"/>
      <c r="AD101" s="205"/>
      <c r="AE101" s="205"/>
      <c r="AF101" s="205"/>
      <c r="AG101" s="205"/>
      <c r="AH101" s="205"/>
      <c r="AL101" s="205"/>
      <c r="AM101" s="205"/>
      <c r="AN101" s="205"/>
      <c r="AO101" s="205"/>
      <c r="AP101" s="205"/>
      <c r="AQ101" s="205"/>
      <c r="AR101" s="205"/>
      <c r="AS101" s="205"/>
    </row>
    <row r="102" spans="20:45" x14ac:dyDescent="0.25">
      <c r="T102" s="205"/>
      <c r="U102" s="205"/>
      <c r="V102" s="205"/>
      <c r="W102" s="205"/>
      <c r="X102" s="205"/>
      <c r="Y102" s="205"/>
      <c r="Z102" s="205"/>
      <c r="AA102" s="205"/>
      <c r="AB102" s="205"/>
      <c r="AC102" s="205"/>
      <c r="AD102" s="205"/>
      <c r="AE102" s="205"/>
      <c r="AF102" s="205"/>
      <c r="AG102" s="205"/>
      <c r="AH102" s="205"/>
      <c r="AL102" s="205"/>
      <c r="AM102" s="205"/>
      <c r="AN102" s="205"/>
      <c r="AO102" s="205"/>
      <c r="AP102" s="205"/>
      <c r="AQ102" s="205"/>
      <c r="AR102" s="205"/>
      <c r="AS102" s="205"/>
    </row>
    <row r="103" spans="20:45" x14ac:dyDescent="0.25">
      <c r="T103" s="205"/>
      <c r="U103" s="205"/>
      <c r="V103" s="205"/>
      <c r="W103" s="205"/>
      <c r="X103" s="205"/>
      <c r="Y103" s="205"/>
      <c r="Z103" s="205"/>
      <c r="AA103" s="205"/>
      <c r="AB103" s="205"/>
      <c r="AC103" s="205"/>
      <c r="AD103" s="205"/>
      <c r="AE103" s="205"/>
      <c r="AF103" s="205"/>
      <c r="AG103" s="205"/>
      <c r="AH103" s="205"/>
      <c r="AL103" s="205"/>
      <c r="AM103" s="205"/>
      <c r="AN103" s="205"/>
      <c r="AO103" s="205"/>
      <c r="AP103" s="205"/>
      <c r="AQ103" s="205"/>
      <c r="AR103" s="205"/>
      <c r="AS103" s="205"/>
    </row>
    <row r="104" spans="20:45" x14ac:dyDescent="0.25">
      <c r="T104" s="205"/>
      <c r="U104" s="205"/>
      <c r="V104" s="205"/>
      <c r="W104" s="205"/>
      <c r="X104" s="205"/>
      <c r="Y104" s="205"/>
      <c r="Z104" s="205"/>
      <c r="AA104" s="205"/>
      <c r="AB104" s="205"/>
      <c r="AC104" s="205"/>
      <c r="AD104" s="205"/>
      <c r="AE104" s="205"/>
      <c r="AF104" s="205"/>
      <c r="AG104" s="205"/>
      <c r="AH104" s="205"/>
      <c r="AL104" s="205"/>
      <c r="AM104" s="205"/>
      <c r="AN104" s="205"/>
      <c r="AO104" s="205"/>
      <c r="AP104" s="205"/>
      <c r="AQ104" s="205"/>
      <c r="AR104" s="205"/>
      <c r="AS104" s="205"/>
    </row>
    <row r="105" spans="20:45" x14ac:dyDescent="0.25">
      <c r="T105" s="205"/>
      <c r="U105" s="205"/>
      <c r="V105" s="205"/>
      <c r="W105" s="205"/>
      <c r="X105" s="205"/>
      <c r="Y105" s="205"/>
      <c r="Z105" s="205"/>
      <c r="AA105" s="205"/>
      <c r="AB105" s="205"/>
      <c r="AC105" s="205"/>
      <c r="AD105" s="205"/>
      <c r="AE105" s="205"/>
      <c r="AF105" s="205"/>
      <c r="AG105" s="205"/>
      <c r="AH105" s="205"/>
      <c r="AL105" s="205"/>
      <c r="AM105" s="205"/>
      <c r="AN105" s="205"/>
      <c r="AO105" s="205"/>
      <c r="AP105" s="205"/>
      <c r="AQ105" s="205"/>
      <c r="AR105" s="205"/>
      <c r="AS105" s="205"/>
    </row>
    <row r="106" spans="20:45" x14ac:dyDescent="0.25">
      <c r="T106" s="205"/>
      <c r="U106" s="205"/>
      <c r="V106" s="205"/>
      <c r="W106" s="205"/>
      <c r="X106" s="205"/>
      <c r="Y106" s="205"/>
      <c r="Z106" s="205"/>
      <c r="AA106" s="205"/>
      <c r="AB106" s="205"/>
      <c r="AC106" s="205"/>
      <c r="AD106" s="205"/>
      <c r="AE106" s="205"/>
      <c r="AF106" s="205"/>
      <c r="AG106" s="205"/>
      <c r="AH106" s="205"/>
      <c r="AL106" s="205"/>
      <c r="AM106" s="205"/>
      <c r="AN106" s="205"/>
      <c r="AO106" s="205"/>
      <c r="AP106" s="205"/>
      <c r="AQ106" s="205"/>
      <c r="AR106" s="205"/>
      <c r="AS106" s="205"/>
    </row>
    <row r="107" spans="20:45" x14ac:dyDescent="0.25">
      <c r="T107" s="205"/>
      <c r="U107" s="205"/>
      <c r="V107" s="205"/>
      <c r="W107" s="205"/>
      <c r="X107" s="205"/>
      <c r="Y107" s="205"/>
      <c r="Z107" s="205"/>
      <c r="AA107" s="205"/>
      <c r="AB107" s="205"/>
      <c r="AC107" s="205"/>
      <c r="AD107" s="205"/>
      <c r="AE107" s="205"/>
      <c r="AF107" s="205"/>
      <c r="AG107" s="205"/>
      <c r="AH107" s="205"/>
      <c r="AL107" s="205"/>
      <c r="AM107" s="205"/>
      <c r="AN107" s="205"/>
      <c r="AO107" s="205"/>
      <c r="AP107" s="205"/>
      <c r="AQ107" s="205"/>
      <c r="AR107" s="205"/>
      <c r="AS107" s="205"/>
    </row>
    <row r="108" spans="20:45" x14ac:dyDescent="0.25">
      <c r="T108" s="205"/>
      <c r="U108" s="205"/>
      <c r="V108" s="205"/>
      <c r="W108" s="205"/>
      <c r="X108" s="205"/>
      <c r="Y108" s="205"/>
      <c r="Z108" s="205"/>
      <c r="AA108" s="205"/>
      <c r="AB108" s="205"/>
      <c r="AC108" s="205"/>
      <c r="AD108" s="205"/>
      <c r="AE108" s="205"/>
      <c r="AF108" s="205"/>
      <c r="AG108" s="205"/>
      <c r="AH108" s="205"/>
      <c r="AL108" s="205"/>
      <c r="AM108" s="205"/>
      <c r="AN108" s="205"/>
      <c r="AO108" s="205"/>
      <c r="AP108" s="205"/>
      <c r="AQ108" s="205"/>
      <c r="AR108" s="205"/>
      <c r="AS108" s="205"/>
    </row>
    <row r="109" spans="20:45" x14ac:dyDescent="0.25">
      <c r="T109" s="205"/>
      <c r="U109" s="205"/>
      <c r="V109" s="205"/>
      <c r="W109" s="205"/>
      <c r="X109" s="205"/>
      <c r="Y109" s="205"/>
      <c r="Z109" s="205"/>
      <c r="AA109" s="205"/>
      <c r="AB109" s="205"/>
      <c r="AC109" s="205"/>
      <c r="AD109" s="205"/>
      <c r="AE109" s="205"/>
      <c r="AF109" s="205"/>
      <c r="AG109" s="205"/>
      <c r="AH109" s="205"/>
      <c r="AL109" s="205"/>
      <c r="AM109" s="205"/>
      <c r="AN109" s="205"/>
      <c r="AO109" s="205"/>
      <c r="AP109" s="205"/>
      <c r="AQ109" s="205"/>
      <c r="AR109" s="205"/>
      <c r="AS109" s="205"/>
    </row>
    <row r="110" spans="20:45" x14ac:dyDescent="0.25">
      <c r="T110" s="205"/>
      <c r="U110" s="205"/>
      <c r="V110" s="205"/>
      <c r="W110" s="205"/>
      <c r="X110" s="205"/>
      <c r="Y110" s="205"/>
      <c r="Z110" s="205"/>
      <c r="AA110" s="205"/>
      <c r="AB110" s="205"/>
      <c r="AC110" s="205"/>
      <c r="AD110" s="205"/>
      <c r="AE110" s="205"/>
      <c r="AF110" s="205"/>
      <c r="AG110" s="205"/>
      <c r="AH110" s="205"/>
      <c r="AL110" s="205"/>
      <c r="AM110" s="205"/>
      <c r="AN110" s="205"/>
      <c r="AO110" s="205"/>
      <c r="AP110" s="205"/>
      <c r="AQ110" s="205"/>
      <c r="AR110" s="205"/>
      <c r="AS110" s="205"/>
    </row>
    <row r="111" spans="20:45" x14ac:dyDescent="0.25">
      <c r="T111" s="205"/>
      <c r="U111" s="205"/>
      <c r="V111" s="205"/>
      <c r="W111" s="205"/>
      <c r="X111" s="205"/>
      <c r="Y111" s="205"/>
      <c r="Z111" s="205"/>
      <c r="AA111" s="205"/>
      <c r="AB111" s="205"/>
      <c r="AC111" s="205"/>
      <c r="AD111" s="205"/>
      <c r="AE111" s="205"/>
      <c r="AF111" s="205"/>
      <c r="AG111" s="205"/>
      <c r="AH111" s="205"/>
      <c r="AL111" s="205"/>
      <c r="AM111" s="205"/>
      <c r="AN111" s="205"/>
      <c r="AO111" s="205"/>
      <c r="AP111" s="205"/>
      <c r="AQ111" s="205"/>
      <c r="AR111" s="205"/>
      <c r="AS111" s="205"/>
    </row>
    <row r="112" spans="20:45" x14ac:dyDescent="0.25">
      <c r="T112" s="205"/>
      <c r="U112" s="205"/>
      <c r="V112" s="205"/>
      <c r="W112" s="205"/>
      <c r="X112" s="205"/>
      <c r="Y112" s="205"/>
      <c r="Z112" s="205"/>
      <c r="AA112" s="205"/>
      <c r="AB112" s="205"/>
      <c r="AC112" s="205"/>
      <c r="AD112" s="205"/>
      <c r="AE112" s="205"/>
      <c r="AF112" s="205"/>
      <c r="AG112" s="205"/>
      <c r="AH112" s="205"/>
      <c r="AL112" s="205"/>
      <c r="AM112" s="205"/>
      <c r="AN112" s="205"/>
      <c r="AO112" s="205"/>
      <c r="AP112" s="205"/>
      <c r="AQ112" s="205"/>
      <c r="AR112" s="205"/>
      <c r="AS112" s="205"/>
    </row>
    <row r="113" spans="20:45" x14ac:dyDescent="0.25">
      <c r="T113" s="205"/>
      <c r="U113" s="205"/>
      <c r="V113" s="205"/>
      <c r="W113" s="205"/>
      <c r="X113" s="205"/>
      <c r="Y113" s="205"/>
      <c r="Z113" s="205"/>
      <c r="AA113" s="205"/>
      <c r="AB113" s="205"/>
      <c r="AC113" s="205"/>
      <c r="AD113" s="205"/>
      <c r="AE113" s="205"/>
      <c r="AF113" s="205"/>
      <c r="AG113" s="205"/>
      <c r="AH113" s="205"/>
      <c r="AL113" s="205"/>
      <c r="AM113" s="205"/>
      <c r="AN113" s="205"/>
      <c r="AO113" s="205"/>
      <c r="AP113" s="205"/>
      <c r="AQ113" s="205"/>
      <c r="AR113" s="205"/>
      <c r="AS113" s="205"/>
    </row>
    <row r="114" spans="20:45" x14ac:dyDescent="0.25">
      <c r="T114" s="205"/>
      <c r="U114" s="205"/>
      <c r="V114" s="205"/>
      <c r="W114" s="205"/>
      <c r="X114" s="205"/>
      <c r="Y114" s="205"/>
      <c r="Z114" s="205"/>
      <c r="AA114" s="205"/>
      <c r="AB114" s="205"/>
      <c r="AC114" s="205"/>
      <c r="AD114" s="205"/>
      <c r="AE114" s="205"/>
      <c r="AF114" s="205"/>
      <c r="AG114" s="205"/>
      <c r="AH114" s="205"/>
      <c r="AL114" s="205"/>
      <c r="AM114" s="205"/>
      <c r="AN114" s="205"/>
      <c r="AO114" s="205"/>
      <c r="AP114" s="205"/>
      <c r="AQ114" s="205"/>
      <c r="AR114" s="205"/>
      <c r="AS114" s="205"/>
    </row>
    <row r="115" spans="20:45" x14ac:dyDescent="0.25">
      <c r="T115" s="205"/>
      <c r="U115" s="205"/>
      <c r="V115" s="205"/>
      <c r="W115" s="205"/>
      <c r="X115" s="205"/>
      <c r="Y115" s="205"/>
      <c r="Z115" s="205"/>
      <c r="AA115" s="205"/>
      <c r="AB115" s="205"/>
      <c r="AC115" s="205"/>
      <c r="AD115" s="205"/>
      <c r="AE115" s="205"/>
      <c r="AF115" s="205"/>
      <c r="AG115" s="205"/>
      <c r="AH115" s="205"/>
      <c r="AL115" s="205"/>
      <c r="AM115" s="205"/>
      <c r="AN115" s="205"/>
      <c r="AO115" s="205"/>
      <c r="AP115" s="205"/>
      <c r="AQ115" s="205"/>
      <c r="AR115" s="205"/>
      <c r="AS115" s="205"/>
    </row>
    <row r="116" spans="20:45" x14ac:dyDescent="0.25">
      <c r="T116" s="205"/>
      <c r="U116" s="205"/>
      <c r="V116" s="205"/>
      <c r="W116" s="205"/>
      <c r="X116" s="205"/>
      <c r="Y116" s="205"/>
      <c r="Z116" s="205"/>
      <c r="AA116" s="205"/>
      <c r="AB116" s="205"/>
      <c r="AC116" s="205"/>
      <c r="AD116" s="205"/>
      <c r="AE116" s="205"/>
      <c r="AF116" s="205"/>
      <c r="AG116" s="205"/>
      <c r="AH116" s="205"/>
      <c r="AL116" s="205"/>
      <c r="AM116" s="205"/>
      <c r="AN116" s="205"/>
      <c r="AO116" s="205"/>
      <c r="AP116" s="205"/>
      <c r="AQ116" s="205"/>
      <c r="AR116" s="205"/>
      <c r="AS116" s="205"/>
    </row>
    <row r="117" spans="20:45" x14ac:dyDescent="0.25">
      <c r="T117" s="205"/>
      <c r="U117" s="205"/>
      <c r="V117" s="205"/>
      <c r="W117" s="205"/>
      <c r="X117" s="205"/>
      <c r="Y117" s="205"/>
      <c r="Z117" s="205"/>
      <c r="AA117" s="205"/>
      <c r="AB117" s="205"/>
      <c r="AC117" s="205"/>
      <c r="AD117" s="205"/>
      <c r="AE117" s="205"/>
      <c r="AF117" s="205"/>
      <c r="AG117" s="205"/>
      <c r="AH117" s="205"/>
      <c r="AL117" s="205"/>
      <c r="AM117" s="205"/>
      <c r="AN117" s="205"/>
      <c r="AO117" s="205"/>
      <c r="AP117" s="205"/>
      <c r="AQ117" s="205"/>
      <c r="AR117" s="205"/>
      <c r="AS117" s="205"/>
    </row>
    <row r="118" spans="20:45" x14ac:dyDescent="0.25">
      <c r="T118" s="205"/>
      <c r="U118" s="205"/>
      <c r="V118" s="205"/>
      <c r="W118" s="205"/>
      <c r="X118" s="205"/>
      <c r="Y118" s="205"/>
      <c r="Z118" s="205"/>
      <c r="AA118" s="205"/>
      <c r="AB118" s="205"/>
      <c r="AC118" s="205"/>
      <c r="AD118" s="205"/>
      <c r="AE118" s="205"/>
      <c r="AF118" s="205"/>
      <c r="AG118" s="205"/>
      <c r="AH118" s="205"/>
      <c r="AL118" s="205"/>
      <c r="AM118" s="205"/>
      <c r="AN118" s="205"/>
      <c r="AO118" s="205"/>
      <c r="AP118" s="205"/>
      <c r="AQ118" s="205"/>
      <c r="AR118" s="205"/>
      <c r="AS118" s="205"/>
    </row>
    <row r="119" spans="20:45" x14ac:dyDescent="0.25">
      <c r="T119" s="205"/>
      <c r="U119" s="205"/>
      <c r="V119" s="205"/>
      <c r="W119" s="205"/>
      <c r="X119" s="205"/>
      <c r="Y119" s="205"/>
      <c r="Z119" s="205"/>
      <c r="AA119" s="205"/>
      <c r="AB119" s="205"/>
      <c r="AC119" s="205"/>
      <c r="AD119" s="205"/>
      <c r="AE119" s="205"/>
      <c r="AF119" s="205"/>
      <c r="AG119" s="205"/>
      <c r="AH119" s="205"/>
      <c r="AL119" s="205"/>
      <c r="AM119" s="205"/>
      <c r="AN119" s="205"/>
      <c r="AO119" s="205"/>
      <c r="AP119" s="205"/>
      <c r="AQ119" s="205"/>
      <c r="AR119" s="205"/>
      <c r="AS119" s="205"/>
    </row>
    <row r="120" spans="20:45" x14ac:dyDescent="0.25">
      <c r="T120" s="205"/>
      <c r="U120" s="205"/>
      <c r="V120" s="205"/>
      <c r="W120" s="205"/>
      <c r="X120" s="205"/>
      <c r="Y120" s="205"/>
      <c r="Z120" s="205"/>
      <c r="AA120" s="205"/>
      <c r="AB120" s="205"/>
      <c r="AC120" s="205"/>
      <c r="AD120" s="205"/>
      <c r="AE120" s="205"/>
      <c r="AF120" s="205"/>
      <c r="AG120" s="205"/>
      <c r="AH120" s="205"/>
      <c r="AL120" s="205"/>
      <c r="AM120" s="205"/>
      <c r="AN120" s="205"/>
      <c r="AO120" s="205"/>
      <c r="AP120" s="205"/>
      <c r="AQ120" s="205"/>
      <c r="AR120" s="205"/>
      <c r="AS120" s="205"/>
    </row>
    <row r="121" spans="20:45" x14ac:dyDescent="0.25">
      <c r="T121" s="205"/>
      <c r="U121" s="205"/>
      <c r="V121" s="205"/>
      <c r="W121" s="205"/>
      <c r="X121" s="205"/>
      <c r="Y121" s="205"/>
      <c r="Z121" s="205"/>
      <c r="AA121" s="205"/>
      <c r="AB121" s="205"/>
      <c r="AC121" s="205"/>
      <c r="AD121" s="205"/>
      <c r="AE121" s="205"/>
      <c r="AF121" s="205"/>
      <c r="AG121" s="205"/>
      <c r="AH121" s="205"/>
      <c r="AL121" s="205"/>
      <c r="AM121" s="205"/>
      <c r="AN121" s="205"/>
      <c r="AO121" s="205"/>
      <c r="AP121" s="205"/>
      <c r="AQ121" s="205"/>
      <c r="AR121" s="205"/>
      <c r="AS121" s="205"/>
    </row>
    <row r="122" spans="20:45" x14ac:dyDescent="0.25">
      <c r="T122" s="205"/>
      <c r="U122" s="205"/>
      <c r="V122" s="205"/>
      <c r="W122" s="205"/>
      <c r="X122" s="205"/>
      <c r="Y122" s="205"/>
      <c r="Z122" s="205"/>
      <c r="AA122" s="205"/>
      <c r="AB122" s="205"/>
      <c r="AC122" s="205"/>
      <c r="AD122" s="205"/>
      <c r="AE122" s="205"/>
      <c r="AF122" s="205"/>
      <c r="AG122" s="205"/>
      <c r="AH122" s="205"/>
      <c r="AL122" s="205"/>
      <c r="AM122" s="205"/>
      <c r="AN122" s="205"/>
      <c r="AO122" s="205"/>
      <c r="AP122" s="205"/>
      <c r="AQ122" s="205"/>
      <c r="AR122" s="205"/>
      <c r="AS122" s="205"/>
    </row>
    <row r="123" spans="20:45" x14ac:dyDescent="0.25">
      <c r="T123" s="205"/>
      <c r="U123" s="205"/>
      <c r="V123" s="205"/>
      <c r="W123" s="205"/>
      <c r="X123" s="205"/>
      <c r="Y123" s="205"/>
      <c r="Z123" s="205"/>
      <c r="AA123" s="205"/>
      <c r="AB123" s="205"/>
      <c r="AC123" s="205"/>
      <c r="AD123" s="205"/>
      <c r="AE123" s="205"/>
      <c r="AF123" s="205"/>
      <c r="AG123" s="205"/>
      <c r="AH123" s="205"/>
      <c r="AL123" s="205"/>
      <c r="AM123" s="205"/>
      <c r="AN123" s="205"/>
      <c r="AO123" s="205"/>
      <c r="AP123" s="205"/>
      <c r="AQ123" s="205"/>
      <c r="AR123" s="205"/>
      <c r="AS123" s="205"/>
    </row>
    <row r="124" spans="20:45" x14ac:dyDescent="0.25">
      <c r="T124" s="205"/>
      <c r="U124" s="205"/>
      <c r="V124" s="205"/>
      <c r="W124" s="205"/>
      <c r="X124" s="205"/>
      <c r="Y124" s="205"/>
      <c r="Z124" s="205"/>
      <c r="AA124" s="205"/>
      <c r="AB124" s="205"/>
      <c r="AC124" s="205"/>
      <c r="AD124" s="205"/>
      <c r="AE124" s="205"/>
      <c r="AF124" s="205"/>
      <c r="AG124" s="205"/>
      <c r="AH124" s="205"/>
      <c r="AL124" s="205"/>
      <c r="AM124" s="205"/>
      <c r="AN124" s="205"/>
      <c r="AO124" s="205"/>
      <c r="AP124" s="205"/>
      <c r="AQ124" s="205"/>
      <c r="AR124" s="205"/>
      <c r="AS124" s="205"/>
    </row>
    <row r="125" spans="20:45" x14ac:dyDescent="0.25">
      <c r="T125" s="205"/>
      <c r="U125" s="205"/>
      <c r="V125" s="205"/>
      <c r="W125" s="205"/>
      <c r="X125" s="205"/>
      <c r="Y125" s="205"/>
      <c r="Z125" s="205"/>
      <c r="AA125" s="205"/>
      <c r="AB125" s="205"/>
      <c r="AC125" s="205"/>
      <c r="AD125" s="205"/>
      <c r="AE125" s="205"/>
      <c r="AF125" s="205"/>
      <c r="AG125" s="205"/>
      <c r="AH125" s="205"/>
      <c r="AL125" s="205"/>
      <c r="AM125" s="205"/>
      <c r="AN125" s="205"/>
      <c r="AO125" s="205"/>
      <c r="AP125" s="205"/>
      <c r="AQ125" s="205"/>
      <c r="AR125" s="205"/>
      <c r="AS125" s="205"/>
    </row>
    <row r="126" spans="20:45" x14ac:dyDescent="0.25">
      <c r="T126" s="205"/>
      <c r="U126" s="205"/>
      <c r="V126" s="205"/>
      <c r="W126" s="205"/>
      <c r="X126" s="205"/>
      <c r="Y126" s="205"/>
      <c r="Z126" s="205"/>
      <c r="AA126" s="205"/>
      <c r="AB126" s="205"/>
      <c r="AC126" s="205"/>
      <c r="AD126" s="205"/>
      <c r="AE126" s="205"/>
      <c r="AF126" s="205"/>
      <c r="AG126" s="205"/>
      <c r="AH126" s="205"/>
      <c r="AL126" s="205"/>
      <c r="AM126" s="205"/>
      <c r="AN126" s="205"/>
      <c r="AO126" s="205"/>
      <c r="AP126" s="205"/>
      <c r="AQ126" s="205"/>
      <c r="AR126" s="205"/>
      <c r="AS126" s="205"/>
    </row>
    <row r="127" spans="20:45" x14ac:dyDescent="0.25">
      <c r="T127" s="205"/>
      <c r="U127" s="205"/>
      <c r="V127" s="205"/>
      <c r="W127" s="205"/>
      <c r="X127" s="205"/>
      <c r="Y127" s="205"/>
      <c r="Z127" s="205"/>
      <c r="AA127" s="205"/>
      <c r="AB127" s="205"/>
      <c r="AC127" s="205"/>
      <c r="AD127" s="205"/>
      <c r="AE127" s="205"/>
      <c r="AF127" s="205"/>
      <c r="AG127" s="205"/>
      <c r="AH127" s="205"/>
      <c r="AL127" s="205"/>
      <c r="AM127" s="205"/>
      <c r="AN127" s="205"/>
      <c r="AO127" s="205"/>
      <c r="AP127" s="205"/>
      <c r="AQ127" s="205"/>
      <c r="AR127" s="205"/>
      <c r="AS127" s="205"/>
    </row>
    <row r="128" spans="20:45" x14ac:dyDescent="0.25">
      <c r="T128" s="205"/>
      <c r="U128" s="205"/>
      <c r="V128" s="205"/>
      <c r="W128" s="205"/>
      <c r="X128" s="205"/>
      <c r="Y128" s="205"/>
      <c r="Z128" s="205"/>
      <c r="AA128" s="205"/>
      <c r="AB128" s="205"/>
      <c r="AC128" s="205"/>
      <c r="AD128" s="205"/>
      <c r="AE128" s="205"/>
      <c r="AF128" s="205"/>
      <c r="AG128" s="205"/>
      <c r="AH128" s="205"/>
      <c r="AL128" s="205"/>
      <c r="AM128" s="205"/>
      <c r="AN128" s="205"/>
      <c r="AO128" s="205"/>
      <c r="AP128" s="205"/>
      <c r="AQ128" s="205"/>
      <c r="AR128" s="205"/>
      <c r="AS128" s="205"/>
    </row>
    <row r="129" spans="20:45" x14ac:dyDescent="0.25">
      <c r="T129" s="205"/>
      <c r="U129" s="205"/>
      <c r="V129" s="205"/>
      <c r="W129" s="205"/>
      <c r="X129" s="205"/>
      <c r="Y129" s="205"/>
      <c r="Z129" s="205"/>
      <c r="AA129" s="205"/>
      <c r="AB129" s="205"/>
      <c r="AC129" s="205"/>
      <c r="AD129" s="205"/>
      <c r="AE129" s="205"/>
      <c r="AF129" s="205"/>
      <c r="AG129" s="205"/>
      <c r="AH129" s="205"/>
      <c r="AL129" s="205"/>
      <c r="AM129" s="205"/>
      <c r="AN129" s="205"/>
      <c r="AO129" s="205"/>
      <c r="AP129" s="205"/>
      <c r="AQ129" s="205"/>
      <c r="AR129" s="205"/>
      <c r="AS129" s="205"/>
    </row>
    <row r="130" spans="20:45" x14ac:dyDescent="0.25">
      <c r="T130" s="205"/>
      <c r="U130" s="205"/>
      <c r="V130" s="205"/>
      <c r="W130" s="205"/>
      <c r="X130" s="205"/>
      <c r="Y130" s="205"/>
      <c r="Z130" s="205"/>
      <c r="AA130" s="205"/>
      <c r="AB130" s="205"/>
      <c r="AC130" s="205"/>
      <c r="AD130" s="205"/>
      <c r="AE130" s="205"/>
      <c r="AF130" s="205"/>
      <c r="AG130" s="205"/>
      <c r="AH130" s="205"/>
      <c r="AL130" s="205"/>
      <c r="AM130" s="205"/>
      <c r="AN130" s="205"/>
      <c r="AO130" s="205"/>
      <c r="AP130" s="205"/>
      <c r="AQ130" s="205"/>
      <c r="AR130" s="205"/>
      <c r="AS130" s="205"/>
    </row>
    <row r="131" spans="20:45" x14ac:dyDescent="0.25">
      <c r="T131" s="205"/>
      <c r="U131" s="205"/>
      <c r="V131" s="205"/>
      <c r="W131" s="205"/>
      <c r="X131" s="205"/>
      <c r="Y131" s="205"/>
      <c r="Z131" s="205"/>
      <c r="AA131" s="205"/>
      <c r="AB131" s="205"/>
      <c r="AC131" s="205"/>
      <c r="AD131" s="205"/>
      <c r="AE131" s="205"/>
      <c r="AF131" s="205"/>
      <c r="AG131" s="205"/>
      <c r="AH131" s="205"/>
      <c r="AL131" s="205"/>
      <c r="AM131" s="205"/>
      <c r="AN131" s="205"/>
      <c r="AO131" s="205"/>
      <c r="AP131" s="205"/>
      <c r="AQ131" s="205"/>
      <c r="AR131" s="205"/>
      <c r="AS131" s="205"/>
    </row>
    <row r="132" spans="20:45" x14ac:dyDescent="0.25">
      <c r="T132" s="205"/>
      <c r="U132" s="205"/>
      <c r="V132" s="205"/>
      <c r="W132" s="205"/>
      <c r="X132" s="205"/>
      <c r="Y132" s="205"/>
      <c r="Z132" s="205"/>
      <c r="AA132" s="205"/>
      <c r="AB132" s="205"/>
      <c r="AC132" s="205"/>
      <c r="AD132" s="205"/>
      <c r="AE132" s="205"/>
      <c r="AF132" s="205"/>
      <c r="AG132" s="205"/>
      <c r="AH132" s="205"/>
      <c r="AL132" s="205"/>
      <c r="AM132" s="205"/>
      <c r="AN132" s="205"/>
      <c r="AO132" s="205"/>
      <c r="AP132" s="205"/>
      <c r="AQ132" s="205"/>
      <c r="AR132" s="205"/>
      <c r="AS132" s="205"/>
    </row>
    <row r="133" spans="20:45" x14ac:dyDescent="0.25">
      <c r="T133" s="205"/>
      <c r="U133" s="205"/>
      <c r="V133" s="205"/>
      <c r="W133" s="205"/>
      <c r="X133" s="205"/>
      <c r="Y133" s="205"/>
      <c r="Z133" s="205"/>
      <c r="AA133" s="205"/>
      <c r="AB133" s="205"/>
      <c r="AC133" s="205"/>
      <c r="AD133" s="205"/>
      <c r="AE133" s="205"/>
      <c r="AF133" s="205"/>
      <c r="AG133" s="205"/>
      <c r="AH133" s="205"/>
      <c r="AL133" s="205"/>
      <c r="AM133" s="205"/>
      <c r="AN133" s="205"/>
      <c r="AO133" s="205"/>
      <c r="AP133" s="205"/>
      <c r="AQ133" s="205"/>
      <c r="AR133" s="205"/>
      <c r="AS133" s="205"/>
    </row>
    <row r="134" spans="20:45" x14ac:dyDescent="0.25">
      <c r="T134" s="205"/>
      <c r="U134" s="205"/>
      <c r="V134" s="205"/>
      <c r="W134" s="205"/>
      <c r="X134" s="205"/>
      <c r="Y134" s="205"/>
      <c r="Z134" s="205"/>
      <c r="AA134" s="205"/>
      <c r="AB134" s="205"/>
      <c r="AC134" s="205"/>
      <c r="AD134" s="205"/>
      <c r="AE134" s="205"/>
      <c r="AF134" s="205"/>
      <c r="AG134" s="205"/>
      <c r="AH134" s="205"/>
      <c r="AL134" s="205"/>
      <c r="AM134" s="205"/>
      <c r="AN134" s="205"/>
      <c r="AO134" s="205"/>
      <c r="AP134" s="205"/>
      <c r="AQ134" s="205"/>
      <c r="AR134" s="205"/>
      <c r="AS134" s="205"/>
    </row>
    <row r="135" spans="20:45" x14ac:dyDescent="0.25">
      <c r="T135" s="205"/>
      <c r="U135" s="205"/>
      <c r="V135" s="205"/>
      <c r="W135" s="205"/>
      <c r="X135" s="205"/>
      <c r="Y135" s="205"/>
      <c r="Z135" s="205"/>
      <c r="AA135" s="205"/>
      <c r="AB135" s="205"/>
      <c r="AC135" s="205"/>
      <c r="AD135" s="205"/>
      <c r="AE135" s="205"/>
      <c r="AF135" s="205"/>
      <c r="AG135" s="205"/>
      <c r="AH135" s="205"/>
      <c r="AL135" s="205"/>
      <c r="AM135" s="205"/>
      <c r="AN135" s="205"/>
      <c r="AO135" s="205"/>
      <c r="AP135" s="205"/>
      <c r="AQ135" s="205"/>
      <c r="AR135" s="205"/>
      <c r="AS135" s="205"/>
    </row>
    <row r="136" spans="20:45" x14ac:dyDescent="0.25">
      <c r="T136" s="205"/>
      <c r="U136" s="205"/>
      <c r="V136" s="205"/>
      <c r="W136" s="205"/>
      <c r="X136" s="205"/>
      <c r="Y136" s="205"/>
      <c r="Z136" s="205"/>
      <c r="AA136" s="205"/>
      <c r="AB136" s="205"/>
      <c r="AC136" s="205"/>
      <c r="AD136" s="205"/>
      <c r="AE136" s="205"/>
      <c r="AF136" s="205"/>
      <c r="AG136" s="205"/>
      <c r="AH136" s="205"/>
      <c r="AL136" s="205"/>
      <c r="AM136" s="205"/>
      <c r="AN136" s="205"/>
      <c r="AO136" s="205"/>
      <c r="AP136" s="205"/>
      <c r="AQ136" s="205"/>
      <c r="AR136" s="205"/>
      <c r="AS136" s="205"/>
    </row>
    <row r="137" spans="20:45" x14ac:dyDescent="0.25">
      <c r="T137" s="205"/>
      <c r="U137" s="205"/>
      <c r="V137" s="205"/>
      <c r="W137" s="205"/>
      <c r="X137" s="205"/>
      <c r="Y137" s="205"/>
      <c r="Z137" s="205"/>
      <c r="AA137" s="205"/>
      <c r="AB137" s="205"/>
      <c r="AC137" s="205"/>
      <c r="AD137" s="205"/>
      <c r="AE137" s="205"/>
      <c r="AF137" s="205"/>
      <c r="AG137" s="205"/>
      <c r="AH137" s="205"/>
      <c r="AL137" s="205"/>
      <c r="AM137" s="205"/>
      <c r="AN137" s="205"/>
      <c r="AO137" s="205"/>
      <c r="AP137" s="205"/>
      <c r="AQ137" s="205"/>
      <c r="AR137" s="205"/>
      <c r="AS137" s="205"/>
    </row>
    <row r="138" spans="20:45" x14ac:dyDescent="0.25">
      <c r="T138" s="205"/>
      <c r="U138" s="205"/>
      <c r="V138" s="205"/>
      <c r="W138" s="205"/>
      <c r="X138" s="205"/>
      <c r="Y138" s="205"/>
      <c r="Z138" s="205"/>
      <c r="AA138" s="205"/>
      <c r="AB138" s="205"/>
      <c r="AC138" s="205"/>
      <c r="AD138" s="205"/>
      <c r="AE138" s="205"/>
      <c r="AF138" s="205"/>
      <c r="AG138" s="205"/>
      <c r="AH138" s="205"/>
      <c r="AL138" s="205"/>
      <c r="AM138" s="205"/>
      <c r="AN138" s="205"/>
      <c r="AO138" s="205"/>
      <c r="AP138" s="205"/>
      <c r="AQ138" s="205"/>
      <c r="AR138" s="205"/>
      <c r="AS138" s="205"/>
    </row>
    <row r="139" spans="20:45" x14ac:dyDescent="0.25">
      <c r="T139" s="205"/>
      <c r="U139" s="205"/>
      <c r="V139" s="205"/>
      <c r="W139" s="205"/>
      <c r="X139" s="205"/>
      <c r="Y139" s="205"/>
      <c r="Z139" s="205"/>
      <c r="AA139" s="205"/>
      <c r="AB139" s="205"/>
      <c r="AC139" s="205"/>
      <c r="AD139" s="205"/>
      <c r="AE139" s="205"/>
      <c r="AF139" s="205"/>
      <c r="AG139" s="205"/>
      <c r="AH139" s="205"/>
      <c r="AL139" s="205"/>
      <c r="AM139" s="205"/>
      <c r="AN139" s="205"/>
      <c r="AO139" s="205"/>
      <c r="AP139" s="205"/>
      <c r="AQ139" s="205"/>
      <c r="AR139" s="205"/>
      <c r="AS139" s="205"/>
    </row>
    <row r="140" spans="20:45" x14ac:dyDescent="0.25">
      <c r="T140" s="205"/>
      <c r="U140" s="205"/>
      <c r="V140" s="205"/>
      <c r="W140" s="205"/>
      <c r="X140" s="205"/>
      <c r="Y140" s="205"/>
      <c r="Z140" s="205"/>
      <c r="AA140" s="205"/>
      <c r="AB140" s="205"/>
      <c r="AC140" s="205"/>
      <c r="AD140" s="205"/>
      <c r="AE140" s="205"/>
      <c r="AF140" s="205"/>
      <c r="AG140" s="205"/>
      <c r="AH140" s="205"/>
      <c r="AL140" s="205"/>
      <c r="AM140" s="205"/>
      <c r="AN140" s="205"/>
      <c r="AO140" s="205"/>
      <c r="AP140" s="205"/>
      <c r="AQ140" s="205"/>
      <c r="AR140" s="205"/>
      <c r="AS140" s="205"/>
    </row>
  </sheetData>
  <sheetProtection selectLockedCells="1" selectUnlockedCells="1"/>
  <mergeCells count="1">
    <mergeCell ref="A4:C4"/>
  </mergeCells>
  <conditionalFormatting sqref="B22 B24 B26 B28 B30 B32 B34 B36 B38 B40 B42 B44 B46 B48 B50 B52">
    <cfRule type="cellIs" dxfId="236" priority="10" stopIfTrue="1" operator="equal">
      <formula>"QA"</formula>
    </cfRule>
    <cfRule type="cellIs" dxfId="235" priority="11" stopIfTrue="1" operator="equal">
      <formula>"DA"</formula>
    </cfRule>
  </conditionalFormatting>
  <conditionalFormatting sqref="E7 E21">
    <cfRule type="expression" dxfId="234" priority="13" stopIfTrue="1">
      <formula>$E7&lt;5</formula>
    </cfRule>
  </conditionalFormatting>
  <conditionalFormatting sqref="E22 E24 E26 E28 E30 E32 E34 E36 E38 E40 E42 E44 E46 E48 E50 E52">
    <cfRule type="expression" dxfId="233" priority="5" stopIfTrue="1">
      <formula>AND($E22&lt;9,$C22&gt;0)</formula>
    </cfRule>
  </conditionalFormatting>
  <conditionalFormatting sqref="F7 F9 F11 F13 F15 F17 F19">
    <cfRule type="cellIs" dxfId="232" priority="14" stopIfTrue="1" operator="equal">
      <formula>"Bye"</formula>
    </cfRule>
  </conditionalFormatting>
  <conditionalFormatting sqref="F21:F22 F24 F26 F28 F30 F32 F34 F36 F38 F40 F42 F44 F46 F48 F50">
    <cfRule type="cellIs" dxfId="231" priority="6" stopIfTrue="1" operator="equal">
      <formula>"Bye"</formula>
    </cfRule>
  </conditionalFormatting>
  <conditionalFormatting sqref="F22 F24 F26 F28 F30 F32 F34 F36 F38 F40 F42 F44 F46 F48 F50">
    <cfRule type="expression" dxfId="230" priority="7" stopIfTrue="1">
      <formula>AND($E22&lt;9,$C22&gt;0)</formula>
    </cfRule>
  </conditionalFormatting>
  <conditionalFormatting sqref="H7 H9 H11 H13 H15 H17 H19 H21 G22:I22 G24:I24 G26:I26 G28:I28 G30:I30 G32:I32 G34:I34 G36:I36 G38:I38 G40:I40 G42:I42 G44:I44 G46:I46 G48:I48 G50:I50">
    <cfRule type="expression" dxfId="229" priority="1" stopIfTrue="1">
      <formula>AND($E7&lt;9,$C7&gt;0)</formula>
    </cfRule>
  </conditionalFormatting>
  <conditionalFormatting sqref="I8 K10 I12 M14 I16 K18 I20 I23 K25 I27 M29 I31 K33 I35 I39 K41 I43 M45 I47 K49 I51">
    <cfRule type="expression" dxfId="228" priority="2" stopIfTrue="1">
      <formula>AND($O$1="CU",I8="Umpire")</formula>
    </cfRule>
    <cfRule type="expression" dxfId="227" priority="3" stopIfTrue="1">
      <formula>AND($O$1="CU",I8&lt;&gt;"Umpire",J8&lt;&gt;"")</formula>
    </cfRule>
    <cfRule type="expression" dxfId="226" priority="4" stopIfTrue="1">
      <formula>AND($O$1="CU",I8&lt;&gt;"Umpire")</formula>
    </cfRule>
  </conditionalFormatting>
  <conditionalFormatting sqref="J8 L10 J12 N14 J16 L18 J20 R62">
    <cfRule type="expression" dxfId="225" priority="12" stopIfTrue="1">
      <formula>$O$1="CU"</formula>
    </cfRule>
  </conditionalFormatting>
  <conditionalFormatting sqref="K8 M10 K12 O14 K16 M18 K20 K23 M25 K27 O29 K31 M33 K35 K39 M41 K43 O45 K47 M49 K51">
    <cfRule type="expression" dxfId="224" priority="8" stopIfTrue="1">
      <formula>J8="as"</formula>
    </cfRule>
    <cfRule type="expression" dxfId="223" priority="9" stopIfTrue="1">
      <formula>J8="bs"</formula>
    </cfRule>
  </conditionalFormatting>
  <conditionalFormatting sqref="O16">
    <cfRule type="expression" dxfId="222" priority="15" stopIfTrue="1">
      <formula>AND($O$1="CU",O16="Umpire")</formula>
    </cfRule>
    <cfRule type="expression" dxfId="221" priority="16" stopIfTrue="1">
      <formula>AND($O$1="CU",O16&lt;&gt;"Umpire",P16&lt;&gt;"")</formula>
    </cfRule>
    <cfRule type="expression" dxfId="220" priority="17" stopIfTrue="1">
      <formula>AND($O$1="CU",O16&lt;&gt;"Umpire")</formula>
    </cfRule>
  </conditionalFormatting>
  <dataValidations count="1">
    <dataValidation type="list" allowBlank="1" sqref="I8 K10 I12 M14 I16 O16 K18 I20 I23 K25 I27 M29 I31 K33 I35 I39 K41 I43 M45 I47 K49 I51" xr:uid="{0EA48CA0-A499-48AE-BB40-A3ED55F61721}">
      <formula1>$U$7:$U$16</formula1>
      <formula2>0</formula2>
    </dataValidation>
  </dataValidations>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0482"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0483"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BACF-F64F-4E43-BF68-A3BD1500D0C1}">
  <sheetPr codeName="Sheet150">
    <tabColor indexed="11"/>
    <pageSetUpPr fitToPage="1"/>
  </sheetPr>
  <dimension ref="A1:AK79"/>
  <sheetViews>
    <sheetView showGridLines="0" showZeros="0" workbookViewId="0">
      <selection activeCell="A6" sqref="A6"/>
    </sheetView>
  </sheetViews>
  <sheetFormatPr defaultRowHeight="13.2" x14ac:dyDescent="0.25"/>
  <cols>
    <col min="1" max="2" width="3.33203125" customWidth="1"/>
    <col min="3" max="3" width="4.6640625" customWidth="1"/>
    <col min="4" max="4" width="7"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 hidden="1" customWidth="1"/>
    <col min="20" max="20" width="8.6640625" customWidth="1"/>
    <col min="21" max="21" width="9.109375" hidden="1" customWidth="1"/>
    <col min="25" max="34" width="9.109375" hidden="1" customWidth="1"/>
    <col min="35" max="37" width="9.109375" customWidth="1"/>
  </cols>
  <sheetData>
    <row r="1" spans="1:37" s="282" customFormat="1" ht="21.75" customHeight="1" x14ac:dyDescent="0.25">
      <c r="A1" s="92" t="str">
        <f>Altalanos!$A$6</f>
        <v>Diákolimpia Vármegyei</v>
      </c>
      <c r="B1" s="92"/>
      <c r="C1" s="176"/>
      <c r="D1" s="176"/>
      <c r="E1" s="176"/>
      <c r="F1" s="176"/>
      <c r="G1" s="176"/>
      <c r="H1" s="176"/>
      <c r="I1" s="388"/>
      <c r="J1" s="175"/>
      <c r="K1" s="94" t="s">
        <v>28</v>
      </c>
      <c r="L1" s="95"/>
      <c r="M1" s="97"/>
      <c r="N1" s="175"/>
      <c r="O1" s="175"/>
      <c r="P1" s="175"/>
      <c r="Q1" s="176"/>
      <c r="R1" s="175"/>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row>
    <row r="2" spans="1:37" s="285" customFormat="1" x14ac:dyDescent="0.25">
      <c r="A2" s="389" t="s">
        <v>29</v>
      </c>
      <c r="B2" s="100"/>
      <c r="C2" s="100"/>
      <c r="E2" s="390">
        <f>Altalanos!$D$8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ht="11.25" customHeigh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c r="L4" s="394"/>
      <c r="M4" s="396"/>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359</v>
      </c>
      <c r="N5" s="296"/>
      <c r="O5" s="293" t="s">
        <v>181</v>
      </c>
      <c r="P5" s="296"/>
      <c r="Q5" s="293" t="s">
        <v>129</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5" customHeight="1" x14ac:dyDescent="0.25">
      <c r="A6" s="397"/>
      <c r="B6" s="299"/>
      <c r="C6" s="299"/>
      <c r="D6" s="299"/>
      <c r="E6" s="299"/>
      <c r="F6" s="298" t="str">
        <f>IF(Y3="","",CONCATENATE(AH1," / ",AG1," pont"))</f>
        <v/>
      </c>
      <c r="G6" s="300"/>
      <c r="H6" s="301"/>
      <c r="I6" s="300"/>
      <c r="J6" s="302"/>
      <c r="K6" s="299" t="str">
        <f>IF(Y3="","",CONCATENATE(AF1," pont"))</f>
        <v/>
      </c>
      <c r="L6" s="302"/>
      <c r="M6" s="299" t="str">
        <f>IF(Y3="","",CONCATENATE(AE1," pont"))</f>
        <v/>
      </c>
      <c r="N6" s="302"/>
      <c r="O6" s="299" t="str">
        <f>IF(Y3="","",CONCATENATE(AD1," pont"))</f>
        <v/>
      </c>
      <c r="P6" s="302"/>
      <c r="Q6" s="299" t="str">
        <f>IF(Y3="","",CONCATENATE(AC1," pont"))</f>
        <v/>
      </c>
      <c r="R6" s="471"/>
      <c r="Y6" s="306"/>
      <c r="Z6" s="306"/>
      <c r="AA6" s="306" t="s">
        <v>79</v>
      </c>
      <c r="AB6" s="307">
        <v>150</v>
      </c>
      <c r="AC6" s="307">
        <v>120</v>
      </c>
      <c r="AD6" s="307">
        <v>90</v>
      </c>
      <c r="AE6" s="307">
        <v>60</v>
      </c>
      <c r="AF6" s="307">
        <v>40</v>
      </c>
      <c r="AG6" s="307">
        <v>25</v>
      </c>
      <c r="AH6" s="307">
        <v>10</v>
      </c>
      <c r="AI6" s="398"/>
      <c r="AJ6" s="398"/>
      <c r="AK6" s="398"/>
    </row>
    <row r="7" spans="1:37" s="60" customFormat="1" ht="10.5" customHeight="1" x14ac:dyDescent="0.25">
      <c r="A7" s="309">
        <v>1</v>
      </c>
      <c r="B7" s="399" t="str">
        <f>IF($E7="","",VLOOKUP($E7,#REF!,14))</f>
        <v/>
      </c>
      <c r="C7" s="399" t="str">
        <f>IF($E7="","",VLOOKUP($E7,#REF!,15))</f>
        <v/>
      </c>
      <c r="D7" s="400" t="str">
        <f>IF($E7="","",VLOOKUP($E7,#REF!,5))</f>
        <v/>
      </c>
      <c r="E7" s="401"/>
      <c r="F7" s="402" t="str">
        <f>UPPER(IF($E7="","",VLOOKUP($E7,#REF!,2)))</f>
        <v/>
      </c>
      <c r="G7" s="402" t="str">
        <f>IF($E7="","",VLOOKUP($E7,#REF!,3))</f>
        <v/>
      </c>
      <c r="H7" s="402"/>
      <c r="I7" s="402" t="str">
        <f>IF($E7="","",VLOOKUP($E7,#REF!,4))</f>
        <v/>
      </c>
      <c r="J7" s="403"/>
      <c r="K7" s="404"/>
      <c r="L7" s="404"/>
      <c r="M7" s="404"/>
      <c r="N7" s="404"/>
      <c r="O7" s="315"/>
      <c r="P7" s="316"/>
      <c r="Q7" s="317"/>
      <c r="R7" s="318"/>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9.6" customHeight="1" x14ac:dyDescent="0.25">
      <c r="A8" s="321"/>
      <c r="B8" s="406"/>
      <c r="C8" s="406"/>
      <c r="D8" s="407"/>
      <c r="E8" s="408"/>
      <c r="F8" s="409"/>
      <c r="G8" s="409"/>
      <c r="H8" s="410"/>
      <c r="I8" s="419" t="s">
        <v>134</v>
      </c>
      <c r="J8" s="328"/>
      <c r="K8" s="412" t="str">
        <f>UPPER(IF(OR(J8="a",J8="as"),F7,IF(OR(J8="b",J8="bs"),F9,0)))</f>
        <v>0</v>
      </c>
      <c r="L8" s="412"/>
      <c r="M8" s="404"/>
      <c r="N8" s="404"/>
      <c r="O8" s="315"/>
      <c r="P8" s="316"/>
      <c r="Q8" s="317"/>
      <c r="R8" s="318"/>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9.6" customHeight="1" x14ac:dyDescent="0.25">
      <c r="A9" s="321">
        <v>2</v>
      </c>
      <c r="B9" s="399" t="str">
        <f>IF($E9="","",VLOOKUP($E9,#REF!,14))</f>
        <v/>
      </c>
      <c r="C9" s="399" t="str">
        <f>IF($E9="","",VLOOKUP($E9,#REF!,15))</f>
        <v/>
      </c>
      <c r="D9" s="400" t="str">
        <f>IF($E9="","",VLOOKUP($E9,#REF!,5))</f>
        <v/>
      </c>
      <c r="E9" s="401"/>
      <c r="F9" s="472" t="str">
        <f>UPPER(IF($E9="","",VLOOKUP($E9,#REF!,2)))</f>
        <v/>
      </c>
      <c r="G9" s="472" t="str">
        <f>IF($E9="","",VLOOKUP($E9,#REF!,3))</f>
        <v/>
      </c>
      <c r="H9" s="472"/>
      <c r="I9" s="472" t="str">
        <f>IF($E9="","",VLOOKUP($E9,#REF!,4))</f>
        <v/>
      </c>
      <c r="J9" s="415"/>
      <c r="K9" s="404"/>
      <c r="L9" s="416"/>
      <c r="M9" s="404"/>
      <c r="N9" s="404"/>
      <c r="O9" s="315"/>
      <c r="P9" s="316"/>
      <c r="Q9" s="317"/>
      <c r="R9" s="318"/>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9.6" customHeight="1" x14ac:dyDescent="0.25">
      <c r="A10" s="321"/>
      <c r="B10" s="406"/>
      <c r="C10" s="406"/>
      <c r="D10" s="407"/>
      <c r="E10" s="417"/>
      <c r="F10" s="409"/>
      <c r="G10" s="409"/>
      <c r="H10" s="410"/>
      <c r="I10" s="409"/>
      <c r="J10" s="418"/>
      <c r="K10" s="419" t="s">
        <v>134</v>
      </c>
      <c r="L10" s="336"/>
      <c r="M10" s="412" t="str">
        <f>UPPER(IF(OR(L10="a",L10="as"),K8,IF(OR(L10="b",L10="bs"),K12,0)))</f>
        <v>0</v>
      </c>
      <c r="N10" s="420"/>
      <c r="O10" s="421"/>
      <c r="P10" s="421"/>
      <c r="Q10" s="317"/>
      <c r="R10" s="318"/>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9.6" customHeight="1" x14ac:dyDescent="0.25">
      <c r="A11" s="321">
        <v>3</v>
      </c>
      <c r="B11" s="399" t="str">
        <f>IF($E11="","",VLOOKUP($E11,#REF!,14))</f>
        <v/>
      </c>
      <c r="C11" s="399" t="str">
        <f>IF($E11="","",VLOOKUP($E11,#REF!,15))</f>
        <v/>
      </c>
      <c r="D11" s="400" t="str">
        <f>IF($E11="","",VLOOKUP($E11,#REF!,5))</f>
        <v/>
      </c>
      <c r="E11" s="401"/>
      <c r="F11" s="472" t="str">
        <f>UPPER(IF($E11="","",VLOOKUP($E11,#REF!,2)))</f>
        <v/>
      </c>
      <c r="G11" s="472" t="str">
        <f>IF($E11="","",VLOOKUP($E11,#REF!,3))</f>
        <v/>
      </c>
      <c r="H11" s="472"/>
      <c r="I11" s="472" t="str">
        <f>IF($E11="","",VLOOKUP($E11,#REF!,4))</f>
        <v/>
      </c>
      <c r="J11" s="403"/>
      <c r="K11" s="404"/>
      <c r="L11" s="422"/>
      <c r="M11" s="404"/>
      <c r="N11" s="423"/>
      <c r="O11" s="421"/>
      <c r="P11" s="421"/>
      <c r="Q11" s="317"/>
      <c r="R11" s="318"/>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9.6" customHeight="1" x14ac:dyDescent="0.25">
      <c r="A12" s="321"/>
      <c r="B12" s="406"/>
      <c r="C12" s="406"/>
      <c r="D12" s="407"/>
      <c r="E12" s="417"/>
      <c r="F12" s="409"/>
      <c r="G12" s="409"/>
      <c r="H12" s="410"/>
      <c r="I12" s="473" t="s">
        <v>134</v>
      </c>
      <c r="J12" s="328"/>
      <c r="K12" s="412" t="str">
        <f>UPPER(IF(OR(J12="a",J12="as"),F11,IF(OR(J12="b",J12="bs"),F13,0)))</f>
        <v>0</v>
      </c>
      <c r="L12" s="424"/>
      <c r="M12" s="404"/>
      <c r="N12" s="423"/>
      <c r="O12" s="421"/>
      <c r="P12" s="421"/>
      <c r="Q12" s="317"/>
      <c r="R12" s="318"/>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9.6" customHeight="1" x14ac:dyDescent="0.25">
      <c r="A13" s="321">
        <v>4</v>
      </c>
      <c r="B13" s="399" t="str">
        <f>IF($E13="","",VLOOKUP($E13,#REF!,14))</f>
        <v/>
      </c>
      <c r="C13" s="399" t="str">
        <f>IF($E13="","",VLOOKUP($E13,#REF!,15))</f>
        <v/>
      </c>
      <c r="D13" s="400" t="str">
        <f>IF($E13="","",VLOOKUP($E13,#REF!,5))</f>
        <v/>
      </c>
      <c r="E13" s="401"/>
      <c r="F13" s="472" t="str">
        <f>UPPER(IF($E13="","",VLOOKUP($E13,#REF!,2)))</f>
        <v/>
      </c>
      <c r="G13" s="472" t="str">
        <f>IF($E13="","",VLOOKUP($E13,#REF!,3))</f>
        <v/>
      </c>
      <c r="H13" s="472"/>
      <c r="I13" s="472" t="str">
        <f>IF($E13="","",VLOOKUP($E13,#REF!,4))</f>
        <v/>
      </c>
      <c r="J13" s="425"/>
      <c r="K13" s="404"/>
      <c r="L13" s="404"/>
      <c r="M13" s="404"/>
      <c r="N13" s="423"/>
      <c r="O13" s="421"/>
      <c r="P13" s="421"/>
      <c r="Q13" s="317"/>
      <c r="R13" s="318"/>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9.6" customHeight="1" x14ac:dyDescent="0.25">
      <c r="A14" s="321"/>
      <c r="B14" s="406"/>
      <c r="C14" s="406"/>
      <c r="D14" s="407"/>
      <c r="E14" s="417"/>
      <c r="F14" s="409"/>
      <c r="G14" s="409"/>
      <c r="H14" s="410"/>
      <c r="I14" s="409"/>
      <c r="J14" s="418"/>
      <c r="K14" s="404"/>
      <c r="L14" s="404"/>
      <c r="M14" s="419" t="s">
        <v>134</v>
      </c>
      <c r="N14" s="336"/>
      <c r="O14" s="412" t="str">
        <f>UPPER(IF(OR(N14="a",N14="as"),M10,IF(OR(N14="b",N14="bs"),M18,0)))</f>
        <v>0</v>
      </c>
      <c r="P14" s="420"/>
      <c r="Q14" s="317"/>
      <c r="R14" s="318"/>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9.6" customHeight="1" x14ac:dyDescent="0.25">
      <c r="A15" s="321">
        <v>5</v>
      </c>
      <c r="B15" s="399" t="str">
        <f>IF($E15="","",VLOOKUP($E15,#REF!,14))</f>
        <v/>
      </c>
      <c r="C15" s="399" t="str">
        <f>IF($E15="","",VLOOKUP($E15,#REF!,15))</f>
        <v/>
      </c>
      <c r="D15" s="400" t="str">
        <f>IF($E15="","",VLOOKUP($E15,#REF!,5))</f>
        <v/>
      </c>
      <c r="E15" s="401"/>
      <c r="F15" s="472" t="str">
        <f>UPPER(IF($E15="","",VLOOKUP($E15,#REF!,2)))</f>
        <v/>
      </c>
      <c r="G15" s="472" t="str">
        <f>IF($E15="","",VLOOKUP($E15,#REF!,3))</f>
        <v/>
      </c>
      <c r="H15" s="472"/>
      <c r="I15" s="472" t="str">
        <f>IF($E15="","",VLOOKUP($E15,#REF!,4))</f>
        <v/>
      </c>
      <c r="J15" s="428"/>
      <c r="K15" s="404"/>
      <c r="L15" s="404"/>
      <c r="M15" s="404"/>
      <c r="N15" s="423"/>
      <c r="O15" s="404"/>
      <c r="P15" s="474"/>
      <c r="Q15" s="315"/>
      <c r="R15" s="316"/>
      <c r="S15" s="319"/>
      <c r="U15" s="413" t="str">
        <f>Birók!P29</f>
        <v xml:space="preserve"> </v>
      </c>
      <c r="Y15" s="186"/>
      <c r="Z15" s="186"/>
      <c r="AA15" s="186"/>
      <c r="AB15" s="186"/>
      <c r="AC15" s="186"/>
      <c r="AD15" s="186"/>
      <c r="AE15" s="186"/>
      <c r="AF15" s="186"/>
      <c r="AG15" s="186"/>
      <c r="AH15" s="186"/>
      <c r="AI15"/>
      <c r="AJ15"/>
      <c r="AK15"/>
    </row>
    <row r="16" spans="1:37" s="60" customFormat="1" ht="9.6" customHeight="1" x14ac:dyDescent="0.25">
      <c r="A16" s="321"/>
      <c r="B16" s="406"/>
      <c r="C16" s="406"/>
      <c r="D16" s="407"/>
      <c r="E16" s="417"/>
      <c r="F16" s="409"/>
      <c r="G16" s="409"/>
      <c r="H16" s="410"/>
      <c r="I16" s="473" t="s">
        <v>134</v>
      </c>
      <c r="J16" s="328"/>
      <c r="K16" s="412" t="str">
        <f>UPPER(IF(OR(J16="a",J16="as"),F15,IF(OR(J16="b",J16="bs"),F17,0)))</f>
        <v>0</v>
      </c>
      <c r="L16" s="412"/>
      <c r="M16" s="404"/>
      <c r="N16" s="423"/>
      <c r="O16" s="315"/>
      <c r="P16" s="474"/>
      <c r="Q16" s="315"/>
      <c r="R16" s="316"/>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9.6" customHeight="1" x14ac:dyDescent="0.25">
      <c r="A17" s="321">
        <v>6</v>
      </c>
      <c r="B17" s="399" t="str">
        <f>IF($E17="","",VLOOKUP($E17,#REF!,14))</f>
        <v/>
      </c>
      <c r="C17" s="399" t="str">
        <f>IF($E17="","",VLOOKUP($E17,#REF!,15))</f>
        <v/>
      </c>
      <c r="D17" s="400" t="str">
        <f>IF($E17="","",VLOOKUP($E17,#REF!,5))</f>
        <v/>
      </c>
      <c r="E17" s="401"/>
      <c r="F17" s="472" t="str">
        <f>UPPER(IF($E17="","",VLOOKUP($E17,#REF!,2)))</f>
        <v/>
      </c>
      <c r="G17" s="472" t="str">
        <f>IF($E17="","",VLOOKUP($E17,#REF!,3))</f>
        <v/>
      </c>
      <c r="H17" s="472"/>
      <c r="I17" s="472" t="str">
        <f>IF($E17="","",VLOOKUP($E17,#REF!,4))</f>
        <v/>
      </c>
      <c r="J17" s="415"/>
      <c r="K17" s="404"/>
      <c r="L17" s="416"/>
      <c r="M17" s="404"/>
      <c r="N17" s="423"/>
      <c r="O17" s="315"/>
      <c r="P17" s="474"/>
      <c r="Q17" s="315"/>
      <c r="R17" s="316"/>
      <c r="S17" s="319"/>
      <c r="Y17" s="186"/>
      <c r="Z17" s="186"/>
      <c r="AA17" s="186" t="s">
        <v>65</v>
      </c>
      <c r="AB17" s="187">
        <v>120</v>
      </c>
      <c r="AC17" s="187">
        <v>90</v>
      </c>
      <c r="AD17" s="187">
        <v>60</v>
      </c>
      <c r="AE17" s="187">
        <v>40</v>
      </c>
      <c r="AF17" s="187">
        <v>25</v>
      </c>
      <c r="AG17" s="187">
        <v>15</v>
      </c>
      <c r="AH17" s="187">
        <v>8</v>
      </c>
      <c r="AI17"/>
      <c r="AJ17"/>
      <c r="AK17"/>
    </row>
    <row r="18" spans="1:37" s="60" customFormat="1" ht="9.6" customHeight="1" x14ac:dyDescent="0.25">
      <c r="A18" s="321"/>
      <c r="B18" s="406"/>
      <c r="C18" s="406"/>
      <c r="D18" s="407"/>
      <c r="E18" s="417"/>
      <c r="F18" s="409"/>
      <c r="G18" s="409"/>
      <c r="H18" s="410"/>
      <c r="I18" s="409"/>
      <c r="J18" s="418"/>
      <c r="K18" s="419" t="s">
        <v>134</v>
      </c>
      <c r="L18" s="336"/>
      <c r="M18" s="412" t="str">
        <f>UPPER(IF(OR(L18="a",L18="as"),K16,IF(OR(L18="b",L18="bs"),K20,0)))</f>
        <v>0</v>
      </c>
      <c r="N18" s="430"/>
      <c r="O18" s="315"/>
      <c r="P18" s="474"/>
      <c r="Q18" s="315"/>
      <c r="R18" s="316"/>
      <c r="S18" s="319"/>
      <c r="Y18" s="186"/>
      <c r="Z18" s="186"/>
      <c r="AA18" s="186" t="s">
        <v>69</v>
      </c>
      <c r="AB18" s="187">
        <v>90</v>
      </c>
      <c r="AC18" s="187">
        <v>60</v>
      </c>
      <c r="AD18" s="187">
        <v>40</v>
      </c>
      <c r="AE18" s="187">
        <v>25</v>
      </c>
      <c r="AF18" s="187">
        <v>15</v>
      </c>
      <c r="AG18" s="187">
        <v>8</v>
      </c>
      <c r="AH18" s="187">
        <v>4</v>
      </c>
      <c r="AI18"/>
      <c r="AJ18"/>
      <c r="AK18"/>
    </row>
    <row r="19" spans="1:37" s="60" customFormat="1" ht="9.6" customHeight="1" x14ac:dyDescent="0.25">
      <c r="A19" s="321">
        <v>7</v>
      </c>
      <c r="B19" s="399" t="str">
        <f>IF($E19="","",VLOOKUP($E19,#REF!,14))</f>
        <v/>
      </c>
      <c r="C19" s="399" t="str">
        <f>IF($E19="","",VLOOKUP($E19,#REF!,15))</f>
        <v/>
      </c>
      <c r="D19" s="400" t="str">
        <f>IF($E19="","",VLOOKUP($E19,#REF!,5))</f>
        <v/>
      </c>
      <c r="E19" s="401"/>
      <c r="F19" s="472" t="str">
        <f>UPPER(IF($E19="","",VLOOKUP($E19,#REF!,2)))</f>
        <v/>
      </c>
      <c r="G19" s="472" t="str">
        <f>IF($E19="","",VLOOKUP($E19,#REF!,3))</f>
        <v/>
      </c>
      <c r="H19" s="472"/>
      <c r="I19" s="472" t="str">
        <f>IF($E19="","",VLOOKUP($E19,#REF!,4))</f>
        <v/>
      </c>
      <c r="J19" s="403"/>
      <c r="K19" s="404"/>
      <c r="L19" s="422"/>
      <c r="M19" s="404"/>
      <c r="N19" s="421"/>
      <c r="O19" s="315"/>
      <c r="P19" s="474"/>
      <c r="Q19" s="315"/>
      <c r="R19" s="316"/>
      <c r="S19" s="319"/>
      <c r="Y19" s="186"/>
      <c r="Z19" s="186"/>
      <c r="AA19" s="186" t="s">
        <v>79</v>
      </c>
      <c r="AB19" s="187">
        <v>60</v>
      </c>
      <c r="AC19" s="187">
        <v>40</v>
      </c>
      <c r="AD19" s="187">
        <v>25</v>
      </c>
      <c r="AE19" s="187">
        <v>15</v>
      </c>
      <c r="AF19" s="187">
        <v>8</v>
      </c>
      <c r="AG19" s="187">
        <v>4</v>
      </c>
      <c r="AH19" s="187">
        <v>2</v>
      </c>
      <c r="AI19"/>
      <c r="AJ19"/>
      <c r="AK19"/>
    </row>
    <row r="20" spans="1:37" s="60" customFormat="1" ht="9.6" customHeight="1" x14ac:dyDescent="0.25">
      <c r="A20" s="321"/>
      <c r="B20" s="406"/>
      <c r="C20" s="406"/>
      <c r="D20" s="407"/>
      <c r="E20" s="408"/>
      <c r="F20" s="409"/>
      <c r="G20" s="409"/>
      <c r="H20" s="410"/>
      <c r="I20" s="419" t="s">
        <v>134</v>
      </c>
      <c r="J20" s="328"/>
      <c r="K20" s="412" t="str">
        <f>UPPER(IF(OR(J20="a",J20="as"),F19,IF(OR(J20="b",J20="bs"),F21,0)))</f>
        <v>0</v>
      </c>
      <c r="L20" s="424"/>
      <c r="M20" s="404"/>
      <c r="N20" s="421"/>
      <c r="O20" s="315"/>
      <c r="P20" s="474"/>
      <c r="Q20" s="315"/>
      <c r="R20" s="316"/>
      <c r="S20" s="319"/>
      <c r="Y20" s="186"/>
      <c r="Z20" s="186"/>
      <c r="AA20" s="186" t="s">
        <v>80</v>
      </c>
      <c r="AB20" s="187">
        <v>40</v>
      </c>
      <c r="AC20" s="187">
        <v>25</v>
      </c>
      <c r="AD20" s="187">
        <v>15</v>
      </c>
      <c r="AE20" s="187">
        <v>8</v>
      </c>
      <c r="AF20" s="187">
        <v>4</v>
      </c>
      <c r="AG20" s="187">
        <v>2</v>
      </c>
      <c r="AH20" s="187">
        <v>1</v>
      </c>
      <c r="AI20"/>
      <c r="AJ20"/>
      <c r="AK20"/>
    </row>
    <row r="21" spans="1:37" s="60" customFormat="1" ht="9.6" customHeight="1" x14ac:dyDescent="0.25">
      <c r="A21" s="309">
        <v>8</v>
      </c>
      <c r="B21" s="399" t="str">
        <f>IF($E21="","",VLOOKUP($E21,#REF!,14))</f>
        <v/>
      </c>
      <c r="C21" s="399" t="str">
        <f>IF($E21="","",VLOOKUP($E21,#REF!,15))</f>
        <v/>
      </c>
      <c r="D21" s="400" t="str">
        <f>IF($E21="","",VLOOKUP($E21,#REF!,5))</f>
        <v/>
      </c>
      <c r="E21" s="401"/>
      <c r="F21" s="402" t="str">
        <f>UPPER(IF($E21="","",VLOOKUP($E21,#REF!,2)))</f>
        <v/>
      </c>
      <c r="G21" s="402" t="str">
        <f>IF($E21="","",VLOOKUP($E21,#REF!,3))</f>
        <v/>
      </c>
      <c r="H21" s="402"/>
      <c r="I21" s="402" t="str">
        <f>IF($E21="","",VLOOKUP($E21,#REF!,4))</f>
        <v/>
      </c>
      <c r="J21" s="425"/>
      <c r="K21" s="404"/>
      <c r="L21" s="404"/>
      <c r="M21" s="404"/>
      <c r="N21" s="421"/>
      <c r="O21" s="315"/>
      <c r="P21" s="474"/>
      <c r="Q21" s="315"/>
      <c r="R21" s="316"/>
      <c r="S21" s="319"/>
      <c r="Y21" s="186"/>
      <c r="Z21" s="186"/>
      <c r="AA21" s="186" t="s">
        <v>84</v>
      </c>
      <c r="AB21" s="187">
        <v>25</v>
      </c>
      <c r="AC21" s="187">
        <v>15</v>
      </c>
      <c r="AD21" s="187">
        <v>10</v>
      </c>
      <c r="AE21" s="187">
        <v>6</v>
      </c>
      <c r="AF21" s="187">
        <v>3</v>
      </c>
      <c r="AG21" s="187">
        <v>1</v>
      </c>
      <c r="AH21" s="187">
        <v>0</v>
      </c>
      <c r="AI21"/>
      <c r="AJ21"/>
      <c r="AK21"/>
    </row>
    <row r="22" spans="1:37" s="60" customFormat="1" ht="9.6" customHeight="1" x14ac:dyDescent="0.25">
      <c r="A22" s="321"/>
      <c r="B22" s="406"/>
      <c r="C22" s="406"/>
      <c r="D22" s="407"/>
      <c r="E22" s="408"/>
      <c r="F22" s="427"/>
      <c r="G22" s="427"/>
      <c r="H22" s="431"/>
      <c r="I22" s="427"/>
      <c r="J22" s="418"/>
      <c r="K22" s="404"/>
      <c r="L22" s="404"/>
      <c r="M22" s="404"/>
      <c r="N22" s="421"/>
      <c r="O22" s="419" t="s">
        <v>134</v>
      </c>
      <c r="P22" s="336"/>
      <c r="Q22" s="412" t="str">
        <f>UPPER(IF(OR(P22="a",P22="as"),O14,IF(OR(P22="b",P22="bs"),O30,0)))</f>
        <v>0</v>
      </c>
      <c r="R22" s="475"/>
      <c r="S22" s="319"/>
      <c r="Y22" s="186"/>
      <c r="Z22" s="186"/>
      <c r="AA22" s="186" t="s">
        <v>85</v>
      </c>
      <c r="AB22" s="187">
        <v>15</v>
      </c>
      <c r="AC22" s="187">
        <v>10</v>
      </c>
      <c r="AD22" s="187">
        <v>6</v>
      </c>
      <c r="AE22" s="187">
        <v>3</v>
      </c>
      <c r="AF22" s="187">
        <v>1</v>
      </c>
      <c r="AG22" s="187">
        <v>0</v>
      </c>
      <c r="AH22" s="187">
        <v>0</v>
      </c>
      <c r="AI22"/>
      <c r="AJ22"/>
      <c r="AK22"/>
    </row>
    <row r="23" spans="1:37" s="60" customFormat="1" ht="9.6" customHeight="1" x14ac:dyDescent="0.25">
      <c r="A23" s="309">
        <v>9</v>
      </c>
      <c r="B23" s="399" t="str">
        <f>IF($E23="","",VLOOKUP($E23,#REF!,14))</f>
        <v/>
      </c>
      <c r="C23" s="399" t="str">
        <f>IF($E23="","",VLOOKUP($E23,#REF!,15))</f>
        <v/>
      </c>
      <c r="D23" s="400" t="str">
        <f>IF($E23="","",VLOOKUP($E23,#REF!,5))</f>
        <v/>
      </c>
      <c r="E23" s="401"/>
      <c r="F23" s="402" t="str">
        <f>UPPER(IF($E23="","",VLOOKUP($E23,#REF!,2)))</f>
        <v/>
      </c>
      <c r="G23" s="402" t="str">
        <f>IF($E23="","",VLOOKUP($E23,#REF!,3))</f>
        <v/>
      </c>
      <c r="H23" s="402"/>
      <c r="I23" s="402" t="str">
        <f>IF($E23="","",VLOOKUP($E23,#REF!,4))</f>
        <v/>
      </c>
      <c r="J23" s="403"/>
      <c r="K23" s="404"/>
      <c r="L23" s="404"/>
      <c r="M23" s="404"/>
      <c r="N23" s="421"/>
      <c r="O23" s="315"/>
      <c r="P23" s="474"/>
      <c r="Q23" s="404"/>
      <c r="R23" s="474"/>
      <c r="S23" s="319"/>
      <c r="Y23" s="186"/>
      <c r="Z23" s="186"/>
      <c r="AA23" s="186" t="s">
        <v>90</v>
      </c>
      <c r="AB23" s="187">
        <v>10</v>
      </c>
      <c r="AC23" s="187">
        <v>6</v>
      </c>
      <c r="AD23" s="187">
        <v>3</v>
      </c>
      <c r="AE23" s="187">
        <v>1</v>
      </c>
      <c r="AF23" s="187">
        <v>0</v>
      </c>
      <c r="AG23" s="187">
        <v>0</v>
      </c>
      <c r="AH23" s="187">
        <v>0</v>
      </c>
      <c r="AI23"/>
      <c r="AJ23"/>
      <c r="AK23"/>
    </row>
    <row r="24" spans="1:37" s="60" customFormat="1" ht="9.6" customHeight="1" x14ac:dyDescent="0.25">
      <c r="A24" s="321"/>
      <c r="B24" s="406"/>
      <c r="C24" s="406"/>
      <c r="D24" s="407"/>
      <c r="E24" s="408"/>
      <c r="F24" s="409"/>
      <c r="G24" s="409"/>
      <c r="H24" s="410"/>
      <c r="I24" s="419" t="s">
        <v>134</v>
      </c>
      <c r="J24" s="328"/>
      <c r="K24" s="412" t="str">
        <f>UPPER(IF(OR(J24="a",J24="as"),F23,IF(OR(J24="b",J24="bs"),F25,0)))</f>
        <v>0</v>
      </c>
      <c r="L24" s="412"/>
      <c r="M24" s="404"/>
      <c r="N24" s="421"/>
      <c r="O24" s="315"/>
      <c r="P24" s="474"/>
      <c r="Q24" s="315"/>
      <c r="R24" s="474"/>
      <c r="S24" s="319"/>
      <c r="Y24" s="186"/>
      <c r="Z24" s="186"/>
      <c r="AA24" s="186" t="s">
        <v>91</v>
      </c>
      <c r="AB24" s="187">
        <v>6</v>
      </c>
      <c r="AC24" s="187">
        <v>3</v>
      </c>
      <c r="AD24" s="187">
        <v>1</v>
      </c>
      <c r="AE24" s="187">
        <v>0</v>
      </c>
      <c r="AF24" s="187">
        <v>0</v>
      </c>
      <c r="AG24" s="187">
        <v>0</v>
      </c>
      <c r="AH24" s="187">
        <v>0</v>
      </c>
      <c r="AI24"/>
      <c r="AJ24"/>
      <c r="AK24"/>
    </row>
    <row r="25" spans="1:37" s="60" customFormat="1" ht="9.6" customHeight="1" x14ac:dyDescent="0.25">
      <c r="A25" s="321">
        <v>10</v>
      </c>
      <c r="B25" s="399" t="str">
        <f>IF($E25="","",VLOOKUP($E25,#REF!,14))</f>
        <v/>
      </c>
      <c r="C25" s="399" t="str">
        <f>IF($E25="","",VLOOKUP($E25,#REF!,15))</f>
        <v/>
      </c>
      <c r="D25" s="400" t="str">
        <f>IF($E25="","",VLOOKUP($E25,#REF!,5))</f>
        <v/>
      </c>
      <c r="E25" s="401"/>
      <c r="F25" s="472" t="str">
        <f>UPPER(IF($E25="","",VLOOKUP($E25,#REF!,2)))</f>
        <v/>
      </c>
      <c r="G25" s="472" t="str">
        <f>IF($E25="","",VLOOKUP($E25,#REF!,3))</f>
        <v/>
      </c>
      <c r="H25" s="472"/>
      <c r="I25" s="472" t="str">
        <f>IF($E25="","",VLOOKUP($E25,#REF!,4))</f>
        <v/>
      </c>
      <c r="J25" s="415"/>
      <c r="K25" s="404"/>
      <c r="L25" s="416"/>
      <c r="M25" s="404"/>
      <c r="N25" s="421"/>
      <c r="O25" s="315"/>
      <c r="P25" s="474"/>
      <c r="Q25" s="315"/>
      <c r="R25" s="474"/>
      <c r="S25" s="319"/>
      <c r="Y25" s="186"/>
      <c r="Z25" s="186"/>
      <c r="AA25" s="186" t="s">
        <v>96</v>
      </c>
      <c r="AB25" s="187">
        <v>3</v>
      </c>
      <c r="AC25" s="187">
        <v>2</v>
      </c>
      <c r="AD25" s="187">
        <v>1</v>
      </c>
      <c r="AE25" s="187">
        <v>0</v>
      </c>
      <c r="AF25" s="187">
        <v>0</v>
      </c>
      <c r="AG25" s="187">
        <v>0</v>
      </c>
      <c r="AH25" s="187">
        <v>0</v>
      </c>
      <c r="AI25"/>
      <c r="AJ25"/>
      <c r="AK25"/>
    </row>
    <row r="26" spans="1:37" s="60" customFormat="1" ht="9.6" customHeight="1" x14ac:dyDescent="0.25">
      <c r="A26" s="321"/>
      <c r="B26" s="406"/>
      <c r="C26" s="406"/>
      <c r="D26" s="407"/>
      <c r="E26" s="417"/>
      <c r="F26" s="409"/>
      <c r="G26" s="409"/>
      <c r="H26" s="410"/>
      <c r="I26" s="409"/>
      <c r="J26" s="418"/>
      <c r="K26" s="419" t="s">
        <v>134</v>
      </c>
      <c r="L26" s="336"/>
      <c r="M26" s="412" t="str">
        <f>UPPER(IF(OR(L26="a",L26="as"),K24,IF(OR(L26="b",L26="bs"),K28,0)))</f>
        <v>0</v>
      </c>
      <c r="N26" s="420"/>
      <c r="O26" s="315"/>
      <c r="P26" s="474"/>
      <c r="Q26" s="315"/>
      <c r="R26" s="474"/>
      <c r="S26" s="319"/>
      <c r="Y26"/>
      <c r="Z26"/>
      <c r="AA26"/>
      <c r="AB26"/>
      <c r="AC26"/>
      <c r="AD26"/>
      <c r="AE26"/>
      <c r="AF26"/>
      <c r="AG26"/>
      <c r="AH26"/>
      <c r="AI26"/>
      <c r="AJ26"/>
      <c r="AK26"/>
    </row>
    <row r="27" spans="1:37" s="60" customFormat="1" ht="9.6" customHeight="1" x14ac:dyDescent="0.25">
      <c r="A27" s="321">
        <v>11</v>
      </c>
      <c r="B27" s="399" t="str">
        <f>IF($E27="","",VLOOKUP($E27,#REF!,14))</f>
        <v/>
      </c>
      <c r="C27" s="399" t="str">
        <f>IF($E27="","",VLOOKUP($E27,#REF!,15))</f>
        <v/>
      </c>
      <c r="D27" s="400" t="str">
        <f>IF($E27="","",VLOOKUP($E27,#REF!,5))</f>
        <v/>
      </c>
      <c r="E27" s="401"/>
      <c r="F27" s="472" t="str">
        <f>UPPER(IF($E27="","",VLOOKUP($E27,#REF!,2)))</f>
        <v/>
      </c>
      <c r="G27" s="472" t="str">
        <f>IF($E27="","",VLOOKUP($E27,#REF!,3))</f>
        <v/>
      </c>
      <c r="H27" s="472"/>
      <c r="I27" s="472" t="str">
        <f>IF($E27="","",VLOOKUP($E27,#REF!,4))</f>
        <v/>
      </c>
      <c r="J27" s="403"/>
      <c r="K27" s="404"/>
      <c r="L27" s="422"/>
      <c r="M27" s="404"/>
      <c r="N27" s="423"/>
      <c r="O27" s="315"/>
      <c r="P27" s="474"/>
      <c r="Q27" s="315"/>
      <c r="R27" s="474"/>
      <c r="S27" s="319"/>
      <c r="Y27"/>
      <c r="Z27"/>
      <c r="AA27"/>
      <c r="AB27"/>
      <c r="AC27"/>
      <c r="AD27"/>
      <c r="AE27"/>
      <c r="AF27"/>
      <c r="AG27"/>
      <c r="AH27"/>
      <c r="AI27"/>
      <c r="AJ27"/>
      <c r="AK27"/>
    </row>
    <row r="28" spans="1:37" s="60" customFormat="1" ht="9.6" customHeight="1" x14ac:dyDescent="0.25">
      <c r="A28" s="347"/>
      <c r="B28" s="406"/>
      <c r="C28" s="406"/>
      <c r="D28" s="407"/>
      <c r="E28" s="417"/>
      <c r="F28" s="409"/>
      <c r="G28" s="409"/>
      <c r="H28" s="410"/>
      <c r="I28" s="473" t="s">
        <v>134</v>
      </c>
      <c r="J28" s="328"/>
      <c r="K28" s="412" t="str">
        <f>UPPER(IF(OR(J28="a",J28="as"),F27,IF(OR(J28="b",J28="bs"),F29,0)))</f>
        <v>0</v>
      </c>
      <c r="L28" s="424"/>
      <c r="M28" s="404"/>
      <c r="N28" s="423"/>
      <c r="O28" s="315"/>
      <c r="P28" s="474"/>
      <c r="Q28" s="315"/>
      <c r="R28" s="474"/>
      <c r="S28" s="319"/>
    </row>
    <row r="29" spans="1:37" s="60" customFormat="1" ht="9.6" customHeight="1" x14ac:dyDescent="0.25">
      <c r="A29" s="321">
        <v>12</v>
      </c>
      <c r="B29" s="399" t="str">
        <f>IF($E29="","",VLOOKUP($E29,#REF!,14))</f>
        <v/>
      </c>
      <c r="C29" s="399" t="str">
        <f>IF($E29="","",VLOOKUP($E29,#REF!,15))</f>
        <v/>
      </c>
      <c r="D29" s="400" t="str">
        <f>IF($E29="","",VLOOKUP($E29,#REF!,5))</f>
        <v/>
      </c>
      <c r="E29" s="401"/>
      <c r="F29" s="472" t="str">
        <f>UPPER(IF($E29="","",VLOOKUP($E29,#REF!,2)))</f>
        <v/>
      </c>
      <c r="G29" s="472" t="str">
        <f>IF($E29="","",VLOOKUP($E29,#REF!,3))</f>
        <v/>
      </c>
      <c r="H29" s="472"/>
      <c r="I29" s="472" t="str">
        <f>IF($E29="","",VLOOKUP($E29,#REF!,4))</f>
        <v/>
      </c>
      <c r="J29" s="425"/>
      <c r="K29" s="404"/>
      <c r="L29" s="404"/>
      <c r="M29" s="404"/>
      <c r="N29" s="423"/>
      <c r="O29" s="315"/>
      <c r="P29" s="474"/>
      <c r="Q29" s="315"/>
      <c r="R29" s="474"/>
      <c r="S29" s="319"/>
    </row>
    <row r="30" spans="1:37" s="60" customFormat="1" ht="9.6" customHeight="1" x14ac:dyDescent="0.25">
      <c r="A30" s="321"/>
      <c r="B30" s="406"/>
      <c r="C30" s="406"/>
      <c r="D30" s="407"/>
      <c r="E30" s="417"/>
      <c r="F30" s="409"/>
      <c r="G30" s="409"/>
      <c r="H30" s="410"/>
      <c r="I30" s="409"/>
      <c r="J30" s="418"/>
      <c r="K30" s="404"/>
      <c r="L30" s="404"/>
      <c r="M30" s="419" t="s">
        <v>134</v>
      </c>
      <c r="N30" s="336"/>
      <c r="O30" s="412" t="str">
        <f>UPPER(IF(OR(N30="a",N30="as"),M26,IF(OR(N30="b",N30="bs"),M34,0)))</f>
        <v>0</v>
      </c>
      <c r="P30" s="476"/>
      <c r="Q30" s="315"/>
      <c r="R30" s="474"/>
      <c r="S30" s="319"/>
    </row>
    <row r="31" spans="1:37" s="60" customFormat="1" ht="9.6" customHeight="1" x14ac:dyDescent="0.25">
      <c r="A31" s="321">
        <v>13</v>
      </c>
      <c r="B31" s="399" t="str">
        <f>IF($E31="","",VLOOKUP($E31,#REF!,14))</f>
        <v/>
      </c>
      <c r="C31" s="399" t="str">
        <f>IF($E31="","",VLOOKUP($E31,#REF!,15))</f>
        <v/>
      </c>
      <c r="D31" s="400" t="str">
        <f>IF($E31="","",VLOOKUP($E31,#REF!,5))</f>
        <v/>
      </c>
      <c r="E31" s="401"/>
      <c r="F31" s="472" t="str">
        <f>UPPER(IF($E31="","",VLOOKUP($E31,#REF!,2)))</f>
        <v/>
      </c>
      <c r="G31" s="472" t="str">
        <f>IF($E31="","",VLOOKUP($E31,#REF!,3))</f>
        <v/>
      </c>
      <c r="H31" s="472"/>
      <c r="I31" s="472" t="str">
        <f>IF($E31="","",VLOOKUP($E31,#REF!,4))</f>
        <v/>
      </c>
      <c r="J31" s="428"/>
      <c r="K31" s="404"/>
      <c r="L31" s="404"/>
      <c r="M31" s="404"/>
      <c r="N31" s="423"/>
      <c r="O31" s="404"/>
      <c r="P31" s="316"/>
      <c r="Q31" s="315"/>
      <c r="R31" s="474"/>
      <c r="S31" s="319"/>
    </row>
    <row r="32" spans="1:37" s="60" customFormat="1" ht="9.6" customHeight="1" x14ac:dyDescent="0.25">
      <c r="A32" s="321"/>
      <c r="B32" s="406"/>
      <c r="C32" s="406"/>
      <c r="D32" s="407"/>
      <c r="E32" s="417"/>
      <c r="F32" s="409"/>
      <c r="G32" s="409"/>
      <c r="H32" s="410"/>
      <c r="I32" s="473" t="s">
        <v>134</v>
      </c>
      <c r="J32" s="328"/>
      <c r="K32" s="412" t="str">
        <f>UPPER(IF(OR(J32="a",J32="as"),F31,IF(OR(J32="b",J32="bs"),F33,0)))</f>
        <v>0</v>
      </c>
      <c r="L32" s="412"/>
      <c r="M32" s="404"/>
      <c r="N32" s="423"/>
      <c r="O32" s="315"/>
      <c r="P32" s="316"/>
      <c r="Q32" s="315"/>
      <c r="R32" s="474"/>
      <c r="S32" s="319"/>
    </row>
    <row r="33" spans="1:19" s="60" customFormat="1" ht="9.6" customHeight="1" x14ac:dyDescent="0.25">
      <c r="A33" s="321">
        <v>14</v>
      </c>
      <c r="B33" s="399" t="str">
        <f>IF($E33="","",VLOOKUP($E33,#REF!,14))</f>
        <v/>
      </c>
      <c r="C33" s="399" t="str">
        <f>IF($E33="","",VLOOKUP($E33,#REF!,15))</f>
        <v/>
      </c>
      <c r="D33" s="400" t="str">
        <f>IF($E33="","",VLOOKUP($E33,#REF!,5))</f>
        <v/>
      </c>
      <c r="E33" s="401"/>
      <c r="F33" s="472" t="str">
        <f>UPPER(IF($E33="","",VLOOKUP($E33,#REF!,2)))</f>
        <v/>
      </c>
      <c r="G33" s="472" t="str">
        <f>IF($E33="","",VLOOKUP($E33,#REF!,3))</f>
        <v/>
      </c>
      <c r="H33" s="472"/>
      <c r="I33" s="472" t="str">
        <f>IF($E33="","",VLOOKUP($E33,#REF!,4))</f>
        <v/>
      </c>
      <c r="J33" s="415"/>
      <c r="K33" s="404"/>
      <c r="L33" s="416"/>
      <c r="M33" s="404"/>
      <c r="N33" s="423"/>
      <c r="O33" s="315"/>
      <c r="P33" s="316"/>
      <c r="Q33" s="315"/>
      <c r="R33" s="474"/>
      <c r="S33" s="319"/>
    </row>
    <row r="34" spans="1:19" s="60" customFormat="1" ht="9.6" customHeight="1" x14ac:dyDescent="0.25">
      <c r="A34" s="321"/>
      <c r="B34" s="406"/>
      <c r="C34" s="406"/>
      <c r="D34" s="407"/>
      <c r="E34" s="417"/>
      <c r="F34" s="409"/>
      <c r="G34" s="409"/>
      <c r="H34" s="410"/>
      <c r="I34" s="409"/>
      <c r="J34" s="418"/>
      <c r="K34" s="419" t="s">
        <v>134</v>
      </c>
      <c r="L34" s="336"/>
      <c r="M34" s="412" t="str">
        <f>UPPER(IF(OR(L34="a",L34="as"),K32,IF(OR(L34="b",L34="bs"),K36,0)))</f>
        <v>0</v>
      </c>
      <c r="N34" s="430"/>
      <c r="O34" s="315"/>
      <c r="P34" s="316"/>
      <c r="Q34" s="315"/>
      <c r="R34" s="474"/>
      <c r="S34" s="319"/>
    </row>
    <row r="35" spans="1:19" s="60" customFormat="1" ht="9.6" customHeight="1" x14ac:dyDescent="0.25">
      <c r="A35" s="321">
        <v>15</v>
      </c>
      <c r="B35" s="399" t="str">
        <f>IF($E35="","",VLOOKUP($E35,#REF!,14))</f>
        <v/>
      </c>
      <c r="C35" s="399" t="str">
        <f>IF($E35="","",VLOOKUP($E35,#REF!,15))</f>
        <v/>
      </c>
      <c r="D35" s="400" t="str">
        <f>IF($E35="","",VLOOKUP($E35,#REF!,5))</f>
        <v/>
      </c>
      <c r="E35" s="401"/>
      <c r="F35" s="472" t="str">
        <f>UPPER(IF($E35="","",VLOOKUP($E35,#REF!,2)))</f>
        <v/>
      </c>
      <c r="G35" s="472" t="str">
        <f>IF($E35="","",VLOOKUP($E35,#REF!,3))</f>
        <v/>
      </c>
      <c r="H35" s="472"/>
      <c r="I35" s="472" t="str">
        <f>IF($E35="","",VLOOKUP($E35,#REF!,4))</f>
        <v/>
      </c>
      <c r="J35" s="403"/>
      <c r="K35" s="404"/>
      <c r="L35" s="422"/>
      <c r="M35" s="404"/>
      <c r="N35" s="421"/>
      <c r="O35" s="315"/>
      <c r="P35" s="316"/>
      <c r="Q35" s="315"/>
      <c r="R35" s="474"/>
      <c r="S35" s="319"/>
    </row>
    <row r="36" spans="1:19" s="60" customFormat="1" ht="9.6" customHeight="1" x14ac:dyDescent="0.25">
      <c r="A36" s="321"/>
      <c r="B36" s="406"/>
      <c r="C36" s="406"/>
      <c r="D36" s="407"/>
      <c r="E36" s="408"/>
      <c r="F36" s="409"/>
      <c r="G36" s="409"/>
      <c r="H36" s="410"/>
      <c r="I36" s="419" t="s">
        <v>134</v>
      </c>
      <c r="J36" s="328"/>
      <c r="K36" s="412" t="str">
        <f>UPPER(IF(OR(J36="a",J36="as"),F35,IF(OR(J36="b",J36="bs"),F37,0)))</f>
        <v>0</v>
      </c>
      <c r="L36" s="424"/>
      <c r="M36" s="404"/>
      <c r="N36" s="421"/>
      <c r="O36" s="315"/>
      <c r="P36" s="316"/>
      <c r="Q36" s="315"/>
      <c r="R36" s="474"/>
      <c r="S36" s="319"/>
    </row>
    <row r="37" spans="1:19" s="60" customFormat="1" ht="9.6" customHeight="1" x14ac:dyDescent="0.25">
      <c r="A37" s="309">
        <v>16</v>
      </c>
      <c r="B37" s="399" t="str">
        <f>IF($E37="","",VLOOKUP($E37,#REF!,14))</f>
        <v/>
      </c>
      <c r="C37" s="399" t="str">
        <f>IF($E37="","",VLOOKUP($E37,#REF!,15))</f>
        <v/>
      </c>
      <c r="D37" s="400" t="str">
        <f>IF($E37="","",VLOOKUP($E37,#REF!,5))</f>
        <v/>
      </c>
      <c r="E37" s="401"/>
      <c r="F37" s="402" t="str">
        <f>UPPER(IF($E37="","",VLOOKUP($E37,#REF!,2)))</f>
        <v/>
      </c>
      <c r="G37" s="402" t="str">
        <f>IF($E37="","",VLOOKUP($E37,#REF!,3))</f>
        <v/>
      </c>
      <c r="H37" s="402"/>
      <c r="I37" s="402" t="str">
        <f>IF($E37="","",VLOOKUP($E37,#REF!,4))</f>
        <v/>
      </c>
      <c r="J37" s="425"/>
      <c r="K37" s="404"/>
      <c r="L37" s="404"/>
      <c r="M37" s="404"/>
      <c r="N37" s="421"/>
      <c r="O37" s="316"/>
      <c r="P37" s="316"/>
      <c r="Q37" s="315"/>
      <c r="R37" s="474"/>
      <c r="S37" s="319"/>
    </row>
    <row r="38" spans="1:19" s="60" customFormat="1" ht="9.6" customHeight="1" x14ac:dyDescent="0.25">
      <c r="A38" s="321"/>
      <c r="B38" s="406"/>
      <c r="C38" s="406"/>
      <c r="D38" s="407"/>
      <c r="E38" s="408"/>
      <c r="F38" s="409"/>
      <c r="G38" s="409"/>
      <c r="H38" s="410"/>
      <c r="I38" s="409"/>
      <c r="J38" s="418"/>
      <c r="K38" s="404"/>
      <c r="L38" s="404"/>
      <c r="M38" s="404"/>
      <c r="N38" s="421"/>
      <c r="O38" s="477" t="s">
        <v>360</v>
      </c>
      <c r="P38" s="478"/>
      <c r="Q38" s="412" t="str">
        <f>UPPER(IF(OR(P39="a",P39="as"),Q22,IF(OR(P39="b",P39="bs"),Q54,0)))</f>
        <v>0</v>
      </c>
      <c r="R38" s="479"/>
      <c r="S38" s="319"/>
    </row>
    <row r="39" spans="1:19" s="60" customFormat="1" ht="9.6" customHeight="1" x14ac:dyDescent="0.25">
      <c r="A39" s="309">
        <v>17</v>
      </c>
      <c r="B39" s="399" t="str">
        <f>IF($E39="","",VLOOKUP($E39,#REF!,14))</f>
        <v/>
      </c>
      <c r="C39" s="399" t="str">
        <f>IF($E39="","",VLOOKUP($E39,#REF!,15))</f>
        <v/>
      </c>
      <c r="D39" s="400" t="str">
        <f>IF($E39="","",VLOOKUP($E39,#REF!,5))</f>
        <v/>
      </c>
      <c r="E39" s="401"/>
      <c r="F39" s="402" t="str">
        <f>UPPER(IF($E39="","",VLOOKUP($E39,#REF!,2)))</f>
        <v/>
      </c>
      <c r="G39" s="402" t="str">
        <f>IF($E39="","",VLOOKUP($E39,#REF!,3))</f>
        <v/>
      </c>
      <c r="H39" s="402"/>
      <c r="I39" s="402" t="str">
        <f>IF($E39="","",VLOOKUP($E39,#REF!,4))</f>
        <v/>
      </c>
      <c r="J39" s="403"/>
      <c r="K39" s="404"/>
      <c r="L39" s="404"/>
      <c r="M39" s="404"/>
      <c r="N39" s="421"/>
      <c r="O39" s="419" t="s">
        <v>134</v>
      </c>
      <c r="P39" s="480"/>
      <c r="Q39" s="404"/>
      <c r="R39" s="474"/>
      <c r="S39" s="319"/>
    </row>
    <row r="40" spans="1:19" s="60" customFormat="1" ht="9.6" customHeight="1" x14ac:dyDescent="0.25">
      <c r="A40" s="321"/>
      <c r="B40" s="406"/>
      <c r="C40" s="406"/>
      <c r="D40" s="407"/>
      <c r="E40" s="408"/>
      <c r="F40" s="409"/>
      <c r="G40" s="409"/>
      <c r="H40" s="410"/>
      <c r="I40" s="419" t="s">
        <v>134</v>
      </c>
      <c r="J40" s="328"/>
      <c r="K40" s="412" t="str">
        <f>UPPER(IF(OR(J40="a",J40="as"),F39,IF(OR(J40="b",J40="bs"),F41,0)))</f>
        <v>0</v>
      </c>
      <c r="L40" s="412"/>
      <c r="M40" s="404"/>
      <c r="N40" s="421"/>
      <c r="O40" s="315"/>
      <c r="P40" s="316"/>
      <c r="Q40" s="315"/>
      <c r="R40" s="474"/>
      <c r="S40" s="319"/>
    </row>
    <row r="41" spans="1:19" s="60" customFormat="1" ht="9.6" customHeight="1" x14ac:dyDescent="0.25">
      <c r="A41" s="321">
        <v>18</v>
      </c>
      <c r="B41" s="399" t="str">
        <f>IF($E41="","",VLOOKUP($E41,#REF!,14))</f>
        <v/>
      </c>
      <c r="C41" s="399" t="str">
        <f>IF($E41="","",VLOOKUP($E41,#REF!,15))</f>
        <v/>
      </c>
      <c r="D41" s="400" t="str">
        <f>IF($E41="","",VLOOKUP($E41,#REF!,5))</f>
        <v/>
      </c>
      <c r="E41" s="401"/>
      <c r="F41" s="472" t="str">
        <f>UPPER(IF($E41="","",VLOOKUP($E41,#REF!,2)))</f>
        <v/>
      </c>
      <c r="G41" s="472" t="str">
        <f>IF($E41="","",VLOOKUP($E41,#REF!,3))</f>
        <v/>
      </c>
      <c r="H41" s="472"/>
      <c r="I41" s="472" t="str">
        <f>IF($E41="","",VLOOKUP($E41,#REF!,4))</f>
        <v/>
      </c>
      <c r="J41" s="415"/>
      <c r="K41" s="404"/>
      <c r="L41" s="416"/>
      <c r="M41" s="404"/>
      <c r="N41" s="421"/>
      <c r="O41" s="315"/>
      <c r="P41" s="316"/>
      <c r="Q41" s="715" t="str">
        <f>IF(Y3="","",CONCATENATE(AB1," pont"))</f>
        <v/>
      </c>
      <c r="R41" s="715"/>
      <c r="S41" s="319"/>
    </row>
    <row r="42" spans="1:19" s="60" customFormat="1" ht="9.6" customHeight="1" x14ac:dyDescent="0.25">
      <c r="A42" s="321"/>
      <c r="B42" s="406"/>
      <c r="C42" s="406"/>
      <c r="D42" s="407"/>
      <c r="E42" s="417"/>
      <c r="F42" s="409"/>
      <c r="G42" s="409"/>
      <c r="H42" s="410"/>
      <c r="I42" s="409"/>
      <c r="J42" s="418"/>
      <c r="K42" s="419" t="s">
        <v>134</v>
      </c>
      <c r="L42" s="336"/>
      <c r="M42" s="412" t="str">
        <f>UPPER(IF(OR(L42="a",L42="as"),K40,IF(OR(L42="b",L42="bs"),K44,0)))</f>
        <v>0</v>
      </c>
      <c r="N42" s="420"/>
      <c r="O42" s="315"/>
      <c r="P42" s="316"/>
      <c r="Q42" s="315"/>
      <c r="R42" s="474"/>
      <c r="S42" s="319"/>
    </row>
    <row r="43" spans="1:19" s="60" customFormat="1" ht="9.6" customHeight="1" x14ac:dyDescent="0.25">
      <c r="A43" s="321">
        <v>19</v>
      </c>
      <c r="B43" s="399" t="str">
        <f>IF($E43="","",VLOOKUP($E43,#REF!,14))</f>
        <v/>
      </c>
      <c r="C43" s="399" t="str">
        <f>IF($E43="","",VLOOKUP($E43,#REF!,15))</f>
        <v/>
      </c>
      <c r="D43" s="400" t="str">
        <f>IF($E43="","",VLOOKUP($E43,#REF!,5))</f>
        <v/>
      </c>
      <c r="E43" s="401"/>
      <c r="F43" s="472" t="str">
        <f>UPPER(IF($E43="","",VLOOKUP($E43,#REF!,2)))</f>
        <v/>
      </c>
      <c r="G43" s="472" t="str">
        <f>IF($E43="","",VLOOKUP($E43,#REF!,3))</f>
        <v/>
      </c>
      <c r="H43" s="472"/>
      <c r="I43" s="472" t="str">
        <f>IF($E43="","",VLOOKUP($E43,#REF!,4))</f>
        <v/>
      </c>
      <c r="J43" s="403"/>
      <c r="K43" s="404"/>
      <c r="L43" s="422"/>
      <c r="M43" s="404"/>
      <c r="N43" s="423"/>
      <c r="O43" s="315"/>
      <c r="P43" s="316"/>
      <c r="Q43" s="315"/>
      <c r="R43" s="474"/>
      <c r="S43" s="319"/>
    </row>
    <row r="44" spans="1:19" s="60" customFormat="1" ht="9.6" customHeight="1" x14ac:dyDescent="0.25">
      <c r="A44" s="321"/>
      <c r="B44" s="406"/>
      <c r="C44" s="406"/>
      <c r="D44" s="407"/>
      <c r="E44" s="417"/>
      <c r="F44" s="409"/>
      <c r="G44" s="409"/>
      <c r="H44" s="410"/>
      <c r="I44" s="473" t="s">
        <v>134</v>
      </c>
      <c r="J44" s="328"/>
      <c r="K44" s="412" t="str">
        <f>UPPER(IF(OR(J44="a",J44="as"),F43,IF(OR(J44="b",J44="bs"),F45,0)))</f>
        <v>0</v>
      </c>
      <c r="L44" s="424"/>
      <c r="M44" s="404"/>
      <c r="N44" s="423"/>
      <c r="O44" s="315"/>
      <c r="P44" s="316"/>
      <c r="Q44" s="315"/>
      <c r="R44" s="474"/>
      <c r="S44" s="319"/>
    </row>
    <row r="45" spans="1:19" s="60" customFormat="1" ht="9.6" customHeight="1" x14ac:dyDescent="0.25">
      <c r="A45" s="321">
        <v>20</v>
      </c>
      <c r="B45" s="399" t="str">
        <f>IF($E45="","",VLOOKUP($E45,#REF!,14))</f>
        <v/>
      </c>
      <c r="C45" s="399" t="str">
        <f>IF($E45="","",VLOOKUP($E45,#REF!,15))</f>
        <v/>
      </c>
      <c r="D45" s="400" t="str">
        <f>IF($E45="","",VLOOKUP($E45,#REF!,5))</f>
        <v/>
      </c>
      <c r="E45" s="401"/>
      <c r="F45" s="472" t="str">
        <f>UPPER(IF($E45="","",VLOOKUP($E45,#REF!,2)))</f>
        <v/>
      </c>
      <c r="G45" s="472" t="str">
        <f>IF($E45="","",VLOOKUP($E45,#REF!,3))</f>
        <v/>
      </c>
      <c r="H45" s="472"/>
      <c r="I45" s="472" t="str">
        <f>IF($E45="","",VLOOKUP($E45,#REF!,4))</f>
        <v/>
      </c>
      <c r="J45" s="425"/>
      <c r="K45" s="404"/>
      <c r="L45" s="404"/>
      <c r="M45" s="404"/>
      <c r="N45" s="423"/>
      <c r="O45" s="315"/>
      <c r="P45" s="316"/>
      <c r="Q45" s="315"/>
      <c r="R45" s="474"/>
      <c r="S45" s="319"/>
    </row>
    <row r="46" spans="1:19" s="60" customFormat="1" ht="9.6" customHeight="1" x14ac:dyDescent="0.25">
      <c r="A46" s="321"/>
      <c r="B46" s="406"/>
      <c r="C46" s="406"/>
      <c r="D46" s="407"/>
      <c r="E46" s="417"/>
      <c r="F46" s="409"/>
      <c r="G46" s="409"/>
      <c r="H46" s="410"/>
      <c r="I46" s="409"/>
      <c r="J46" s="418"/>
      <c r="K46" s="404"/>
      <c r="L46" s="404"/>
      <c r="M46" s="419" t="s">
        <v>134</v>
      </c>
      <c r="N46" s="336"/>
      <c r="O46" s="412" t="str">
        <f>UPPER(IF(OR(N46="a",N46="as"),M42,IF(OR(N46="b",N46="bs"),M50,0)))</f>
        <v>0</v>
      </c>
      <c r="P46" s="475"/>
      <c r="Q46" s="315"/>
      <c r="R46" s="474"/>
      <c r="S46" s="319"/>
    </row>
    <row r="47" spans="1:19" s="60" customFormat="1" ht="9.6" customHeight="1" x14ac:dyDescent="0.25">
      <c r="A47" s="321">
        <v>21</v>
      </c>
      <c r="B47" s="399" t="str">
        <f>IF($E47="","",VLOOKUP($E47,#REF!,14))</f>
        <v/>
      </c>
      <c r="C47" s="399" t="str">
        <f>IF($E47="","",VLOOKUP($E47,#REF!,15))</f>
        <v/>
      </c>
      <c r="D47" s="400" t="str">
        <f>IF($E47="","",VLOOKUP($E47,#REF!,5))</f>
        <v/>
      </c>
      <c r="E47" s="401"/>
      <c r="F47" s="472" t="str">
        <f>UPPER(IF($E47="","",VLOOKUP($E47,#REF!,2)))</f>
        <v/>
      </c>
      <c r="G47" s="472" t="str">
        <f>IF($E47="","",VLOOKUP($E47,#REF!,3))</f>
        <v/>
      </c>
      <c r="H47" s="472"/>
      <c r="I47" s="472" t="str">
        <f>IF($E47="","",VLOOKUP($E47,#REF!,4))</f>
        <v/>
      </c>
      <c r="J47" s="428"/>
      <c r="K47" s="404"/>
      <c r="L47" s="404"/>
      <c r="M47" s="404"/>
      <c r="N47" s="423"/>
      <c r="O47" s="404"/>
      <c r="P47" s="474"/>
      <c r="Q47" s="315"/>
      <c r="R47" s="474"/>
      <c r="S47" s="319"/>
    </row>
    <row r="48" spans="1:19" s="60" customFormat="1" ht="9.6" customHeight="1" x14ac:dyDescent="0.25">
      <c r="A48" s="321"/>
      <c r="B48" s="406"/>
      <c r="C48" s="406"/>
      <c r="D48" s="407"/>
      <c r="E48" s="417"/>
      <c r="F48" s="409"/>
      <c r="G48" s="409"/>
      <c r="H48" s="410"/>
      <c r="I48" s="473" t="s">
        <v>134</v>
      </c>
      <c r="J48" s="328"/>
      <c r="K48" s="412" t="str">
        <f>UPPER(IF(OR(J48="a",J48="as"),F47,IF(OR(J48="b",J48="bs"),F49,0)))</f>
        <v>0</v>
      </c>
      <c r="L48" s="412"/>
      <c r="M48" s="404"/>
      <c r="N48" s="423"/>
      <c r="O48" s="315"/>
      <c r="P48" s="474"/>
      <c r="Q48" s="315"/>
      <c r="R48" s="474"/>
      <c r="S48" s="319"/>
    </row>
    <row r="49" spans="1:19" s="60" customFormat="1" ht="9.6" customHeight="1" x14ac:dyDescent="0.25">
      <c r="A49" s="321">
        <v>22</v>
      </c>
      <c r="B49" s="399" t="str">
        <f>IF($E49="","",VLOOKUP($E49,#REF!,14))</f>
        <v/>
      </c>
      <c r="C49" s="399" t="str">
        <f>IF($E49="","",VLOOKUP($E49,#REF!,15))</f>
        <v/>
      </c>
      <c r="D49" s="400" t="str">
        <f>IF($E49="","",VLOOKUP($E49,#REF!,5))</f>
        <v/>
      </c>
      <c r="E49" s="401"/>
      <c r="F49" s="472" t="str">
        <f>UPPER(IF($E49="","",VLOOKUP($E49,#REF!,2)))</f>
        <v/>
      </c>
      <c r="G49" s="472" t="str">
        <f>IF($E49="","",VLOOKUP($E49,#REF!,3))</f>
        <v/>
      </c>
      <c r="H49" s="472"/>
      <c r="I49" s="472" t="str">
        <f>IF($E49="","",VLOOKUP($E49,#REF!,4))</f>
        <v/>
      </c>
      <c r="J49" s="415"/>
      <c r="K49" s="404"/>
      <c r="L49" s="416"/>
      <c r="M49" s="404"/>
      <c r="N49" s="423"/>
      <c r="O49" s="315"/>
      <c r="P49" s="474"/>
      <c r="Q49" s="315"/>
      <c r="R49" s="474"/>
      <c r="S49" s="319"/>
    </row>
    <row r="50" spans="1:19" s="60" customFormat="1" ht="9.6" customHeight="1" x14ac:dyDescent="0.25">
      <c r="A50" s="321"/>
      <c r="B50" s="406"/>
      <c r="C50" s="406"/>
      <c r="D50" s="407"/>
      <c r="E50" s="417"/>
      <c r="F50" s="409"/>
      <c r="G50" s="409"/>
      <c r="H50" s="410"/>
      <c r="I50" s="409"/>
      <c r="J50" s="418"/>
      <c r="K50" s="419" t="s">
        <v>134</v>
      </c>
      <c r="L50" s="336"/>
      <c r="M50" s="412" t="str">
        <f>UPPER(IF(OR(L50="a",L50="as"),K48,IF(OR(L50="b",L50="bs"),K52,0)))</f>
        <v>0</v>
      </c>
      <c r="N50" s="430"/>
      <c r="O50" s="315"/>
      <c r="P50" s="474"/>
      <c r="Q50" s="315"/>
      <c r="R50" s="474"/>
      <c r="S50" s="319"/>
    </row>
    <row r="51" spans="1:19" s="60" customFormat="1" ht="9.6" customHeight="1" x14ac:dyDescent="0.25">
      <c r="A51" s="321">
        <v>23</v>
      </c>
      <c r="B51" s="399" t="str">
        <f>IF($E51="","",VLOOKUP($E51,#REF!,14))</f>
        <v/>
      </c>
      <c r="C51" s="399" t="str">
        <f>IF($E51="","",VLOOKUP($E51,#REF!,15))</f>
        <v/>
      </c>
      <c r="D51" s="400" t="str">
        <f>IF($E51="","",VLOOKUP($E51,#REF!,5))</f>
        <v/>
      </c>
      <c r="E51" s="401"/>
      <c r="F51" s="472" t="str">
        <f>UPPER(IF($E51="","",VLOOKUP($E51,#REF!,2)))</f>
        <v/>
      </c>
      <c r="G51" s="472" t="str">
        <f>IF($E51="","",VLOOKUP($E51,#REF!,3))</f>
        <v/>
      </c>
      <c r="H51" s="472"/>
      <c r="I51" s="472" t="str">
        <f>IF($E51="","",VLOOKUP($E51,#REF!,4))</f>
        <v/>
      </c>
      <c r="J51" s="403"/>
      <c r="K51" s="404"/>
      <c r="L51" s="422"/>
      <c r="M51" s="404"/>
      <c r="N51" s="421"/>
      <c r="O51" s="315"/>
      <c r="P51" s="474"/>
      <c r="Q51" s="315"/>
      <c r="R51" s="474"/>
      <c r="S51" s="319"/>
    </row>
    <row r="52" spans="1:19" s="60" customFormat="1" ht="9.6" customHeight="1" x14ac:dyDescent="0.25">
      <c r="A52" s="321"/>
      <c r="B52" s="406"/>
      <c r="C52" s="406"/>
      <c r="D52" s="407"/>
      <c r="E52" s="408"/>
      <c r="F52" s="409"/>
      <c r="G52" s="409"/>
      <c r="H52" s="410"/>
      <c r="I52" s="419" t="s">
        <v>134</v>
      </c>
      <c r="J52" s="328"/>
      <c r="K52" s="412" t="str">
        <f>UPPER(IF(OR(J52="a",J52="as"),F51,IF(OR(J52="b",J52="bs"),F53,0)))</f>
        <v>0</v>
      </c>
      <c r="L52" s="424"/>
      <c r="M52" s="404"/>
      <c r="N52" s="421"/>
      <c r="O52" s="315"/>
      <c r="P52" s="474"/>
      <c r="Q52" s="315"/>
      <c r="R52" s="474"/>
      <c r="S52" s="319"/>
    </row>
    <row r="53" spans="1:19" s="60" customFormat="1" ht="9.6" customHeight="1" x14ac:dyDescent="0.25">
      <c r="A53" s="309">
        <v>24</v>
      </c>
      <c r="B53" s="399" t="str">
        <f>IF($E53="","",VLOOKUP($E53,#REF!,14))</f>
        <v/>
      </c>
      <c r="C53" s="399" t="str">
        <f>IF($E53="","",VLOOKUP($E53,#REF!,15))</f>
        <v/>
      </c>
      <c r="D53" s="400" t="str">
        <f>IF($E53="","",VLOOKUP($E53,#REF!,5))</f>
        <v/>
      </c>
      <c r="E53" s="401"/>
      <c r="F53" s="402" t="str">
        <f>UPPER(IF($E53="","",VLOOKUP($E53,#REF!,2)))</f>
        <v/>
      </c>
      <c r="G53" s="402" t="str">
        <f>IF($E53="","",VLOOKUP($E53,#REF!,3))</f>
        <v/>
      </c>
      <c r="H53" s="402"/>
      <c r="I53" s="402" t="str">
        <f>IF($E53="","",VLOOKUP($E53,#REF!,4))</f>
        <v/>
      </c>
      <c r="J53" s="425"/>
      <c r="K53" s="404"/>
      <c r="L53" s="404"/>
      <c r="M53" s="404"/>
      <c r="N53" s="421"/>
      <c r="O53" s="315"/>
      <c r="P53" s="474"/>
      <c r="Q53" s="315"/>
      <c r="R53" s="474"/>
      <c r="S53" s="319"/>
    </row>
    <row r="54" spans="1:19" s="60" customFormat="1" ht="9.6" customHeight="1" x14ac:dyDescent="0.25">
      <c r="A54" s="321"/>
      <c r="B54" s="406"/>
      <c r="C54" s="406"/>
      <c r="D54" s="407"/>
      <c r="E54" s="408"/>
      <c r="F54" s="427"/>
      <c r="G54" s="427"/>
      <c r="H54" s="431"/>
      <c r="I54" s="427"/>
      <c r="J54" s="418"/>
      <c r="K54" s="404"/>
      <c r="L54" s="404"/>
      <c r="M54" s="404"/>
      <c r="N54" s="421"/>
      <c r="O54" s="419" t="s">
        <v>134</v>
      </c>
      <c r="P54" s="336"/>
      <c r="Q54" s="412" t="str">
        <f>UPPER(IF(OR(P54="a",P54="as"),O46,IF(OR(P54="b",P54="bs"),O62,0)))</f>
        <v>0</v>
      </c>
      <c r="R54" s="476"/>
      <c r="S54" s="319"/>
    </row>
    <row r="55" spans="1:19" s="60" customFormat="1" ht="9.6" customHeight="1" x14ac:dyDescent="0.25">
      <c r="A55" s="309">
        <v>25</v>
      </c>
      <c r="B55" s="399" t="str">
        <f>IF($E55="","",VLOOKUP($E55,#REF!,14))</f>
        <v/>
      </c>
      <c r="C55" s="399" t="str">
        <f>IF($E55="","",VLOOKUP($E55,#REF!,15))</f>
        <v/>
      </c>
      <c r="D55" s="400" t="str">
        <f>IF($E55="","",VLOOKUP($E55,#REF!,5))</f>
        <v/>
      </c>
      <c r="E55" s="401"/>
      <c r="F55" s="402" t="str">
        <f>UPPER(IF($E55="","",VLOOKUP($E55,#REF!,2)))</f>
        <v/>
      </c>
      <c r="G55" s="402" t="str">
        <f>IF($E55="","",VLOOKUP($E55,#REF!,3))</f>
        <v/>
      </c>
      <c r="H55" s="402"/>
      <c r="I55" s="402" t="str">
        <f>IF($E55="","",VLOOKUP($E55,#REF!,4))</f>
        <v/>
      </c>
      <c r="J55" s="403"/>
      <c r="K55" s="404"/>
      <c r="L55" s="404"/>
      <c r="M55" s="404"/>
      <c r="N55" s="421"/>
      <c r="O55" s="315"/>
      <c r="P55" s="474"/>
      <c r="Q55" s="404"/>
      <c r="R55" s="316"/>
      <c r="S55" s="319"/>
    </row>
    <row r="56" spans="1:19" s="60" customFormat="1" ht="9.6" customHeight="1" x14ac:dyDescent="0.25">
      <c r="A56" s="321"/>
      <c r="B56" s="406"/>
      <c r="C56" s="406"/>
      <c r="D56" s="407"/>
      <c r="E56" s="408"/>
      <c r="F56" s="409"/>
      <c r="G56" s="409"/>
      <c r="H56" s="410"/>
      <c r="I56" s="419" t="s">
        <v>134</v>
      </c>
      <c r="J56" s="328"/>
      <c r="K56" s="412" t="str">
        <f>UPPER(IF(OR(J56="a",J56="as"),F55,IF(OR(J56="b",J56="bs"),F57,0)))</f>
        <v>0</v>
      </c>
      <c r="L56" s="412"/>
      <c r="M56" s="404"/>
      <c r="N56" s="421"/>
      <c r="O56" s="315"/>
      <c r="P56" s="474"/>
      <c r="Q56" s="315"/>
      <c r="R56" s="316"/>
      <c r="S56" s="319"/>
    </row>
    <row r="57" spans="1:19" s="60" customFormat="1" ht="9.6" customHeight="1" x14ac:dyDescent="0.25">
      <c r="A57" s="321">
        <v>26</v>
      </c>
      <c r="B57" s="399" t="str">
        <f>IF($E57="","",VLOOKUP($E57,#REF!,14))</f>
        <v/>
      </c>
      <c r="C57" s="399" t="str">
        <f>IF($E57="","",VLOOKUP($E57,#REF!,15))</f>
        <v/>
      </c>
      <c r="D57" s="400" t="str">
        <f>IF($E57="","",VLOOKUP($E57,#REF!,5))</f>
        <v/>
      </c>
      <c r="E57" s="401"/>
      <c r="F57" s="472" t="str">
        <f>UPPER(IF($E57="","",VLOOKUP($E57,#REF!,2)))</f>
        <v/>
      </c>
      <c r="G57" s="472" t="str">
        <f>IF($E57="","",VLOOKUP($E57,#REF!,3))</f>
        <v/>
      </c>
      <c r="H57" s="472"/>
      <c r="I57" s="472" t="str">
        <f>IF($E57="","",VLOOKUP($E57,#REF!,4))</f>
        <v/>
      </c>
      <c r="J57" s="415"/>
      <c r="K57" s="404"/>
      <c r="L57" s="416"/>
      <c r="M57" s="404"/>
      <c r="N57" s="421"/>
      <c r="O57" s="315"/>
      <c r="P57" s="474"/>
      <c r="Q57" s="315"/>
      <c r="R57" s="316"/>
      <c r="S57" s="319"/>
    </row>
    <row r="58" spans="1:19" s="60" customFormat="1" ht="9.6" customHeight="1" x14ac:dyDescent="0.25">
      <c r="A58" s="321"/>
      <c r="B58" s="406"/>
      <c r="C58" s="406"/>
      <c r="D58" s="407"/>
      <c r="E58" s="417"/>
      <c r="F58" s="409"/>
      <c r="G58" s="409"/>
      <c r="H58" s="410"/>
      <c r="I58" s="409"/>
      <c r="J58" s="418"/>
      <c r="K58" s="419" t="s">
        <v>134</v>
      </c>
      <c r="L58" s="336"/>
      <c r="M58" s="412" t="str">
        <f>UPPER(IF(OR(L58="a",L58="as"),K56,IF(OR(L58="b",L58="bs"),K60,0)))</f>
        <v>0</v>
      </c>
      <c r="N58" s="420"/>
      <c r="O58" s="315"/>
      <c r="P58" s="474"/>
      <c r="Q58" s="315"/>
      <c r="R58" s="316"/>
      <c r="S58" s="319"/>
    </row>
    <row r="59" spans="1:19" s="60" customFormat="1" ht="9.6" customHeight="1" x14ac:dyDescent="0.25">
      <c r="A59" s="321">
        <v>27</v>
      </c>
      <c r="B59" s="399" t="str">
        <f>IF($E59="","",VLOOKUP($E59,#REF!,14))</f>
        <v/>
      </c>
      <c r="C59" s="399" t="str">
        <f>IF($E59="","",VLOOKUP($E59,#REF!,15))</f>
        <v/>
      </c>
      <c r="D59" s="400" t="str">
        <f>IF($E59="","",VLOOKUP($E59,#REF!,5))</f>
        <v/>
      </c>
      <c r="E59" s="401"/>
      <c r="F59" s="472" t="str">
        <f>UPPER(IF($E59="","",VLOOKUP($E59,#REF!,2)))</f>
        <v/>
      </c>
      <c r="G59" s="472" t="str">
        <f>IF($E59="","",VLOOKUP($E59,#REF!,3))</f>
        <v/>
      </c>
      <c r="H59" s="472"/>
      <c r="I59" s="472" t="str">
        <f>IF($E59="","",VLOOKUP($E59,#REF!,4))</f>
        <v/>
      </c>
      <c r="J59" s="403"/>
      <c r="K59" s="404"/>
      <c r="L59" s="422"/>
      <c r="M59" s="404"/>
      <c r="N59" s="423"/>
      <c r="O59" s="315"/>
      <c r="P59" s="474"/>
      <c r="Q59" s="315"/>
      <c r="R59" s="316"/>
      <c r="S59" s="353"/>
    </row>
    <row r="60" spans="1:19" s="60" customFormat="1" ht="9.6" customHeight="1" x14ac:dyDescent="0.25">
      <c r="A60" s="321"/>
      <c r="B60" s="406"/>
      <c r="C60" s="406"/>
      <c r="D60" s="407"/>
      <c r="E60" s="417"/>
      <c r="F60" s="409"/>
      <c r="G60" s="409"/>
      <c r="H60" s="410"/>
      <c r="I60" s="473" t="s">
        <v>134</v>
      </c>
      <c r="J60" s="328"/>
      <c r="K60" s="412" t="str">
        <f>UPPER(IF(OR(J60="a",J60="as"),F59,IF(OR(J60="b",J60="bs"),F61,0)))</f>
        <v>0</v>
      </c>
      <c r="L60" s="424"/>
      <c r="M60" s="404"/>
      <c r="N60" s="423"/>
      <c r="O60" s="315"/>
      <c r="P60" s="474"/>
      <c r="Q60" s="315"/>
      <c r="R60" s="316"/>
      <c r="S60" s="319"/>
    </row>
    <row r="61" spans="1:19" s="60" customFormat="1" ht="9.6" customHeight="1" x14ac:dyDescent="0.25">
      <c r="A61" s="321">
        <v>28</v>
      </c>
      <c r="B61" s="399" t="str">
        <f>IF($E61="","",VLOOKUP($E61,#REF!,14))</f>
        <v/>
      </c>
      <c r="C61" s="399" t="str">
        <f>IF($E61="","",VLOOKUP($E61,#REF!,15))</f>
        <v/>
      </c>
      <c r="D61" s="400" t="str">
        <f>IF($E61="","",VLOOKUP($E61,#REF!,5))</f>
        <v/>
      </c>
      <c r="E61" s="401"/>
      <c r="F61" s="472" t="str">
        <f>UPPER(IF($E61="","",VLOOKUP($E61,#REF!,2)))</f>
        <v/>
      </c>
      <c r="G61" s="472" t="str">
        <f>IF($E61="","",VLOOKUP($E61,#REF!,3))</f>
        <v/>
      </c>
      <c r="H61" s="472"/>
      <c r="I61" s="472" t="str">
        <f>IF($E61="","",VLOOKUP($E61,#REF!,4))</f>
        <v/>
      </c>
      <c r="J61" s="425"/>
      <c r="K61" s="404"/>
      <c r="L61" s="404"/>
      <c r="M61" s="404"/>
      <c r="N61" s="423"/>
      <c r="O61" s="315"/>
      <c r="P61" s="474"/>
      <c r="Q61" s="315"/>
      <c r="R61" s="316"/>
      <c r="S61" s="319"/>
    </row>
    <row r="62" spans="1:19" s="60" customFormat="1" ht="9.6" customHeight="1" x14ac:dyDescent="0.25">
      <c r="A62" s="321"/>
      <c r="B62" s="406"/>
      <c r="C62" s="406"/>
      <c r="D62" s="407"/>
      <c r="E62" s="417"/>
      <c r="F62" s="409"/>
      <c r="G62" s="409"/>
      <c r="H62" s="410"/>
      <c r="I62" s="409"/>
      <c r="J62" s="418"/>
      <c r="K62" s="404"/>
      <c r="L62" s="404"/>
      <c r="M62" s="419" t="s">
        <v>134</v>
      </c>
      <c r="N62" s="336"/>
      <c r="O62" s="412" t="str">
        <f>UPPER(IF(OR(N62="a",N62="as"),M58,IF(OR(N62="b",N62="bs"),M66,0)))</f>
        <v>0</v>
      </c>
      <c r="P62" s="476"/>
      <c r="Q62" s="315"/>
      <c r="R62" s="316"/>
      <c r="S62" s="319"/>
    </row>
    <row r="63" spans="1:19" s="60" customFormat="1" ht="9.6" customHeight="1" x14ac:dyDescent="0.25">
      <c r="A63" s="321">
        <v>29</v>
      </c>
      <c r="B63" s="399" t="str">
        <f>IF($E63="","",VLOOKUP($E63,#REF!,14))</f>
        <v/>
      </c>
      <c r="C63" s="399" t="str">
        <f>IF($E63="","",VLOOKUP($E63,#REF!,15))</f>
        <v/>
      </c>
      <c r="D63" s="400" t="str">
        <f>IF($E63="","",VLOOKUP($E63,#REF!,5))</f>
        <v/>
      </c>
      <c r="E63" s="401"/>
      <c r="F63" s="472" t="str">
        <f>UPPER(IF($E63="","",VLOOKUP($E63,#REF!,2)))</f>
        <v/>
      </c>
      <c r="G63" s="472" t="str">
        <f>IF($E63="","",VLOOKUP($E63,#REF!,3))</f>
        <v/>
      </c>
      <c r="H63" s="472"/>
      <c r="I63" s="472" t="str">
        <f>IF($E63="","",VLOOKUP($E63,#REF!,4))</f>
        <v/>
      </c>
      <c r="J63" s="428"/>
      <c r="K63" s="404"/>
      <c r="L63" s="404"/>
      <c r="M63" s="404"/>
      <c r="N63" s="423"/>
      <c r="O63" s="404"/>
      <c r="P63" s="421"/>
      <c r="Q63" s="317"/>
      <c r="R63" s="318"/>
      <c r="S63" s="319"/>
    </row>
    <row r="64" spans="1:19" s="60" customFormat="1" ht="9.6" customHeight="1" x14ac:dyDescent="0.25">
      <c r="A64" s="321"/>
      <c r="B64" s="406"/>
      <c r="C64" s="406"/>
      <c r="D64" s="407"/>
      <c r="E64" s="417"/>
      <c r="F64" s="409"/>
      <c r="G64" s="409"/>
      <c r="H64" s="410"/>
      <c r="I64" s="473" t="s">
        <v>134</v>
      </c>
      <c r="J64" s="328"/>
      <c r="K64" s="412" t="str">
        <f>UPPER(IF(OR(J64="a",J64="as"),F63,IF(OR(J64="b",J64="bs"),F65,0)))</f>
        <v>0</v>
      </c>
      <c r="L64" s="412"/>
      <c r="M64" s="404"/>
      <c r="N64" s="423"/>
      <c r="O64" s="421"/>
      <c r="P64" s="421"/>
      <c r="Q64" s="317"/>
      <c r="R64" s="318"/>
      <c r="S64" s="319"/>
    </row>
    <row r="65" spans="1:19" s="60" customFormat="1" ht="9.6" customHeight="1" x14ac:dyDescent="0.25">
      <c r="A65" s="321">
        <v>30</v>
      </c>
      <c r="B65" s="399" t="str">
        <f>IF($E65="","",VLOOKUP($E65,#REF!,14))</f>
        <v/>
      </c>
      <c r="C65" s="399" t="str">
        <f>IF($E65="","",VLOOKUP($E65,#REF!,15))</f>
        <v/>
      </c>
      <c r="D65" s="400" t="str">
        <f>IF($E65="","",VLOOKUP($E65,#REF!,5))</f>
        <v/>
      </c>
      <c r="E65" s="401"/>
      <c r="F65" s="472" t="str">
        <f>UPPER(IF($E65="","",VLOOKUP($E65,#REF!,2)))</f>
        <v/>
      </c>
      <c r="G65" s="472" t="str">
        <f>IF($E65="","",VLOOKUP($E65,#REF!,3))</f>
        <v/>
      </c>
      <c r="H65" s="472"/>
      <c r="I65" s="472" t="str">
        <f>IF($E65="","",VLOOKUP($E65,#REF!,4))</f>
        <v/>
      </c>
      <c r="J65" s="415"/>
      <c r="K65" s="404"/>
      <c r="L65" s="416"/>
      <c r="M65" s="404"/>
      <c r="N65" s="423"/>
      <c r="O65" s="421"/>
      <c r="P65" s="421"/>
      <c r="Q65" s="317"/>
      <c r="R65" s="318"/>
      <c r="S65" s="319"/>
    </row>
    <row r="66" spans="1:19" s="60" customFormat="1" ht="9.6" customHeight="1" x14ac:dyDescent="0.25">
      <c r="A66" s="321"/>
      <c r="B66" s="406"/>
      <c r="C66" s="406"/>
      <c r="D66" s="407"/>
      <c r="E66" s="417"/>
      <c r="F66" s="409"/>
      <c r="G66" s="409"/>
      <c r="H66" s="410"/>
      <c r="I66" s="409"/>
      <c r="J66" s="418"/>
      <c r="K66" s="419" t="s">
        <v>134</v>
      </c>
      <c r="L66" s="336"/>
      <c r="M66" s="412" t="str">
        <f>UPPER(IF(OR(L66="a",L66="as"),K64,IF(OR(L66="b",L66="bs"),K68,0)))</f>
        <v>0</v>
      </c>
      <c r="N66" s="430"/>
      <c r="O66" s="421"/>
      <c r="P66" s="421"/>
      <c r="Q66" s="317"/>
      <c r="R66" s="318"/>
      <c r="S66" s="319"/>
    </row>
    <row r="67" spans="1:19" s="60" customFormat="1" ht="9.6" customHeight="1" x14ac:dyDescent="0.25">
      <c r="A67" s="321">
        <v>31</v>
      </c>
      <c r="B67" s="399" t="str">
        <f>IF($E67="","",VLOOKUP($E67,#REF!,14))</f>
        <v/>
      </c>
      <c r="C67" s="399" t="str">
        <f>IF($E67="","",VLOOKUP($E67,#REF!,15))</f>
        <v/>
      </c>
      <c r="D67" s="400" t="str">
        <f>IF($E67="","",VLOOKUP($E67,#REF!,5))</f>
        <v/>
      </c>
      <c r="E67" s="401"/>
      <c r="F67" s="472" t="str">
        <f>UPPER(IF($E67="","",VLOOKUP($E67,#REF!,2)))</f>
        <v/>
      </c>
      <c r="G67" s="472" t="str">
        <f>IF($E67="","",VLOOKUP($E67,#REF!,3))</f>
        <v/>
      </c>
      <c r="H67" s="472"/>
      <c r="I67" s="472" t="str">
        <f>IF($E67="","",VLOOKUP($E67,#REF!,4))</f>
        <v/>
      </c>
      <c r="J67" s="403"/>
      <c r="K67" s="404"/>
      <c r="L67" s="422"/>
      <c r="M67" s="404"/>
      <c r="N67" s="421"/>
      <c r="O67" s="421"/>
      <c r="P67" s="421"/>
      <c r="Q67" s="317"/>
      <c r="R67" s="318"/>
      <c r="S67" s="319"/>
    </row>
    <row r="68" spans="1:19" s="60" customFormat="1" ht="9.6" customHeight="1" x14ac:dyDescent="0.25">
      <c r="A68" s="321"/>
      <c r="B68" s="406"/>
      <c r="C68" s="406"/>
      <c r="D68" s="407"/>
      <c r="E68" s="408"/>
      <c r="F68" s="409"/>
      <c r="G68" s="409"/>
      <c r="H68" s="410"/>
      <c r="I68" s="419" t="s">
        <v>134</v>
      </c>
      <c r="J68" s="328"/>
      <c r="K68" s="412" t="str">
        <f>UPPER(IF(OR(J68="a",J68="as"),F67,IF(OR(J68="b",J68="bs"),F69,0)))</f>
        <v>0</v>
      </c>
      <c r="L68" s="424"/>
      <c r="M68" s="404"/>
      <c r="N68" s="421"/>
      <c r="O68" s="421"/>
      <c r="P68" s="421"/>
      <c r="Q68" s="317"/>
      <c r="R68" s="318"/>
      <c r="S68" s="319"/>
    </row>
    <row r="69" spans="1:19" s="60" customFormat="1" ht="9.6" customHeight="1" x14ac:dyDescent="0.25">
      <c r="A69" s="309">
        <v>32</v>
      </c>
      <c r="B69" s="399" t="str">
        <f>IF($E69="","",VLOOKUP($E69,#REF!,14))</f>
        <v/>
      </c>
      <c r="C69" s="399" t="str">
        <f>IF($E69="","",VLOOKUP($E69,#REF!,15))</f>
        <v/>
      </c>
      <c r="D69" s="400" t="str">
        <f>IF($E69="","",VLOOKUP($E69,#REF!,5))</f>
        <v/>
      </c>
      <c r="E69" s="401"/>
      <c r="F69" s="402" t="str">
        <f>UPPER(IF($E69="","",VLOOKUP($E69,#REF!,2)))</f>
        <v/>
      </c>
      <c r="G69" s="402" t="str">
        <f>IF($E69="","",VLOOKUP($E69,#REF!,3))</f>
        <v/>
      </c>
      <c r="H69" s="402"/>
      <c r="I69" s="402" t="str">
        <f>IF($E69="","",VLOOKUP($E69,#REF!,4))</f>
        <v/>
      </c>
      <c r="J69" s="425"/>
      <c r="K69" s="404"/>
      <c r="L69" s="404"/>
      <c r="M69" s="404"/>
      <c r="N69" s="404"/>
      <c r="O69" s="315"/>
      <c r="P69" s="316"/>
      <c r="Q69" s="317"/>
      <c r="R69" s="318"/>
      <c r="S69" s="319"/>
    </row>
    <row r="70" spans="1:19" s="7" customFormat="1" ht="6.75" customHeight="1" x14ac:dyDescent="0.25">
      <c r="A70" s="357"/>
      <c r="B70" s="357"/>
      <c r="C70" s="357"/>
      <c r="D70" s="357"/>
      <c r="E70" s="357"/>
      <c r="F70" s="438"/>
      <c r="G70" s="438"/>
      <c r="H70" s="438"/>
      <c r="I70" s="438"/>
      <c r="J70" s="359"/>
      <c r="K70" s="358"/>
      <c r="L70" s="360"/>
      <c r="M70" s="358"/>
      <c r="N70" s="360"/>
      <c r="O70" s="358"/>
      <c r="P70" s="360"/>
      <c r="Q70" s="358"/>
      <c r="R70" s="360"/>
      <c r="S70" s="354"/>
    </row>
    <row r="71" spans="1:19" s="18" customFormat="1" ht="10.5" customHeight="1" x14ac:dyDescent="0.25">
      <c r="A71" s="220" t="s">
        <v>72</v>
      </c>
      <c r="B71" s="221"/>
      <c r="C71" s="221"/>
      <c r="D71" s="222"/>
      <c r="E71" s="361" t="s">
        <v>99</v>
      </c>
      <c r="F71" s="362" t="s">
        <v>100</v>
      </c>
      <c r="G71" s="361"/>
      <c r="H71" s="361"/>
      <c r="I71" s="363"/>
      <c r="J71" s="361" t="s">
        <v>99</v>
      </c>
      <c r="K71" s="362" t="s">
        <v>101</v>
      </c>
      <c r="L71" s="364"/>
      <c r="M71" s="362" t="s">
        <v>102</v>
      </c>
      <c r="N71" s="365"/>
      <c r="O71" s="366" t="s">
        <v>103</v>
      </c>
      <c r="P71" s="366"/>
      <c r="Q71" s="367"/>
      <c r="R71" s="368"/>
    </row>
    <row r="72" spans="1:19" s="18" customFormat="1" ht="9" customHeight="1" x14ac:dyDescent="0.25">
      <c r="A72" s="439" t="s">
        <v>104</v>
      </c>
      <c r="B72" s="440"/>
      <c r="C72" s="441"/>
      <c r="D72" s="442"/>
      <c r="E72" s="443">
        <v>1</v>
      </c>
      <c r="F72" s="258" t="e">
        <f>IF(E72&gt;$R$79,0,UPPER(VLOOKUP(E72,#REF!,2)))</f>
        <v>#REF!</v>
      </c>
      <c r="G72" s="371"/>
      <c r="H72" s="258"/>
      <c r="I72" s="251"/>
      <c r="J72" s="444" t="s">
        <v>105</v>
      </c>
      <c r="K72" s="254"/>
      <c r="L72" s="243"/>
      <c r="M72" s="254"/>
      <c r="N72" s="445"/>
      <c r="O72" s="446" t="s">
        <v>106</v>
      </c>
      <c r="P72" s="447"/>
      <c r="Q72" s="447"/>
      <c r="R72" s="448"/>
    </row>
    <row r="73" spans="1:19" s="18" customFormat="1" ht="9" customHeight="1" x14ac:dyDescent="0.25">
      <c r="A73" s="449" t="s">
        <v>107</v>
      </c>
      <c r="B73" s="450"/>
      <c r="C73" s="451"/>
      <c r="D73" s="452"/>
      <c r="E73" s="443">
        <v>2</v>
      </c>
      <c r="F73" s="258" t="e">
        <f>IF(E73&gt;$R$79,0,UPPER(VLOOKUP(E73,#REF!,2)))</f>
        <v>#REF!</v>
      </c>
      <c r="G73" s="371"/>
      <c r="H73" s="258"/>
      <c r="I73" s="251"/>
      <c r="J73" s="444" t="s">
        <v>108</v>
      </c>
      <c r="K73" s="254"/>
      <c r="L73" s="243"/>
      <c r="M73" s="254"/>
      <c r="N73" s="445"/>
      <c r="O73" s="453"/>
      <c r="P73" s="454"/>
      <c r="Q73" s="450"/>
      <c r="R73" s="455"/>
    </row>
    <row r="74" spans="1:19" s="18" customFormat="1" ht="9" customHeight="1" x14ac:dyDescent="0.25">
      <c r="A74" s="255"/>
      <c r="B74" s="256"/>
      <c r="C74" s="377"/>
      <c r="D74" s="257"/>
      <c r="E74" s="443">
        <v>3</v>
      </c>
      <c r="F74" s="258" t="e">
        <f>IF(E74&gt;$R$79,0,UPPER(VLOOKUP(E74,#REF!,2)))</f>
        <v>#REF!</v>
      </c>
      <c r="G74" s="371"/>
      <c r="H74" s="258"/>
      <c r="I74" s="251"/>
      <c r="J74" s="444" t="s">
        <v>109</v>
      </c>
      <c r="K74" s="254"/>
      <c r="L74" s="243"/>
      <c r="M74" s="254"/>
      <c r="N74" s="445"/>
      <c r="O74" s="446" t="s">
        <v>110</v>
      </c>
      <c r="P74" s="447"/>
      <c r="Q74" s="447"/>
      <c r="R74" s="448"/>
    </row>
    <row r="75" spans="1:19" s="18" customFormat="1" ht="9" customHeight="1" x14ac:dyDescent="0.25">
      <c r="A75" s="260"/>
      <c r="B75" s="261"/>
      <c r="C75" s="261"/>
      <c r="D75" s="262"/>
      <c r="E75" s="443">
        <v>4</v>
      </c>
      <c r="F75" s="258" t="e">
        <f>IF(E75&gt;$R$79,0,UPPER(VLOOKUP(E75,#REF!,2)))</f>
        <v>#REF!</v>
      </c>
      <c r="G75" s="371"/>
      <c r="H75" s="258"/>
      <c r="I75" s="251"/>
      <c r="J75" s="444" t="s">
        <v>111</v>
      </c>
      <c r="K75" s="254"/>
      <c r="L75" s="243"/>
      <c r="M75" s="254"/>
      <c r="N75" s="445"/>
      <c r="O75" s="254"/>
      <c r="P75" s="243"/>
      <c r="Q75" s="254"/>
      <c r="R75" s="445"/>
    </row>
    <row r="76" spans="1:19" s="18" customFormat="1" ht="9" customHeight="1" x14ac:dyDescent="0.25">
      <c r="A76" s="264"/>
      <c r="B76" s="265"/>
      <c r="C76" s="265"/>
      <c r="D76" s="266"/>
      <c r="E76" s="443">
        <v>5</v>
      </c>
      <c r="F76" s="258" t="e">
        <f>IF(E76&gt;$R$79,0,UPPER(VLOOKUP(E76,#REF!,2)))</f>
        <v>#REF!</v>
      </c>
      <c r="G76" s="371"/>
      <c r="H76" s="258"/>
      <c r="I76" s="251"/>
      <c r="J76" s="444" t="s">
        <v>112</v>
      </c>
      <c r="K76" s="254"/>
      <c r="L76" s="243"/>
      <c r="M76" s="254"/>
      <c r="N76" s="445"/>
      <c r="O76" s="450"/>
      <c r="P76" s="454"/>
      <c r="Q76" s="450"/>
      <c r="R76" s="455"/>
    </row>
    <row r="77" spans="1:19" s="18" customFormat="1" ht="9" customHeight="1" x14ac:dyDescent="0.25">
      <c r="A77" s="267"/>
      <c r="B77" s="16"/>
      <c r="C77" s="261"/>
      <c r="D77" s="262"/>
      <c r="E77" s="443">
        <v>6</v>
      </c>
      <c r="F77" s="258" t="e">
        <f>IF(E77&gt;$R$79,0,UPPER(VLOOKUP(E77,#REF!,2)))</f>
        <v>#REF!</v>
      </c>
      <c r="G77" s="371"/>
      <c r="H77" s="258"/>
      <c r="I77" s="251"/>
      <c r="J77" s="444" t="s">
        <v>113</v>
      </c>
      <c r="K77" s="254"/>
      <c r="L77" s="243"/>
      <c r="M77" s="254"/>
      <c r="N77" s="445"/>
      <c r="O77" s="446" t="s">
        <v>33</v>
      </c>
      <c r="P77" s="447"/>
      <c r="Q77" s="447"/>
      <c r="R77" s="448"/>
    </row>
    <row r="78" spans="1:19" s="18" customFormat="1" ht="9" customHeight="1" x14ac:dyDescent="0.25">
      <c r="A78" s="267"/>
      <c r="B78" s="16"/>
      <c r="C78" s="378"/>
      <c r="D78" s="268"/>
      <c r="E78" s="443">
        <v>7</v>
      </c>
      <c r="F78" s="258" t="e">
        <f>IF(E78&gt;$R$79,0,UPPER(VLOOKUP(E78,#REF!,2)))</f>
        <v>#REF!</v>
      </c>
      <c r="G78" s="371"/>
      <c r="H78" s="258"/>
      <c r="I78" s="251"/>
      <c r="J78" s="444" t="s">
        <v>114</v>
      </c>
      <c r="K78" s="254"/>
      <c r="L78" s="243"/>
      <c r="M78" s="254"/>
      <c r="N78" s="445"/>
      <c r="O78" s="254"/>
      <c r="P78" s="243"/>
      <c r="Q78" s="254"/>
      <c r="R78" s="445"/>
    </row>
    <row r="79" spans="1:19" s="18" customFormat="1" ht="9" customHeight="1" x14ac:dyDescent="0.25">
      <c r="A79" s="269"/>
      <c r="B79" s="270"/>
      <c r="C79" s="379"/>
      <c r="D79" s="271"/>
      <c r="E79" s="456">
        <v>8</v>
      </c>
      <c r="F79" s="273" t="e">
        <f>IF(E79&gt;$R$79,0,UPPER(VLOOKUP(E79,#REF!,2)))</f>
        <v>#REF!</v>
      </c>
      <c r="G79" s="380"/>
      <c r="H79" s="273"/>
      <c r="I79" s="276"/>
      <c r="J79" s="457" t="s">
        <v>115</v>
      </c>
      <c r="K79" s="450"/>
      <c r="L79" s="454"/>
      <c r="M79" s="450"/>
      <c r="N79" s="455"/>
      <c r="O79" s="450" t="str">
        <f>R4</f>
        <v>Kovács Zoltán</v>
      </c>
      <c r="P79" s="454"/>
      <c r="Q79" s="450"/>
      <c r="R79" s="382" t="e">
        <f>MIN(8,#REF!)</f>
        <v>#REF!</v>
      </c>
    </row>
  </sheetData>
  <sheetProtection selectLockedCells="1" selectUnlockedCells="1"/>
  <mergeCells count="2">
    <mergeCell ref="A4:C4"/>
    <mergeCell ref="Q41:R41"/>
  </mergeCells>
  <conditionalFormatting sqref="E7 E9 E11">
    <cfRule type="expression" dxfId="219" priority="11" stopIfTrue="1">
      <formula>$E7&lt;9</formula>
    </cfRule>
  </conditionalFormatting>
  <conditionalFormatting sqref="E13 E15 E17 E19 E21 E23 E25 E27 E29 E31 E33 E35 E37 E39 E41 E43 E45 E47 E49 E51 E53 E55 E57 E59 E61 E63 E65 E67 E69">
    <cfRule type="expression" dxfId="218" priority="5" stopIfTrue="1">
      <formula>AND($E13&lt;9,$C13&gt;0)</formula>
    </cfRule>
  </conditionalFormatting>
  <conditionalFormatting sqref="H7 H9 H11 H13 H15 H17 H19 H21 H23 H25 H27 H29 H31 H33 H35 H37 H39 H41 H43 H45 H47 H49 H51 H53 H55 H57 H59 H61 H63 H65 H67 H69">
    <cfRule type="expression" dxfId="217" priority="1" stopIfTrue="1">
      <formula>AND($E7&lt;9,$C7&gt;0)</formula>
    </cfRule>
  </conditionalFormatting>
  <conditionalFormatting sqref="I8 K10 I12 M14 I16 K18 I20 O22 I24 K26 I28 M30 I32 K34 I36 O39 I40 K42 I44 M46 I48 K50 I52 O54 I56 K58 I60 M62 I64 K66 I68">
    <cfRule type="expression" dxfId="216" priority="2" stopIfTrue="1">
      <formula>AND($O$1="CU",I8="Umpire")</formula>
    </cfRule>
    <cfRule type="expression" dxfId="215" priority="3" stopIfTrue="1">
      <formula>AND($O$1="CU",I8&lt;&gt;"Umpire",J8&lt;&gt;"")</formula>
    </cfRule>
    <cfRule type="expression" dxfId="214" priority="4" stopIfTrue="1">
      <formula>AND($O$1="CU",I8&lt;&gt;"Umpire")</formula>
    </cfRule>
  </conditionalFormatting>
  <conditionalFormatting sqref="J8 L10 J12 N14 J16 L18 J20 P22 J24 L26 J28 N30 J32 L34 J36 P39 J40 L42 J44 N46 J48 L50 J52 P54 J56 L58 J60 N62 J64 L66 J68 R79">
    <cfRule type="expression" dxfId="213" priority="8" stopIfTrue="1">
      <formula>$O$1="CU"</formula>
    </cfRule>
  </conditionalFormatting>
  <conditionalFormatting sqref="K8 M10 K12 O14 K16 M18 K20 Q22 K24 M26 K28 O30 K32 M34 K36 K40 M42 K44 O46 K48 M50 K52 Q54 K56 M58 K60 O62 K64 M66 K68">
    <cfRule type="expression" dxfId="212" priority="6" stopIfTrue="1">
      <formula>J8="as"</formula>
    </cfRule>
    <cfRule type="expression" dxfId="211" priority="7" stopIfTrue="1">
      <formula>J8="bs"</formula>
    </cfRule>
  </conditionalFormatting>
  <conditionalFormatting sqref="Q38">
    <cfRule type="expression" dxfId="210" priority="9" stopIfTrue="1">
      <formula>P39="as"</formula>
    </cfRule>
    <cfRule type="expression" dxfId="209" priority="10" stopIfTrue="1">
      <formula>P39="bs"</formula>
    </cfRule>
  </conditionalFormatting>
  <dataValidations count="2">
    <dataValidation type="list" allowBlank="1" sqref="O22 O39 O54" xr:uid="{A53931D4-411A-4010-9366-7A627BB7C394}">
      <formula1>$V$8:$V$17</formula1>
      <formula2>0</formula2>
    </dataValidation>
    <dataValidation type="list" allowBlank="1" sqref="I8 K10 I12 M14 I16 K18 I20 I24 K26 I28 M30 I32 K34 I36 I40 K42 I44 M46 I48 K50 I52 I56 K58 I60 M62 I64 K66 I68" xr:uid="{602B53E6-AA67-4E6E-BA47-8EE9EA8B79AF}">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1506"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1507"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F559-4C6A-49BE-87FA-AD9071962809}">
  <sheetPr codeName="Sheet159">
    <tabColor indexed="11"/>
    <pageSetUpPr fitToPage="1"/>
  </sheetPr>
  <dimension ref="A1:AK82"/>
  <sheetViews>
    <sheetView showGridLines="0" showZeros="0" workbookViewId="0">
      <selection activeCell="A6" sqref="A6"/>
    </sheetView>
  </sheetViews>
  <sheetFormatPr defaultRowHeight="13.2" x14ac:dyDescent="0.25"/>
  <cols>
    <col min="1" max="2" width="3.33203125" customWidth="1"/>
    <col min="3" max="3" width="4.6640625" customWidth="1"/>
    <col min="4" max="4" width="7"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 hidden="1" customWidth="1"/>
    <col min="20" max="20" width="8.33203125" customWidth="1"/>
    <col min="21" max="21" width="11.44140625" hidden="1" customWidth="1"/>
    <col min="25" max="34" width="9.109375" hidden="1" customWidth="1"/>
  </cols>
  <sheetData>
    <row r="1" spans="1:37" s="282" customFormat="1" ht="21.75" customHeight="1" x14ac:dyDescent="0.25">
      <c r="A1" s="92" t="str">
        <f>Altalanos!$A$6</f>
        <v>Diákolimpia Vármegyei</v>
      </c>
      <c r="B1" s="92"/>
      <c r="C1" s="176"/>
      <c r="D1" s="176"/>
      <c r="E1" s="176"/>
      <c r="F1" s="176"/>
      <c r="G1" s="176"/>
      <c r="H1" s="176"/>
      <c r="I1" s="388"/>
      <c r="J1" s="175"/>
      <c r="K1" s="481" t="s">
        <v>28</v>
      </c>
      <c r="L1" s="95"/>
      <c r="M1" s="97"/>
      <c r="N1" s="175"/>
      <c r="O1" s="175"/>
      <c r="P1" s="175"/>
      <c r="Q1" s="176"/>
      <c r="R1" s="175"/>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row>
    <row r="2" spans="1:37" s="285" customFormat="1" x14ac:dyDescent="0.25">
      <c r="A2" s="389" t="s">
        <v>29</v>
      </c>
      <c r="B2" s="100"/>
      <c r="C2" s="100"/>
      <c r="D2" s="100"/>
      <c r="E2" s="390">
        <f>Altalanos!$D$8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c r="L4" s="394"/>
      <c r="M4" s="482"/>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361</v>
      </c>
      <c r="N5" s="296"/>
      <c r="O5" s="293" t="s">
        <v>359</v>
      </c>
      <c r="P5" s="296"/>
      <c r="Q5" s="293" t="s">
        <v>181</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3.5" customHeight="1" x14ac:dyDescent="0.25">
      <c r="A6" s="397"/>
      <c r="B6" s="483"/>
      <c r="C6" s="299"/>
      <c r="D6" s="299"/>
      <c r="E6" s="483"/>
      <c r="F6" s="298" t="str">
        <f>IF(Y3="","",CONCATENATE(AH1," pont"))</f>
        <v/>
      </c>
      <c r="G6" s="300"/>
      <c r="H6" s="301"/>
      <c r="I6" s="300"/>
      <c r="J6" s="302"/>
      <c r="K6" s="299" t="str">
        <f>IF(Y3="","",CONCATENATE(AG1," pont"))</f>
        <v/>
      </c>
      <c r="L6" s="302"/>
      <c r="M6" s="299" t="str">
        <f>IF(Y3="","",CONCATENATE(AF1," pont"))</f>
        <v/>
      </c>
      <c r="N6" s="302"/>
      <c r="O6" s="299" t="str">
        <f>IF(Y3="","",CONCATENATE(AE1," pont"))</f>
        <v/>
      </c>
      <c r="P6" s="302"/>
      <c r="Q6" s="299" t="str">
        <f>IF(Y3="","",CONCATENATE(AD1," pont"))</f>
        <v/>
      </c>
      <c r="R6" s="303"/>
      <c r="Y6" s="306"/>
      <c r="Z6" s="306"/>
      <c r="AA6" s="306" t="s">
        <v>79</v>
      </c>
      <c r="AB6" s="307">
        <v>150</v>
      </c>
      <c r="AC6" s="307">
        <v>120</v>
      </c>
      <c r="AD6" s="307">
        <v>90</v>
      </c>
      <c r="AE6" s="307">
        <v>60</v>
      </c>
      <c r="AF6" s="307">
        <v>40</v>
      </c>
      <c r="AG6" s="307">
        <v>25</v>
      </c>
      <c r="AH6" s="307">
        <v>10</v>
      </c>
      <c r="AI6" s="398"/>
      <c r="AJ6" s="398"/>
      <c r="AK6" s="398"/>
    </row>
    <row r="7" spans="1:37" s="60" customFormat="1" ht="9" customHeight="1" x14ac:dyDescent="0.25">
      <c r="A7" s="309" t="s">
        <v>105</v>
      </c>
      <c r="B7" s="399" t="str">
        <f>IF($E7="","",VLOOKUP($E7,#REF!,14))</f>
        <v/>
      </c>
      <c r="C7" s="399" t="str">
        <f>IF($E7="","",VLOOKUP($E7,#REF!,15))</f>
        <v/>
      </c>
      <c r="D7" s="400" t="str">
        <f>IF($E7="","",VLOOKUP($E7,#REF!,5))</f>
        <v/>
      </c>
      <c r="E7" s="401"/>
      <c r="F7" s="402" t="str">
        <f>UPPER(IF($E7="","",VLOOKUP($E7,#REF!,2)))</f>
        <v/>
      </c>
      <c r="G7" s="402" t="str">
        <f>IF($E7="","",VLOOKUP($E7,#REF!,3))</f>
        <v/>
      </c>
      <c r="H7" s="402"/>
      <c r="I7" s="402" t="str">
        <f>IF($E7="","",VLOOKUP($E7,#REF!,4))</f>
        <v/>
      </c>
      <c r="J7" s="484"/>
      <c r="K7" s="412" t="str">
        <f>UPPER(IF(OR(J8="a",J8="as"),F7,IF(OR(J8="b",J8="bs"),F8,0)))</f>
        <v>0</v>
      </c>
      <c r="L7" s="420"/>
      <c r="M7" s="421"/>
      <c r="N7" s="421"/>
      <c r="O7" s="421"/>
      <c r="P7" s="421"/>
      <c r="Q7" s="421"/>
      <c r="R7" s="421"/>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9" customHeight="1" x14ac:dyDescent="0.25">
      <c r="A8" s="343" t="s">
        <v>108</v>
      </c>
      <c r="B8" s="399" t="str">
        <f>IF($E8="","",VLOOKUP($E8,#REF!,14))</f>
        <v/>
      </c>
      <c r="C8" s="399" t="str">
        <f>IF($E8="","",VLOOKUP($E8,#REF!,15))</f>
        <v/>
      </c>
      <c r="D8" s="400" t="str">
        <f>IF($E8="","",VLOOKUP($E8,#REF!,5))</f>
        <v/>
      </c>
      <c r="E8" s="401"/>
      <c r="F8" s="472" t="str">
        <f>UPPER(IF($E8="","",VLOOKUP($E8,#REF!,2)))</f>
        <v/>
      </c>
      <c r="G8" s="472" t="str">
        <f>IF($E8="","",VLOOKUP($E8,#REF!,3))</f>
        <v/>
      </c>
      <c r="H8" s="472"/>
      <c r="I8" s="472" t="str">
        <f>IF($E8="","",VLOOKUP($E8,#REF!,4))</f>
        <v/>
      </c>
      <c r="J8" s="485"/>
      <c r="K8" s="404"/>
      <c r="L8" s="328"/>
      <c r="M8" s="412" t="str">
        <f>UPPER(IF(OR(L8="a",L8="as"),K7,IF(OR(L8="b",L8="bs"),K9,0)))</f>
        <v>0</v>
      </c>
      <c r="N8" s="420"/>
      <c r="O8" s="421"/>
      <c r="P8" s="421"/>
      <c r="Q8" s="421"/>
      <c r="R8" s="421"/>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9" customHeight="1" x14ac:dyDescent="0.25">
      <c r="A9" s="321" t="s">
        <v>109</v>
      </c>
      <c r="B9" s="399" t="str">
        <f>IF($E9="","",VLOOKUP($E9,#REF!,14))</f>
        <v/>
      </c>
      <c r="C9" s="399" t="str">
        <f>IF($E9="","",VLOOKUP($E9,#REF!,15))</f>
        <v/>
      </c>
      <c r="D9" s="400" t="str">
        <f>IF($E9="","",VLOOKUP($E9,#REF!,5))</f>
        <v/>
      </c>
      <c r="E9" s="401"/>
      <c r="F9" s="472" t="str">
        <f>UPPER(IF($E9="","",VLOOKUP($E9,#REF!,2)))</f>
        <v/>
      </c>
      <c r="G9" s="472" t="str">
        <f>IF($E9="","",VLOOKUP($E9,#REF!,3))</f>
        <v/>
      </c>
      <c r="H9" s="472"/>
      <c r="I9" s="472" t="str">
        <f>IF($E9="","",VLOOKUP($E9,#REF!,4))</f>
        <v/>
      </c>
      <c r="J9" s="484"/>
      <c r="K9" s="412" t="str">
        <f>UPPER(IF(OR(J10="a",J10="as"),F9,IF(OR(J10="b",J10="bs"),F10,0)))</f>
        <v>0</v>
      </c>
      <c r="L9" s="486"/>
      <c r="M9" s="404"/>
      <c r="N9" s="423"/>
      <c r="O9" s="421"/>
      <c r="P9" s="421"/>
      <c r="Q9" s="421"/>
      <c r="R9" s="421"/>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9" customHeight="1" x14ac:dyDescent="0.25">
      <c r="A10" s="321" t="s">
        <v>111</v>
      </c>
      <c r="B10" s="399" t="str">
        <f>IF($E10="","",VLOOKUP($E10,#REF!,14))</f>
        <v/>
      </c>
      <c r="C10" s="399" t="str">
        <f>IF($E10="","",VLOOKUP($E10,#REF!,15))</f>
        <v/>
      </c>
      <c r="D10" s="400" t="str">
        <f>IF($E10="","",VLOOKUP($E10,#REF!,5))</f>
        <v/>
      </c>
      <c r="E10" s="401"/>
      <c r="F10" s="472" t="str">
        <f>UPPER(IF($E10="","",VLOOKUP($E10,#REF!,2)))</f>
        <v/>
      </c>
      <c r="G10" s="472" t="str">
        <f>IF($E10="","",VLOOKUP($E10,#REF!,3))</f>
        <v/>
      </c>
      <c r="H10" s="472"/>
      <c r="I10" s="472" t="str">
        <f>IF($E10="","",VLOOKUP($E10,#REF!,4))</f>
        <v/>
      </c>
      <c r="J10" s="485"/>
      <c r="K10" s="404"/>
      <c r="L10" s="421"/>
      <c r="M10" s="419" t="s">
        <v>134</v>
      </c>
      <c r="N10" s="336"/>
      <c r="O10" s="412" t="str">
        <f>UPPER(IF(OR(N10="a",N10="as"),M8,IF(OR(N10="b",N10="bs"),M12,0)))</f>
        <v>0</v>
      </c>
      <c r="P10" s="420"/>
      <c r="Q10" s="421"/>
      <c r="R10" s="421"/>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9.6" customHeight="1" x14ac:dyDescent="0.25">
      <c r="A11" s="321" t="s">
        <v>112</v>
      </c>
      <c r="B11" s="399" t="str">
        <f>IF($E11="","",VLOOKUP($E11,#REF!,14))</f>
        <v/>
      </c>
      <c r="C11" s="399" t="str">
        <f>IF($E11="","",VLOOKUP($E11,#REF!,15))</f>
        <v/>
      </c>
      <c r="D11" s="400" t="str">
        <f>IF($E11="","",VLOOKUP($E11,#REF!,5))</f>
        <v/>
      </c>
      <c r="E11" s="401"/>
      <c r="F11" s="472" t="str">
        <f>UPPER(IF($E11="","",VLOOKUP($E11,#REF!,2)))</f>
        <v/>
      </c>
      <c r="G11" s="472" t="str">
        <f>IF($E11="","",VLOOKUP($E11,#REF!,3))</f>
        <v/>
      </c>
      <c r="H11" s="472"/>
      <c r="I11" s="472" t="str">
        <f>IF($E11="","",VLOOKUP($E11,#REF!,4))</f>
        <v/>
      </c>
      <c r="J11" s="484"/>
      <c r="K11" s="412" t="str">
        <f>UPPER(IF(OR(J12="a",J12="as"),F11,IF(OR(J12="b",J12="bs"),F12,0)))</f>
        <v>0</v>
      </c>
      <c r="L11" s="420"/>
      <c r="M11" s="487"/>
      <c r="N11" s="488"/>
      <c r="O11" s="404"/>
      <c r="P11" s="423"/>
      <c r="Q11" s="404"/>
      <c r="R11" s="421"/>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9.6" customHeight="1" x14ac:dyDescent="0.25">
      <c r="A12" s="321" t="s">
        <v>113</v>
      </c>
      <c r="B12" s="399" t="str">
        <f>IF($E12="","",VLOOKUP($E12,#REF!,14))</f>
        <v/>
      </c>
      <c r="C12" s="399" t="str">
        <f>IF($E12="","",VLOOKUP($E12,#REF!,15))</f>
        <v/>
      </c>
      <c r="D12" s="400" t="str">
        <f>IF($E12="","",VLOOKUP($E12,#REF!,5))</f>
        <v/>
      </c>
      <c r="E12" s="401"/>
      <c r="F12" s="472" t="str">
        <f>UPPER(IF($E12="","",VLOOKUP($E12,#REF!,2)))</f>
        <v/>
      </c>
      <c r="G12" s="472" t="str">
        <f>IF($E12="","",VLOOKUP($E12,#REF!,3))</f>
        <v/>
      </c>
      <c r="H12" s="472"/>
      <c r="I12" s="472" t="str">
        <f>IF($E12="","",VLOOKUP($E12,#REF!,4))</f>
        <v/>
      </c>
      <c r="J12" s="485"/>
      <c r="K12" s="404"/>
      <c r="L12" s="328"/>
      <c r="M12" s="412" t="str">
        <f>UPPER(IF(OR(L12="a",L12="as"),K11,IF(OR(L12="b",L12="bs"),K13,0)))</f>
        <v>0</v>
      </c>
      <c r="N12" s="489"/>
      <c r="O12" s="421"/>
      <c r="P12" s="423"/>
      <c r="Q12" s="421"/>
      <c r="R12" s="421"/>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9.6" customHeight="1" x14ac:dyDescent="0.25">
      <c r="A13" s="343" t="s">
        <v>114</v>
      </c>
      <c r="B13" s="399" t="str">
        <f>IF($E13="","",VLOOKUP($E13,#REF!,14))</f>
        <v/>
      </c>
      <c r="C13" s="399" t="str">
        <f>IF($E13="","",VLOOKUP($E13,#REF!,15))</f>
        <v/>
      </c>
      <c r="D13" s="400" t="str">
        <f>IF($E13="","",VLOOKUP($E13,#REF!,5))</f>
        <v/>
      </c>
      <c r="E13" s="401"/>
      <c r="F13" s="472" t="str">
        <f>UPPER(IF($E13="","",VLOOKUP($E13,#REF!,2)))</f>
        <v/>
      </c>
      <c r="G13" s="472" t="str">
        <f>IF($E13="","",VLOOKUP($E13,#REF!,3))</f>
        <v/>
      </c>
      <c r="H13" s="472"/>
      <c r="I13" s="472" t="str">
        <f>IF($E13="","",VLOOKUP($E13,#REF!,4))</f>
        <v/>
      </c>
      <c r="J13" s="484"/>
      <c r="K13" s="412" t="str">
        <f>UPPER(IF(OR(J14="a",J14="as"),F13,IF(OR(J14="b",J14="bs"),F14,0)))</f>
        <v>0</v>
      </c>
      <c r="L13" s="430"/>
      <c r="M13" s="404"/>
      <c r="N13" s="421"/>
      <c r="O13" s="421"/>
      <c r="P13" s="423"/>
      <c r="Q13" s="421"/>
      <c r="R13" s="421"/>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9.6" customHeight="1" x14ac:dyDescent="0.25">
      <c r="A14" s="347" t="s">
        <v>115</v>
      </c>
      <c r="B14" s="399" t="str">
        <f>IF($E14="","",VLOOKUP($E14,#REF!,14))</f>
        <v/>
      </c>
      <c r="C14" s="399" t="str">
        <f>IF($E14="","",VLOOKUP($E14,#REF!,15))</f>
        <v/>
      </c>
      <c r="D14" s="400" t="str">
        <f>IF($E14="","",VLOOKUP($E14,#REF!,5))</f>
        <v/>
      </c>
      <c r="E14" s="401"/>
      <c r="F14" s="402" t="str">
        <f>UPPER(IF($E14="","",VLOOKUP($E14,#REF!,2)))</f>
        <v/>
      </c>
      <c r="G14" s="402" t="str">
        <f>IF($E14="","",VLOOKUP($E14,#REF!,3))</f>
        <v/>
      </c>
      <c r="H14" s="402"/>
      <c r="I14" s="402" t="str">
        <f>IF($E14="","",VLOOKUP($E14,#REF!,4))</f>
        <v/>
      </c>
      <c r="J14" s="485"/>
      <c r="K14" s="404"/>
      <c r="L14" s="421"/>
      <c r="M14" s="421"/>
      <c r="N14" s="490"/>
      <c r="O14" s="419" t="s">
        <v>134</v>
      </c>
      <c r="P14" s="336"/>
      <c r="Q14" s="412" t="str">
        <f>UPPER(IF(OR(P14="a",P14="as"),O10,IF(OR(P14="b",P14="bs"),O18,0)))</f>
        <v>0</v>
      </c>
      <c r="R14" s="420"/>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9.6" customHeight="1" x14ac:dyDescent="0.25">
      <c r="A15" s="309" t="s">
        <v>362</v>
      </c>
      <c r="B15" s="399" t="str">
        <f>IF($E15="","",VLOOKUP($E15,#REF!,14))</f>
        <v/>
      </c>
      <c r="C15" s="399" t="str">
        <f>IF($E15="","",VLOOKUP($E15,#REF!,15))</f>
        <v/>
      </c>
      <c r="D15" s="400" t="str">
        <f>IF($E15="","",VLOOKUP($E15,#REF!,5))</f>
        <v/>
      </c>
      <c r="E15" s="401"/>
      <c r="F15" s="402" t="str">
        <f>UPPER(IF($E15="","",VLOOKUP($E15,#REF!,2)))</f>
        <v/>
      </c>
      <c r="G15" s="402" t="str">
        <f>IF($E15="","",VLOOKUP($E15,#REF!,3))</f>
        <v/>
      </c>
      <c r="H15" s="402"/>
      <c r="I15" s="402" t="str">
        <f>IF($E15="","",VLOOKUP($E15,#REF!,4))</f>
        <v/>
      </c>
      <c r="J15" s="484"/>
      <c r="K15" s="412" t="str">
        <f>UPPER(IF(OR(J16="a",J16="as"),F15,IF(OR(J16="b",J16="bs"),F16,0)))</f>
        <v>0</v>
      </c>
      <c r="L15" s="420"/>
      <c r="M15" s="421"/>
      <c r="N15" s="421"/>
      <c r="O15" s="421"/>
      <c r="P15" s="423"/>
      <c r="Q15" s="404"/>
      <c r="R15" s="423"/>
      <c r="S15" s="319"/>
      <c r="U15" s="413" t="str">
        <f>Birók!P29</f>
        <v xml:space="preserve"> </v>
      </c>
      <c r="Y15" s="186"/>
      <c r="Z15" s="186"/>
      <c r="AA15" s="186"/>
      <c r="AB15" s="186"/>
      <c r="AC15" s="186"/>
      <c r="AD15" s="186"/>
      <c r="AE15" s="186"/>
      <c r="AF15" s="186"/>
      <c r="AG15" s="186"/>
      <c r="AH15" s="186"/>
      <c r="AI15"/>
      <c r="AJ15"/>
      <c r="AK15"/>
    </row>
    <row r="16" spans="1:37" s="60" customFormat="1" ht="9.6" customHeight="1" x14ac:dyDescent="0.25">
      <c r="A16" s="343" t="s">
        <v>363</v>
      </c>
      <c r="B16" s="399" t="str">
        <f>IF($E16="","",VLOOKUP($E16,#REF!,14))</f>
        <v/>
      </c>
      <c r="C16" s="399" t="str">
        <f>IF($E16="","",VLOOKUP($E16,#REF!,15))</f>
        <v/>
      </c>
      <c r="D16" s="400" t="str">
        <f>IF($E16="","",VLOOKUP($E16,#REF!,5))</f>
        <v/>
      </c>
      <c r="E16" s="401"/>
      <c r="F16" s="472" t="str">
        <f>UPPER(IF($E16="","",VLOOKUP($E16,#REF!,2)))</f>
        <v/>
      </c>
      <c r="G16" s="472" t="str">
        <f>IF($E16="","",VLOOKUP($E16,#REF!,3))</f>
        <v/>
      </c>
      <c r="H16" s="472"/>
      <c r="I16" s="472" t="str">
        <f>IF($E16="","",VLOOKUP($E16,#REF!,4))</f>
        <v/>
      </c>
      <c r="J16" s="485"/>
      <c r="K16" s="404"/>
      <c r="L16" s="328"/>
      <c r="M16" s="412" t="str">
        <f>UPPER(IF(OR(L16="a",L16="as"),K15,IF(OR(L16="b",L16="bs"),K17,0)))</f>
        <v>0</v>
      </c>
      <c r="N16" s="420"/>
      <c r="O16" s="421"/>
      <c r="P16" s="423"/>
      <c r="Q16" s="421"/>
      <c r="R16" s="423"/>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9.6" customHeight="1" x14ac:dyDescent="0.25">
      <c r="A17" s="321" t="s">
        <v>364</v>
      </c>
      <c r="B17" s="399" t="str">
        <f>IF($E17="","",VLOOKUP($E17,#REF!,14))</f>
        <v/>
      </c>
      <c r="C17" s="399" t="str">
        <f>IF($E17="","",VLOOKUP($E17,#REF!,15))</f>
        <v/>
      </c>
      <c r="D17" s="400" t="str">
        <f>IF($E17="","",VLOOKUP($E17,#REF!,5))</f>
        <v/>
      </c>
      <c r="E17" s="401"/>
      <c r="F17" s="472" t="str">
        <f>UPPER(IF($E17="","",VLOOKUP($E17,#REF!,2)))</f>
        <v/>
      </c>
      <c r="G17" s="472" t="str">
        <f>IF($E17="","",VLOOKUP($E17,#REF!,3))</f>
        <v/>
      </c>
      <c r="H17" s="472"/>
      <c r="I17" s="472" t="str">
        <f>IF($E17="","",VLOOKUP($E17,#REF!,4))</f>
        <v/>
      </c>
      <c r="J17" s="484"/>
      <c r="K17" s="412" t="str">
        <f>UPPER(IF(OR(J18="a",J18="as"),F17,IF(OR(J18="b",J18="bs"),F18,0)))</f>
        <v>0</v>
      </c>
      <c r="L17" s="486"/>
      <c r="M17" s="404"/>
      <c r="N17" s="423"/>
      <c r="O17" s="421"/>
      <c r="P17" s="423"/>
      <c r="Q17" s="421"/>
      <c r="R17" s="423"/>
      <c r="S17" s="319"/>
      <c r="Y17" s="186"/>
      <c r="Z17" s="186"/>
      <c r="AA17" s="186" t="s">
        <v>65</v>
      </c>
      <c r="AB17" s="187">
        <v>120</v>
      </c>
      <c r="AC17" s="187">
        <v>90</v>
      </c>
      <c r="AD17" s="187">
        <v>60</v>
      </c>
      <c r="AE17" s="187">
        <v>40</v>
      </c>
      <c r="AF17" s="187">
        <v>25</v>
      </c>
      <c r="AG17" s="187">
        <v>15</v>
      </c>
      <c r="AH17" s="187">
        <v>8</v>
      </c>
      <c r="AI17"/>
      <c r="AJ17"/>
      <c r="AK17"/>
    </row>
    <row r="18" spans="1:37" s="60" customFormat="1" ht="9.6" customHeight="1" x14ac:dyDescent="0.25">
      <c r="A18" s="321" t="s">
        <v>365</v>
      </c>
      <c r="B18" s="399" t="str">
        <f>IF($E18="","",VLOOKUP($E18,#REF!,14))</f>
        <v/>
      </c>
      <c r="C18" s="399" t="str">
        <f>IF($E18="","",VLOOKUP($E18,#REF!,15))</f>
        <v/>
      </c>
      <c r="D18" s="400" t="str">
        <f>IF($E18="","",VLOOKUP($E18,#REF!,5))</f>
        <v/>
      </c>
      <c r="E18" s="401"/>
      <c r="F18" s="472" t="str">
        <f>UPPER(IF($E18="","",VLOOKUP($E18,#REF!,2)))</f>
        <v/>
      </c>
      <c r="G18" s="472" t="str">
        <f>IF($E18="","",VLOOKUP($E18,#REF!,3))</f>
        <v/>
      </c>
      <c r="H18" s="472"/>
      <c r="I18" s="472" t="str">
        <f>IF($E18="","",VLOOKUP($E18,#REF!,4))</f>
        <v/>
      </c>
      <c r="J18" s="485"/>
      <c r="K18" s="404"/>
      <c r="L18" s="421"/>
      <c r="M18" s="419" t="s">
        <v>134</v>
      </c>
      <c r="N18" s="336"/>
      <c r="O18" s="412" t="str">
        <f>UPPER(IF(OR(N18="a",N18="as"),M16,IF(OR(N18="b",N18="bs"),M20,0)))</f>
        <v>0</v>
      </c>
      <c r="P18" s="430"/>
      <c r="Q18" s="421"/>
      <c r="R18" s="423"/>
      <c r="S18" s="319"/>
      <c r="Y18" s="186"/>
      <c r="Z18" s="186"/>
      <c r="AA18" s="186" t="s">
        <v>69</v>
      </c>
      <c r="AB18" s="187">
        <v>90</v>
      </c>
      <c r="AC18" s="187">
        <v>60</v>
      </c>
      <c r="AD18" s="187">
        <v>40</v>
      </c>
      <c r="AE18" s="187">
        <v>25</v>
      </c>
      <c r="AF18" s="187">
        <v>15</v>
      </c>
      <c r="AG18" s="187">
        <v>8</v>
      </c>
      <c r="AH18" s="187">
        <v>4</v>
      </c>
      <c r="AI18"/>
      <c r="AJ18"/>
      <c r="AK18"/>
    </row>
    <row r="19" spans="1:37" s="60" customFormat="1" ht="9.6" customHeight="1" x14ac:dyDescent="0.25">
      <c r="A19" s="321" t="s">
        <v>366</v>
      </c>
      <c r="B19" s="399" t="str">
        <f>IF($E19="","",VLOOKUP($E19,#REF!,14))</f>
        <v/>
      </c>
      <c r="C19" s="399" t="str">
        <f>IF($E19="","",VLOOKUP($E19,#REF!,15))</f>
        <v/>
      </c>
      <c r="D19" s="400" t="str">
        <f>IF($E19="","",VLOOKUP($E19,#REF!,5))</f>
        <v/>
      </c>
      <c r="E19" s="401"/>
      <c r="F19" s="472" t="str">
        <f>UPPER(IF($E19="","",VLOOKUP($E19,#REF!,2)))</f>
        <v/>
      </c>
      <c r="G19" s="472" t="str">
        <f>IF($E19="","",VLOOKUP($E19,#REF!,3))</f>
        <v/>
      </c>
      <c r="H19" s="472"/>
      <c r="I19" s="472" t="str">
        <f>IF($E19="","",VLOOKUP($E19,#REF!,4))</f>
        <v/>
      </c>
      <c r="J19" s="484"/>
      <c r="K19" s="412" t="str">
        <f>UPPER(IF(OR(J20="a",J20="as"),F19,IF(OR(J20="b",J20="bs"),F20,0)))</f>
        <v>0</v>
      </c>
      <c r="L19" s="420"/>
      <c r="M19" s="487"/>
      <c r="N19" s="488"/>
      <c r="O19" s="404"/>
      <c r="P19" s="421"/>
      <c r="Q19" s="421"/>
      <c r="R19" s="423"/>
      <c r="S19" s="319"/>
      <c r="Y19" s="186"/>
      <c r="Z19" s="186"/>
      <c r="AA19" s="186" t="s">
        <v>79</v>
      </c>
      <c r="AB19" s="187">
        <v>60</v>
      </c>
      <c r="AC19" s="187">
        <v>40</v>
      </c>
      <c r="AD19" s="187">
        <v>25</v>
      </c>
      <c r="AE19" s="187">
        <v>15</v>
      </c>
      <c r="AF19" s="187">
        <v>8</v>
      </c>
      <c r="AG19" s="187">
        <v>4</v>
      </c>
      <c r="AH19" s="187">
        <v>2</v>
      </c>
      <c r="AI19"/>
      <c r="AJ19"/>
      <c r="AK19"/>
    </row>
    <row r="20" spans="1:37" s="60" customFormat="1" ht="9.6" customHeight="1" x14ac:dyDescent="0.25">
      <c r="A20" s="321" t="s">
        <v>367</v>
      </c>
      <c r="B20" s="399" t="str">
        <f>IF($E20="","",VLOOKUP($E20,#REF!,14))</f>
        <v/>
      </c>
      <c r="C20" s="399" t="str">
        <f>IF($E20="","",VLOOKUP($E20,#REF!,15))</f>
        <v/>
      </c>
      <c r="D20" s="400" t="str">
        <f>IF($E20="","",VLOOKUP($E20,#REF!,5))</f>
        <v/>
      </c>
      <c r="E20" s="401"/>
      <c r="F20" s="472" t="str">
        <f>UPPER(IF($E20="","",VLOOKUP($E20,#REF!,2)))</f>
        <v/>
      </c>
      <c r="G20" s="472" t="str">
        <f>IF($E20="","",VLOOKUP($E20,#REF!,3))</f>
        <v/>
      </c>
      <c r="H20" s="472"/>
      <c r="I20" s="472" t="str">
        <f>IF($E20="","",VLOOKUP($E20,#REF!,4))</f>
        <v/>
      </c>
      <c r="J20" s="485"/>
      <c r="K20" s="404"/>
      <c r="L20" s="328"/>
      <c r="M20" s="412" t="str">
        <f>UPPER(IF(OR(L20="a",L20="as"),K19,IF(OR(L20="b",L20="bs"),K21,0)))</f>
        <v>0</v>
      </c>
      <c r="N20" s="489"/>
      <c r="O20" s="421"/>
      <c r="P20" s="421"/>
      <c r="Q20" s="421"/>
      <c r="R20" s="423"/>
      <c r="S20" s="319"/>
      <c r="Y20" s="186"/>
      <c r="Z20" s="186"/>
      <c r="AA20" s="186" t="s">
        <v>80</v>
      </c>
      <c r="AB20" s="187">
        <v>40</v>
      </c>
      <c r="AC20" s="187">
        <v>25</v>
      </c>
      <c r="AD20" s="187">
        <v>15</v>
      </c>
      <c r="AE20" s="187">
        <v>8</v>
      </c>
      <c r="AF20" s="187">
        <v>4</v>
      </c>
      <c r="AG20" s="187">
        <v>2</v>
      </c>
      <c r="AH20" s="187">
        <v>1</v>
      </c>
      <c r="AI20"/>
      <c r="AJ20"/>
      <c r="AK20"/>
    </row>
    <row r="21" spans="1:37" s="60" customFormat="1" ht="9.6" customHeight="1" x14ac:dyDescent="0.25">
      <c r="A21" s="343" t="s">
        <v>368</v>
      </c>
      <c r="B21" s="399" t="str">
        <f>IF($E21="","",VLOOKUP($E21,#REF!,14))</f>
        <v/>
      </c>
      <c r="C21" s="399" t="str">
        <f>IF($E21="","",VLOOKUP($E21,#REF!,15))</f>
        <v/>
      </c>
      <c r="D21" s="400" t="str">
        <f>IF($E21="","",VLOOKUP($E21,#REF!,5))</f>
        <v/>
      </c>
      <c r="E21" s="401"/>
      <c r="F21" s="472" t="str">
        <f>UPPER(IF($E21="","",VLOOKUP($E21,#REF!,2)))</f>
        <v/>
      </c>
      <c r="G21" s="472" t="str">
        <f>IF($E21="","",VLOOKUP($E21,#REF!,3))</f>
        <v/>
      </c>
      <c r="H21" s="472"/>
      <c r="I21" s="472" t="str">
        <f>IF($E21="","",VLOOKUP($E21,#REF!,4))</f>
        <v/>
      </c>
      <c r="J21" s="484"/>
      <c r="K21" s="412" t="str">
        <f>UPPER(IF(OR(J22="a",J22="as"),F21,IF(OR(J22="b",J22="bs"),F22,0)))</f>
        <v>0</v>
      </c>
      <c r="L21" s="430"/>
      <c r="M21" s="404"/>
      <c r="N21" s="421"/>
      <c r="O21" s="421"/>
      <c r="P21" s="421"/>
      <c r="Q21" s="421"/>
      <c r="R21" s="423"/>
      <c r="S21" s="319"/>
      <c r="Y21" s="186"/>
      <c r="Z21" s="186"/>
      <c r="AA21" s="186" t="s">
        <v>84</v>
      </c>
      <c r="AB21" s="187">
        <v>25</v>
      </c>
      <c r="AC21" s="187">
        <v>15</v>
      </c>
      <c r="AD21" s="187">
        <v>10</v>
      </c>
      <c r="AE21" s="187">
        <v>6</v>
      </c>
      <c r="AF21" s="187">
        <v>3</v>
      </c>
      <c r="AG21" s="187">
        <v>1</v>
      </c>
      <c r="AH21" s="187">
        <v>0</v>
      </c>
      <c r="AI21"/>
      <c r="AJ21"/>
      <c r="AK21"/>
    </row>
    <row r="22" spans="1:37" s="60" customFormat="1" ht="9.6" customHeight="1" x14ac:dyDescent="0.25">
      <c r="A22" s="347" t="s">
        <v>369</v>
      </c>
      <c r="B22" s="399" t="str">
        <f>IF($E22="","",VLOOKUP($E22,#REF!,14))</f>
        <v/>
      </c>
      <c r="C22" s="399" t="str">
        <f>IF($E22="","",VLOOKUP($E22,#REF!,15))</f>
        <v/>
      </c>
      <c r="D22" s="400" t="str">
        <f>IF($E22="","",VLOOKUP($E22,#REF!,5))</f>
        <v/>
      </c>
      <c r="E22" s="401"/>
      <c r="F22" s="402" t="str">
        <f>UPPER(IF($E22="","",VLOOKUP($E22,#REF!,2)))</f>
        <v/>
      </c>
      <c r="G22" s="402" t="str">
        <f>IF($E22="","",VLOOKUP($E22,#REF!,3))</f>
        <v/>
      </c>
      <c r="H22" s="402"/>
      <c r="I22" s="402" t="str">
        <f>IF($E22="","",VLOOKUP($E22,#REF!,4))</f>
        <v/>
      </c>
      <c r="J22" s="485"/>
      <c r="K22" s="404"/>
      <c r="L22" s="421"/>
      <c r="M22" s="421"/>
      <c r="N22" s="490"/>
      <c r="O22" s="491" t="s">
        <v>370</v>
      </c>
      <c r="P22" s="478"/>
      <c r="Q22" s="412" t="str">
        <f>UPPER(IF(OR(P23="a",P23="as"),Q14,IF(OR(P23="b",P23="bs"),Q30,0)))</f>
        <v>0</v>
      </c>
      <c r="R22" s="479"/>
      <c r="S22" s="319"/>
      <c r="Y22" s="186"/>
      <c r="Z22" s="186"/>
      <c r="AA22" s="186" t="s">
        <v>85</v>
      </c>
      <c r="AB22" s="187">
        <v>15</v>
      </c>
      <c r="AC22" s="187">
        <v>10</v>
      </c>
      <c r="AD22" s="187">
        <v>6</v>
      </c>
      <c r="AE22" s="187">
        <v>3</v>
      </c>
      <c r="AF22" s="187">
        <v>1</v>
      </c>
      <c r="AG22" s="187">
        <v>0</v>
      </c>
      <c r="AH22" s="187">
        <v>0</v>
      </c>
      <c r="AI22"/>
      <c r="AJ22"/>
      <c r="AK22"/>
    </row>
    <row r="23" spans="1:37" s="60" customFormat="1" ht="9.6" customHeight="1" x14ac:dyDescent="0.25">
      <c r="A23" s="309" t="s">
        <v>371</v>
      </c>
      <c r="B23" s="399" t="str">
        <f>IF($E23="","",VLOOKUP($E23,#REF!,14))</f>
        <v/>
      </c>
      <c r="C23" s="399" t="str">
        <f>IF($E23="","",VLOOKUP($E23,#REF!,15))</f>
        <v/>
      </c>
      <c r="D23" s="400" t="str">
        <f>IF($E23="","",VLOOKUP($E23,#REF!,5))</f>
        <v/>
      </c>
      <c r="E23" s="401"/>
      <c r="F23" s="402" t="str">
        <f>UPPER(IF($E23="","",VLOOKUP($E23,#REF!,2)))</f>
        <v/>
      </c>
      <c r="G23" s="402" t="str">
        <f>IF($E23="","",VLOOKUP($E23,#REF!,3))</f>
        <v/>
      </c>
      <c r="H23" s="402"/>
      <c r="I23" s="402" t="str">
        <f>IF($E23="","",VLOOKUP($E23,#REF!,4))</f>
        <v/>
      </c>
      <c r="J23" s="484"/>
      <c r="K23" s="412" t="str">
        <f>UPPER(IF(OR(J24="a",J24="as"),F23,IF(OR(J24="b",J24="bs"),F24,0)))</f>
        <v>0</v>
      </c>
      <c r="L23" s="420"/>
      <c r="M23" s="421"/>
      <c r="N23" s="421"/>
      <c r="O23" s="419" t="s">
        <v>134</v>
      </c>
      <c r="P23" s="480"/>
      <c r="Q23" s="404"/>
      <c r="R23" s="474"/>
      <c r="S23" s="319"/>
      <c r="Y23" s="186"/>
      <c r="Z23" s="186"/>
      <c r="AA23" s="186" t="s">
        <v>90</v>
      </c>
      <c r="AB23" s="187">
        <v>10</v>
      </c>
      <c r="AC23" s="187">
        <v>6</v>
      </c>
      <c r="AD23" s="187">
        <v>3</v>
      </c>
      <c r="AE23" s="187">
        <v>1</v>
      </c>
      <c r="AF23" s="187">
        <v>0</v>
      </c>
      <c r="AG23" s="187">
        <v>0</v>
      </c>
      <c r="AH23" s="187">
        <v>0</v>
      </c>
      <c r="AI23"/>
      <c r="AJ23"/>
      <c r="AK23"/>
    </row>
    <row r="24" spans="1:37" s="60" customFormat="1" ht="9.6" customHeight="1" x14ac:dyDescent="0.25">
      <c r="A24" s="343" t="s">
        <v>372</v>
      </c>
      <c r="B24" s="399" t="str">
        <f>IF($E24="","",VLOOKUP($E24,#REF!,14))</f>
        <v/>
      </c>
      <c r="C24" s="399" t="str">
        <f>IF($E24="","",VLOOKUP($E24,#REF!,15))</f>
        <v/>
      </c>
      <c r="D24" s="400" t="str">
        <f>IF($E24="","",VLOOKUP($E24,#REF!,5))</f>
        <v/>
      </c>
      <c r="E24" s="401"/>
      <c r="F24" s="472" t="str">
        <f>UPPER(IF($E24="","",VLOOKUP($E24,#REF!,2)))</f>
        <v/>
      </c>
      <c r="G24" s="472" t="str">
        <f>IF($E24="","",VLOOKUP($E24,#REF!,3))</f>
        <v/>
      </c>
      <c r="H24" s="472"/>
      <c r="I24" s="472" t="str">
        <f>IF($E24="","",VLOOKUP($E24,#REF!,4))</f>
        <v/>
      </c>
      <c r="J24" s="485"/>
      <c r="K24" s="404"/>
      <c r="L24" s="328"/>
      <c r="M24" s="412" t="str">
        <f>UPPER(IF(OR(L24="a",L24="as"),K23,IF(OR(L24="b",L24="bs"),K25,0)))</f>
        <v>0</v>
      </c>
      <c r="N24" s="420"/>
      <c r="O24" s="421"/>
      <c r="P24" s="421"/>
      <c r="Q24" s="421"/>
      <c r="R24" s="423"/>
      <c r="S24" s="319"/>
      <c r="Y24" s="186"/>
      <c r="Z24" s="186"/>
      <c r="AA24" s="186" t="s">
        <v>91</v>
      </c>
      <c r="AB24" s="187">
        <v>6</v>
      </c>
      <c r="AC24" s="187">
        <v>3</v>
      </c>
      <c r="AD24" s="187">
        <v>1</v>
      </c>
      <c r="AE24" s="187">
        <v>0</v>
      </c>
      <c r="AF24" s="187">
        <v>0</v>
      </c>
      <c r="AG24" s="187">
        <v>0</v>
      </c>
      <c r="AH24" s="187">
        <v>0</v>
      </c>
      <c r="AI24"/>
      <c r="AJ24"/>
      <c r="AK24"/>
    </row>
    <row r="25" spans="1:37" s="60" customFormat="1" ht="9.6" customHeight="1" x14ac:dyDescent="0.25">
      <c r="A25" s="321" t="s">
        <v>373</v>
      </c>
      <c r="B25" s="399" t="str">
        <f>IF($E25="","",VLOOKUP($E25,#REF!,14))</f>
        <v/>
      </c>
      <c r="C25" s="399" t="str">
        <f>IF($E25="","",VLOOKUP($E25,#REF!,15))</f>
        <v/>
      </c>
      <c r="D25" s="400" t="str">
        <f>IF($E25="","",VLOOKUP($E25,#REF!,5))</f>
        <v/>
      </c>
      <c r="E25" s="401"/>
      <c r="F25" s="472" t="str">
        <f>UPPER(IF($E25="","",VLOOKUP($E25,#REF!,2)))</f>
        <v/>
      </c>
      <c r="G25" s="472" t="str">
        <f>IF($E25="","",VLOOKUP($E25,#REF!,3))</f>
        <v/>
      </c>
      <c r="H25" s="472"/>
      <c r="I25" s="472" t="str">
        <f>IF($E25="","",VLOOKUP($E25,#REF!,4))</f>
        <v/>
      </c>
      <c r="J25" s="484"/>
      <c r="K25" s="412" t="str">
        <f>UPPER(IF(OR(J26="a",J26="as"),F25,IF(OR(J26="b",J26="bs"),F26,0)))</f>
        <v>0</v>
      </c>
      <c r="L25" s="486"/>
      <c r="M25" s="404"/>
      <c r="N25" s="423"/>
      <c r="O25" s="421"/>
      <c r="P25" s="421"/>
      <c r="Q25" s="716" t="str">
        <f>IF(Y3="","",CONCATENATE(AC1," pont"))</f>
        <v/>
      </c>
      <c r="R25" s="716"/>
      <c r="S25" s="319"/>
      <c r="Y25" s="186"/>
      <c r="Z25" s="186"/>
      <c r="AA25" s="186" t="s">
        <v>96</v>
      </c>
      <c r="AB25" s="187">
        <v>3</v>
      </c>
      <c r="AC25" s="187">
        <v>2</v>
      </c>
      <c r="AD25" s="187">
        <v>1</v>
      </c>
      <c r="AE25" s="187">
        <v>0</v>
      </c>
      <c r="AF25" s="187">
        <v>0</v>
      </c>
      <c r="AG25" s="187">
        <v>0</v>
      </c>
      <c r="AH25" s="187">
        <v>0</v>
      </c>
      <c r="AI25"/>
      <c r="AJ25"/>
      <c r="AK25"/>
    </row>
    <row r="26" spans="1:37" s="60" customFormat="1" ht="9.6" customHeight="1" x14ac:dyDescent="0.25">
      <c r="A26" s="321" t="s">
        <v>374</v>
      </c>
      <c r="B26" s="399" t="str">
        <f>IF($E26="","",VLOOKUP($E26,#REF!,14))</f>
        <v/>
      </c>
      <c r="C26" s="399" t="str">
        <f>IF($E26="","",VLOOKUP($E26,#REF!,15))</f>
        <v/>
      </c>
      <c r="D26" s="400" t="str">
        <f>IF($E26="","",VLOOKUP($E26,#REF!,5))</f>
        <v/>
      </c>
      <c r="E26" s="401"/>
      <c r="F26" s="472" t="str">
        <f>UPPER(IF($E26="","",VLOOKUP($E26,#REF!,2)))</f>
        <v/>
      </c>
      <c r="G26" s="472" t="str">
        <f>IF($E26="","",VLOOKUP($E26,#REF!,3))</f>
        <v/>
      </c>
      <c r="H26" s="472"/>
      <c r="I26" s="472" t="str">
        <f>IF($E26="","",VLOOKUP($E26,#REF!,4))</f>
        <v/>
      </c>
      <c r="J26" s="485"/>
      <c r="K26" s="404"/>
      <c r="L26" s="421"/>
      <c r="M26" s="419" t="s">
        <v>134</v>
      </c>
      <c r="N26" s="336"/>
      <c r="O26" s="412" t="str">
        <f>UPPER(IF(OR(N26="a",N26="as"),M24,IF(OR(N26="b",N26="bs"),M28,0)))</f>
        <v>0</v>
      </c>
      <c r="P26" s="420"/>
      <c r="Q26" s="421"/>
      <c r="R26" s="423"/>
      <c r="S26" s="319"/>
      <c r="Y26"/>
      <c r="Z26"/>
      <c r="AA26"/>
      <c r="AB26"/>
      <c r="AC26"/>
      <c r="AD26"/>
      <c r="AE26"/>
      <c r="AF26"/>
      <c r="AG26"/>
      <c r="AH26"/>
      <c r="AI26"/>
      <c r="AJ26"/>
      <c r="AK26"/>
    </row>
    <row r="27" spans="1:37" s="60" customFormat="1" ht="9.6" customHeight="1" x14ac:dyDescent="0.25">
      <c r="A27" s="321" t="s">
        <v>375</v>
      </c>
      <c r="B27" s="399" t="str">
        <f>IF($E27="","",VLOOKUP($E27,#REF!,14))</f>
        <v/>
      </c>
      <c r="C27" s="399" t="str">
        <f>IF($E27="","",VLOOKUP($E27,#REF!,15))</f>
        <v/>
      </c>
      <c r="D27" s="400" t="str">
        <f>IF($E27="","",VLOOKUP($E27,#REF!,5))</f>
        <v/>
      </c>
      <c r="E27" s="401"/>
      <c r="F27" s="472" t="str">
        <f>UPPER(IF($E27="","",VLOOKUP($E27,#REF!,2)))</f>
        <v/>
      </c>
      <c r="G27" s="472" t="str">
        <f>IF($E27="","",VLOOKUP($E27,#REF!,3))</f>
        <v/>
      </c>
      <c r="H27" s="472"/>
      <c r="I27" s="472" t="str">
        <f>IF($E27="","",VLOOKUP($E27,#REF!,4))</f>
        <v/>
      </c>
      <c r="J27" s="484"/>
      <c r="K27" s="412" t="str">
        <f>UPPER(IF(OR(J28="a",J28="as"),F27,IF(OR(J28="b",J28="bs"),F28,0)))</f>
        <v>0</v>
      </c>
      <c r="L27" s="420"/>
      <c r="M27" s="487"/>
      <c r="N27" s="488"/>
      <c r="O27" s="404"/>
      <c r="P27" s="423"/>
      <c r="Q27" s="421"/>
      <c r="R27" s="423"/>
      <c r="S27" s="319"/>
      <c r="Y27"/>
      <c r="Z27"/>
      <c r="AA27"/>
      <c r="AB27"/>
      <c r="AC27"/>
      <c r="AD27"/>
      <c r="AE27"/>
      <c r="AF27"/>
      <c r="AG27"/>
      <c r="AH27"/>
      <c r="AI27"/>
      <c r="AJ27"/>
      <c r="AK27"/>
    </row>
    <row r="28" spans="1:37" s="60" customFormat="1" ht="9.6" customHeight="1" x14ac:dyDescent="0.25">
      <c r="A28" s="321" t="s">
        <v>376</v>
      </c>
      <c r="B28" s="399" t="str">
        <f>IF($E28="","",VLOOKUP($E28,#REF!,14))</f>
        <v/>
      </c>
      <c r="C28" s="399" t="str">
        <f>IF($E28="","",VLOOKUP($E28,#REF!,15))</f>
        <v/>
      </c>
      <c r="D28" s="400" t="str">
        <f>IF($E28="","",VLOOKUP($E28,#REF!,5))</f>
        <v/>
      </c>
      <c r="E28" s="401"/>
      <c r="F28" s="472" t="str">
        <f>UPPER(IF($E28="","",VLOOKUP($E28,#REF!,2)))</f>
        <v/>
      </c>
      <c r="G28" s="472" t="str">
        <f>IF($E28="","",VLOOKUP($E28,#REF!,3))</f>
        <v/>
      </c>
      <c r="H28" s="472"/>
      <c r="I28" s="472" t="str">
        <f>IF($E28="","",VLOOKUP($E28,#REF!,4))</f>
        <v/>
      </c>
      <c r="J28" s="485"/>
      <c r="K28" s="404"/>
      <c r="L28" s="328"/>
      <c r="M28" s="412" t="str">
        <f>UPPER(IF(OR(L28="a",L28="as"),K27,IF(OR(L28="b",L28="bs"),K29,0)))</f>
        <v>0</v>
      </c>
      <c r="N28" s="489"/>
      <c r="O28" s="421"/>
      <c r="P28" s="423"/>
      <c r="Q28" s="421"/>
      <c r="R28" s="423"/>
      <c r="S28" s="319"/>
    </row>
    <row r="29" spans="1:37" s="60" customFormat="1" ht="9.6" customHeight="1" x14ac:dyDescent="0.25">
      <c r="A29" s="343" t="s">
        <v>377</v>
      </c>
      <c r="B29" s="399" t="str">
        <f>IF($E29="","",VLOOKUP($E29,#REF!,14))</f>
        <v/>
      </c>
      <c r="C29" s="399" t="str">
        <f>IF($E29="","",VLOOKUP($E29,#REF!,15))</f>
        <v/>
      </c>
      <c r="D29" s="400" t="str">
        <f>IF($E29="","",VLOOKUP($E29,#REF!,5))</f>
        <v/>
      </c>
      <c r="E29" s="401"/>
      <c r="F29" s="472" t="str">
        <f>UPPER(IF($E29="","",VLOOKUP($E29,#REF!,2)))</f>
        <v/>
      </c>
      <c r="G29" s="472" t="str">
        <f>IF($E29="","",VLOOKUP($E29,#REF!,3))</f>
        <v/>
      </c>
      <c r="H29" s="472"/>
      <c r="I29" s="472" t="str">
        <f>IF($E29="","",VLOOKUP($E29,#REF!,4))</f>
        <v/>
      </c>
      <c r="J29" s="484"/>
      <c r="K29" s="412" t="str">
        <f>UPPER(IF(OR(J30="a",J30="as"),F29,IF(OR(J30="b",J30="bs"),F30,0)))</f>
        <v>0</v>
      </c>
      <c r="L29" s="430"/>
      <c r="M29" s="404"/>
      <c r="N29" s="421"/>
      <c r="O29" s="421"/>
      <c r="P29" s="423"/>
      <c r="Q29" s="421"/>
      <c r="R29" s="423"/>
      <c r="S29" s="319"/>
    </row>
    <row r="30" spans="1:37" s="60" customFormat="1" ht="9.6" customHeight="1" x14ac:dyDescent="0.25">
      <c r="A30" s="347" t="s">
        <v>378</v>
      </c>
      <c r="B30" s="399" t="str">
        <f>IF($E30="","",VLOOKUP($E30,#REF!,14))</f>
        <v/>
      </c>
      <c r="C30" s="399" t="str">
        <f>IF($E30="","",VLOOKUP($E30,#REF!,15))</f>
        <v/>
      </c>
      <c r="D30" s="400" t="str">
        <f>IF($E30="","",VLOOKUP($E30,#REF!,5))</f>
        <v/>
      </c>
      <c r="E30" s="401"/>
      <c r="F30" s="402" t="str">
        <f>UPPER(IF($E30="","",VLOOKUP($E30,#REF!,2)))</f>
        <v/>
      </c>
      <c r="G30" s="402" t="str">
        <f>IF($E30="","",VLOOKUP($E30,#REF!,3))</f>
        <v/>
      </c>
      <c r="H30" s="402"/>
      <c r="I30" s="402" t="str">
        <f>IF($E30="","",VLOOKUP($E30,#REF!,4))</f>
        <v/>
      </c>
      <c r="J30" s="485"/>
      <c r="K30" s="404"/>
      <c r="L30" s="421"/>
      <c r="M30" s="421"/>
      <c r="N30" s="490"/>
      <c r="O30" s="419" t="s">
        <v>134</v>
      </c>
      <c r="P30" s="336"/>
      <c r="Q30" s="412" t="str">
        <f>UPPER(IF(OR(P30="a",P30="as"),O26,IF(OR(P30="b",P30="bs"),O34,0)))</f>
        <v>0</v>
      </c>
      <c r="R30" s="430"/>
      <c r="S30" s="319"/>
    </row>
    <row r="31" spans="1:37" s="60" customFormat="1" ht="9.6" customHeight="1" x14ac:dyDescent="0.25">
      <c r="A31" s="309" t="s">
        <v>379</v>
      </c>
      <c r="B31" s="399" t="str">
        <f>IF($E31="","",VLOOKUP($E31,#REF!,14))</f>
        <v/>
      </c>
      <c r="C31" s="399" t="str">
        <f>IF($E31="","",VLOOKUP($E31,#REF!,15))</f>
        <v/>
      </c>
      <c r="D31" s="400" t="str">
        <f>IF($E31="","",VLOOKUP($E31,#REF!,5))</f>
        <v/>
      </c>
      <c r="E31" s="401"/>
      <c r="F31" s="402" t="str">
        <f>UPPER(IF($E31="","",VLOOKUP($E31,#REF!,2)))</f>
        <v/>
      </c>
      <c r="G31" s="402" t="str">
        <f>IF($E31="","",VLOOKUP($E31,#REF!,3))</f>
        <v/>
      </c>
      <c r="H31" s="402"/>
      <c r="I31" s="402" t="str">
        <f>IF($E31="","",VLOOKUP($E31,#REF!,4))</f>
        <v/>
      </c>
      <c r="J31" s="484"/>
      <c r="K31" s="412" t="str">
        <f>UPPER(IF(OR(J32="a",J32="as"),F31,IF(OR(J32="b",J32="bs"),F32,0)))</f>
        <v>0</v>
      </c>
      <c r="L31" s="420"/>
      <c r="M31" s="421"/>
      <c r="N31" s="421"/>
      <c r="O31" s="421"/>
      <c r="P31" s="423"/>
      <c r="Q31" s="404"/>
      <c r="R31" s="421"/>
      <c r="S31" s="319"/>
    </row>
    <row r="32" spans="1:37" s="60" customFormat="1" ht="9.6" customHeight="1" x14ac:dyDescent="0.25">
      <c r="A32" s="343" t="s">
        <v>380</v>
      </c>
      <c r="B32" s="399" t="str">
        <f>IF($E32="","",VLOOKUP($E32,#REF!,14))</f>
        <v/>
      </c>
      <c r="C32" s="399" t="str">
        <f>IF($E32="","",VLOOKUP($E32,#REF!,15))</f>
        <v/>
      </c>
      <c r="D32" s="400" t="str">
        <f>IF($E32="","",VLOOKUP($E32,#REF!,5))</f>
        <v/>
      </c>
      <c r="E32" s="401"/>
      <c r="F32" s="472" t="str">
        <f>UPPER(IF($E32="","",VLOOKUP($E32,#REF!,2)))</f>
        <v/>
      </c>
      <c r="G32" s="472" t="str">
        <f>IF($E32="","",VLOOKUP($E32,#REF!,3))</f>
        <v/>
      </c>
      <c r="H32" s="472"/>
      <c r="I32" s="472" t="str">
        <f>IF($E32="","",VLOOKUP($E32,#REF!,4))</f>
        <v/>
      </c>
      <c r="J32" s="485"/>
      <c r="K32" s="404"/>
      <c r="L32" s="328"/>
      <c r="M32" s="412" t="str">
        <f>UPPER(IF(OR(L32="a",L32="as"),K31,IF(OR(L32="b",L32="bs"),K33,0)))</f>
        <v>0</v>
      </c>
      <c r="N32" s="420"/>
      <c r="O32" s="421"/>
      <c r="P32" s="423"/>
      <c r="Q32" s="421"/>
      <c r="R32" s="421"/>
      <c r="S32" s="319"/>
    </row>
    <row r="33" spans="1:19" s="60" customFormat="1" ht="9.6" customHeight="1" x14ac:dyDescent="0.25">
      <c r="A33" s="321" t="s">
        <v>381</v>
      </c>
      <c r="B33" s="399" t="str">
        <f>IF($E33="","",VLOOKUP($E33,#REF!,14))</f>
        <v/>
      </c>
      <c r="C33" s="399" t="str">
        <f>IF($E33="","",VLOOKUP($E33,#REF!,15))</f>
        <v/>
      </c>
      <c r="D33" s="400" t="str">
        <f>IF($E33="","",VLOOKUP($E33,#REF!,5))</f>
        <v/>
      </c>
      <c r="E33" s="401"/>
      <c r="F33" s="472" t="str">
        <f>UPPER(IF($E33="","",VLOOKUP($E33,#REF!,2)))</f>
        <v/>
      </c>
      <c r="G33" s="472" t="str">
        <f>IF($E33="","",VLOOKUP($E33,#REF!,3))</f>
        <v/>
      </c>
      <c r="H33" s="472"/>
      <c r="I33" s="472" t="str">
        <f>IF($E33="","",VLOOKUP($E33,#REF!,4))</f>
        <v/>
      </c>
      <c r="J33" s="484"/>
      <c r="K33" s="412" t="str">
        <f>UPPER(IF(OR(J34="a",J34="as"),F33,IF(OR(J34="b",J34="bs"),F34,0)))</f>
        <v>0</v>
      </c>
      <c r="L33" s="486"/>
      <c r="M33" s="404"/>
      <c r="N33" s="423"/>
      <c r="O33" s="421"/>
      <c r="P33" s="423"/>
      <c r="Q33" s="421"/>
      <c r="R33" s="421"/>
      <c r="S33" s="319"/>
    </row>
    <row r="34" spans="1:19" s="60" customFormat="1" ht="9.6" customHeight="1" x14ac:dyDescent="0.25">
      <c r="A34" s="321" t="s">
        <v>382</v>
      </c>
      <c r="B34" s="399" t="str">
        <f>IF($E34="","",VLOOKUP($E34,#REF!,14))</f>
        <v/>
      </c>
      <c r="C34" s="399" t="str">
        <f>IF($E34="","",VLOOKUP($E34,#REF!,15))</f>
        <v/>
      </c>
      <c r="D34" s="400" t="str">
        <f>IF($E34="","",VLOOKUP($E34,#REF!,5))</f>
        <v/>
      </c>
      <c r="E34" s="401"/>
      <c r="F34" s="472" t="str">
        <f>UPPER(IF($E34="","",VLOOKUP($E34,#REF!,2)))</f>
        <v/>
      </c>
      <c r="G34" s="472" t="str">
        <f>IF($E34="","",VLOOKUP($E34,#REF!,3))</f>
        <v/>
      </c>
      <c r="H34" s="472"/>
      <c r="I34" s="472" t="str">
        <f>IF($E34="","",VLOOKUP($E34,#REF!,4))</f>
        <v/>
      </c>
      <c r="J34" s="485"/>
      <c r="K34" s="404"/>
      <c r="L34" s="421"/>
      <c r="M34" s="419" t="s">
        <v>134</v>
      </c>
      <c r="N34" s="336"/>
      <c r="O34" s="412" t="str">
        <f>UPPER(IF(OR(N34="a",N34="as"),M32,IF(OR(N34="b",N34="bs"),M36,0)))</f>
        <v>0</v>
      </c>
      <c r="P34" s="430"/>
      <c r="Q34" s="421"/>
      <c r="R34" s="421"/>
      <c r="S34" s="319"/>
    </row>
    <row r="35" spans="1:19" s="60" customFormat="1" ht="9.6" customHeight="1" x14ac:dyDescent="0.25">
      <c r="A35" s="321" t="s">
        <v>383</v>
      </c>
      <c r="B35" s="399" t="str">
        <f>IF($E35="","",VLOOKUP($E35,#REF!,14))</f>
        <v/>
      </c>
      <c r="C35" s="399" t="str">
        <f>IF($E35="","",VLOOKUP($E35,#REF!,15))</f>
        <v/>
      </c>
      <c r="D35" s="400" t="str">
        <f>IF($E35="","",VLOOKUP($E35,#REF!,5))</f>
        <v/>
      </c>
      <c r="E35" s="401"/>
      <c r="F35" s="472" t="str">
        <f>UPPER(IF($E35="","",VLOOKUP($E35,#REF!,2)))</f>
        <v/>
      </c>
      <c r="G35" s="472" t="str">
        <f>IF($E35="","",VLOOKUP($E35,#REF!,3))</f>
        <v/>
      </c>
      <c r="H35" s="472"/>
      <c r="I35" s="472" t="str">
        <f>IF($E35="","",VLOOKUP($E35,#REF!,4))</f>
        <v/>
      </c>
      <c r="J35" s="484"/>
      <c r="K35" s="412" t="str">
        <f>UPPER(IF(OR(J36="a",J36="as"),F35,IF(OR(J36="b",J36="bs"),F36,0)))</f>
        <v>0</v>
      </c>
      <c r="L35" s="420"/>
      <c r="M35" s="487"/>
      <c r="N35" s="488"/>
      <c r="O35" s="404"/>
      <c r="P35" s="421"/>
      <c r="Q35" s="421"/>
      <c r="R35" s="421"/>
      <c r="S35" s="319"/>
    </row>
    <row r="36" spans="1:19" s="60" customFormat="1" ht="9.6" customHeight="1" x14ac:dyDescent="0.25">
      <c r="A36" s="321" t="s">
        <v>384</v>
      </c>
      <c r="B36" s="399" t="str">
        <f>IF($E36="","",VLOOKUP($E36,#REF!,14))</f>
        <v/>
      </c>
      <c r="C36" s="399" t="str">
        <f>IF($E36="","",VLOOKUP($E36,#REF!,15))</f>
        <v/>
      </c>
      <c r="D36" s="400" t="str">
        <f>IF($E36="","",VLOOKUP($E36,#REF!,5))</f>
        <v/>
      </c>
      <c r="E36" s="401"/>
      <c r="F36" s="472" t="str">
        <f>UPPER(IF($E36="","",VLOOKUP($E36,#REF!,2)))</f>
        <v/>
      </c>
      <c r="G36" s="472" t="str">
        <f>IF($E36="","",VLOOKUP($E36,#REF!,3))</f>
        <v/>
      </c>
      <c r="H36" s="472"/>
      <c r="I36" s="472" t="str">
        <f>IF($E36="","",VLOOKUP($E36,#REF!,4))</f>
        <v/>
      </c>
      <c r="J36" s="485"/>
      <c r="K36" s="404"/>
      <c r="L36" s="328"/>
      <c r="M36" s="412" t="str">
        <f>UPPER(IF(OR(L36="a",L36="as"),K35,IF(OR(L36="b",L36="bs"),K37,0)))</f>
        <v>0</v>
      </c>
      <c r="N36" s="489"/>
      <c r="O36" s="492" t="s">
        <v>129</v>
      </c>
      <c r="P36" s="493"/>
      <c r="Q36" s="492" t="s">
        <v>130</v>
      </c>
      <c r="R36" s="493"/>
      <c r="S36" s="319"/>
    </row>
    <row r="37" spans="1:19" s="60" customFormat="1" ht="9.6" customHeight="1" x14ac:dyDescent="0.25">
      <c r="A37" s="343" t="s">
        <v>385</v>
      </c>
      <c r="B37" s="399" t="str">
        <f>IF($E37="","",VLOOKUP($E37,#REF!,14))</f>
        <v/>
      </c>
      <c r="C37" s="399" t="str">
        <f>IF($E37="","",VLOOKUP($E37,#REF!,15))</f>
        <v/>
      </c>
      <c r="D37" s="400" t="str">
        <f>IF($E37="","",VLOOKUP($E37,#REF!,5))</f>
        <v/>
      </c>
      <c r="E37" s="401"/>
      <c r="F37" s="472" t="str">
        <f>UPPER(IF($E37="","",VLOOKUP($E37,#REF!,2)))</f>
        <v/>
      </c>
      <c r="G37" s="472" t="str">
        <f>IF($E37="","",VLOOKUP($E37,#REF!,3))</f>
        <v/>
      </c>
      <c r="H37" s="472"/>
      <c r="I37" s="472" t="str">
        <f>IF($E37="","",VLOOKUP($E37,#REF!,4))</f>
        <v/>
      </c>
      <c r="J37" s="484"/>
      <c r="K37" s="412" t="str">
        <f>UPPER(IF(OR(J38="a",J38="as"),F37,IF(OR(J38="b",J38="bs"),F38,0)))</f>
        <v>0</v>
      </c>
      <c r="L37" s="430"/>
      <c r="M37" s="404"/>
      <c r="N37" s="421"/>
      <c r="O37" s="494" t="str">
        <f>UPPER(IF(OR(P23="a",P23="as"),Q14,IF(OR(P23="b",P23="bs"),Q30,0)))</f>
        <v>0</v>
      </c>
      <c r="P37" s="495"/>
      <c r="Q37" s="492"/>
      <c r="R37" s="493"/>
      <c r="S37" s="319"/>
    </row>
    <row r="38" spans="1:19" s="60" customFormat="1" ht="9.6" customHeight="1" x14ac:dyDescent="0.25">
      <c r="A38" s="347" t="s">
        <v>386</v>
      </c>
      <c r="B38" s="399" t="str">
        <f>IF($E38="","",VLOOKUP($E38,#REF!,14))</f>
        <v/>
      </c>
      <c r="C38" s="399" t="str">
        <f>IF($E38="","",VLOOKUP($E38,#REF!,15))</f>
        <v/>
      </c>
      <c r="D38" s="400" t="str">
        <f>IF($E38="","",VLOOKUP($E38,#REF!,5))</f>
        <v/>
      </c>
      <c r="E38" s="401"/>
      <c r="F38" s="402" t="str">
        <f>UPPER(IF($E38="","",VLOOKUP($E38,#REF!,2)))</f>
        <v/>
      </c>
      <c r="G38" s="402" t="str">
        <f>IF($E38="","",VLOOKUP($E38,#REF!,3))</f>
        <v/>
      </c>
      <c r="H38" s="402"/>
      <c r="I38" s="402" t="str">
        <f>IF($E38="","",VLOOKUP($E38,#REF!,4))</f>
        <v/>
      </c>
      <c r="J38" s="485"/>
      <c r="K38" s="404"/>
      <c r="L38" s="421"/>
      <c r="M38" s="421"/>
      <c r="N38" s="496"/>
      <c r="O38" s="497" t="s">
        <v>134</v>
      </c>
      <c r="P38" s="498"/>
      <c r="Q38" s="494" t="str">
        <f>UPPER(IF(OR(P38="a",P38="as"),O37,IF(OR(P38="b",P38="bs"),O39,0)))</f>
        <v>0</v>
      </c>
      <c r="R38" s="495"/>
      <c r="S38" s="319"/>
    </row>
    <row r="39" spans="1:19" s="60" customFormat="1" ht="9.6" customHeight="1" x14ac:dyDescent="0.25">
      <c r="A39" s="309" t="s">
        <v>387</v>
      </c>
      <c r="B39" s="399" t="str">
        <f>IF($E39="","",VLOOKUP($E39,#REF!,14))</f>
        <v/>
      </c>
      <c r="C39" s="399" t="str">
        <f>IF($E39="","",VLOOKUP($E39,#REF!,15))</f>
        <v/>
      </c>
      <c r="D39" s="400" t="str">
        <f>IF($E39="","",VLOOKUP($E39,#REF!,5))</f>
        <v/>
      </c>
      <c r="E39" s="401"/>
      <c r="F39" s="402" t="str">
        <f>UPPER(IF($E39="","",VLOOKUP($E39,#REF!,2)))</f>
        <v/>
      </c>
      <c r="G39" s="402" t="str">
        <f>IF($E39="","",VLOOKUP($E39,#REF!,3))</f>
        <v/>
      </c>
      <c r="H39" s="402"/>
      <c r="I39" s="402" t="str">
        <f>IF($E39="","",VLOOKUP($E39,#REF!,4))</f>
        <v/>
      </c>
      <c r="J39" s="484"/>
      <c r="K39" s="412" t="str">
        <f>UPPER(IF(OR(J40="a",J40="as"),F39,IF(OR(J40="b",J40="bs"),F40,0)))</f>
        <v>0</v>
      </c>
      <c r="L39" s="420"/>
      <c r="M39" s="421"/>
      <c r="N39" s="499"/>
      <c r="O39" s="494" t="str">
        <f>UPPER(IF(OR(P55="a",P55="as"),Q46,IF(OR(P55="b",P55="bs"),Q62,0)))</f>
        <v>0</v>
      </c>
      <c r="P39" s="500"/>
      <c r="Q39" s="493"/>
      <c r="R39" s="493"/>
      <c r="S39" s="319"/>
    </row>
    <row r="40" spans="1:19" s="60" customFormat="1" ht="9.6" customHeight="1" x14ac:dyDescent="0.25">
      <c r="A40" s="343" t="s">
        <v>388</v>
      </c>
      <c r="B40" s="399" t="str">
        <f>IF($E40="","",VLOOKUP($E40,#REF!,14))</f>
        <v/>
      </c>
      <c r="C40" s="399" t="str">
        <f>IF($E40="","",VLOOKUP($E40,#REF!,15))</f>
        <v/>
      </c>
      <c r="D40" s="400" t="str">
        <f>IF($E40="","",VLOOKUP($E40,#REF!,5))</f>
        <v/>
      </c>
      <c r="E40" s="401"/>
      <c r="F40" s="472" t="str">
        <f>UPPER(IF($E40="","",VLOOKUP($E40,#REF!,2)))</f>
        <v/>
      </c>
      <c r="G40" s="472" t="str">
        <f>IF($E40="","",VLOOKUP($E40,#REF!,3))</f>
        <v/>
      </c>
      <c r="H40" s="472"/>
      <c r="I40" s="472" t="str">
        <f>IF($E40="","",VLOOKUP($E40,#REF!,4))</f>
        <v/>
      </c>
      <c r="J40" s="485"/>
      <c r="K40" s="404"/>
      <c r="L40" s="328"/>
      <c r="M40" s="412" t="str">
        <f>UPPER(IF(OR(L40="a",L40="as"),K39,IF(OR(L40="b",L40="bs"),K41,0)))</f>
        <v>0</v>
      </c>
      <c r="N40" s="420"/>
      <c r="O40" s="493"/>
      <c r="P40" s="493"/>
      <c r="Q40" s="493"/>
      <c r="R40" s="493"/>
      <c r="S40" s="319"/>
    </row>
    <row r="41" spans="1:19" s="60" customFormat="1" ht="9.6" customHeight="1" x14ac:dyDescent="0.25">
      <c r="A41" s="321" t="s">
        <v>389</v>
      </c>
      <c r="B41" s="399" t="str">
        <f>IF($E41="","",VLOOKUP($E41,#REF!,14))</f>
        <v/>
      </c>
      <c r="C41" s="399" t="str">
        <f>IF($E41="","",VLOOKUP($E41,#REF!,15))</f>
        <v/>
      </c>
      <c r="D41" s="400" t="str">
        <f>IF($E41="","",VLOOKUP($E41,#REF!,5))</f>
        <v/>
      </c>
      <c r="E41" s="401"/>
      <c r="F41" s="472" t="str">
        <f>UPPER(IF($E41="","",VLOOKUP($E41,#REF!,2)))</f>
        <v/>
      </c>
      <c r="G41" s="472" t="str">
        <f>IF($E41="","",VLOOKUP($E41,#REF!,3))</f>
        <v/>
      </c>
      <c r="H41" s="472"/>
      <c r="I41" s="472" t="str">
        <f>IF($E41="","",VLOOKUP($E41,#REF!,4))</f>
        <v/>
      </c>
      <c r="J41" s="484"/>
      <c r="K41" s="412" t="str">
        <f>UPPER(IF(OR(J42="a",J42="as"),F41,IF(OR(J42="b",J42="bs"),F42,0)))</f>
        <v>0</v>
      </c>
      <c r="L41" s="486"/>
      <c r="M41" s="404"/>
      <c r="N41" s="423"/>
      <c r="O41" s="493"/>
      <c r="P41" s="493"/>
      <c r="Q41" s="717" t="str">
        <f>IF(Y3="","",CONCATENATE(AB1," pont"))</f>
        <v/>
      </c>
      <c r="R41" s="717"/>
      <c r="S41" s="319"/>
    </row>
    <row r="42" spans="1:19" s="60" customFormat="1" ht="9.6" customHeight="1" x14ac:dyDescent="0.25">
      <c r="A42" s="321" t="s">
        <v>390</v>
      </c>
      <c r="B42" s="399" t="str">
        <f>IF($E42="","",VLOOKUP($E42,#REF!,14))</f>
        <v/>
      </c>
      <c r="C42" s="399" t="str">
        <f>IF($E42="","",VLOOKUP($E42,#REF!,15))</f>
        <v/>
      </c>
      <c r="D42" s="400" t="str">
        <f>IF($E42="","",VLOOKUP($E42,#REF!,5))</f>
        <v/>
      </c>
      <c r="E42" s="401"/>
      <c r="F42" s="472" t="str">
        <f>UPPER(IF($E42="","",VLOOKUP($E42,#REF!,2)))</f>
        <v/>
      </c>
      <c r="G42" s="472" t="str">
        <f>IF($E42="","",VLOOKUP($E42,#REF!,3))</f>
        <v/>
      </c>
      <c r="H42" s="472"/>
      <c r="I42" s="472" t="str">
        <f>IF($E42="","",VLOOKUP($E42,#REF!,4))</f>
        <v/>
      </c>
      <c r="J42" s="485"/>
      <c r="K42" s="404"/>
      <c r="L42" s="421"/>
      <c r="M42" s="419" t="s">
        <v>134</v>
      </c>
      <c r="N42" s="336"/>
      <c r="O42" s="412" t="str">
        <f>UPPER(IF(OR(N42="a",N42="as"),M40,IF(OR(N42="b",N42="bs"),M44,0)))</f>
        <v>0</v>
      </c>
      <c r="P42" s="420"/>
      <c r="Q42" s="421"/>
      <c r="R42" s="421"/>
      <c r="S42" s="319"/>
    </row>
    <row r="43" spans="1:19" s="60" customFormat="1" ht="9.6" customHeight="1" x14ac:dyDescent="0.25">
      <c r="A43" s="321" t="s">
        <v>391</v>
      </c>
      <c r="B43" s="399" t="str">
        <f>IF($E43="","",VLOOKUP($E43,#REF!,14))</f>
        <v/>
      </c>
      <c r="C43" s="399" t="str">
        <f>IF($E43="","",VLOOKUP($E43,#REF!,15))</f>
        <v/>
      </c>
      <c r="D43" s="400" t="str">
        <f>IF($E43="","",VLOOKUP($E43,#REF!,5))</f>
        <v/>
      </c>
      <c r="E43" s="401"/>
      <c r="F43" s="472" t="str">
        <f>UPPER(IF($E43="","",VLOOKUP($E43,#REF!,2)))</f>
        <v/>
      </c>
      <c r="G43" s="472" t="str">
        <f>IF($E43="","",VLOOKUP($E43,#REF!,3))</f>
        <v/>
      </c>
      <c r="H43" s="472"/>
      <c r="I43" s="472" t="str">
        <f>IF($E43="","",VLOOKUP($E43,#REF!,4))</f>
        <v/>
      </c>
      <c r="J43" s="484"/>
      <c r="K43" s="412" t="str">
        <f>UPPER(IF(OR(J44="a",J44="as"),F43,IF(OR(J44="b",J44="bs"),F44,0)))</f>
        <v>0</v>
      </c>
      <c r="L43" s="420"/>
      <c r="M43" s="487"/>
      <c r="N43" s="488"/>
      <c r="O43" s="404"/>
      <c r="P43" s="423"/>
      <c r="Q43" s="421"/>
      <c r="R43" s="421"/>
      <c r="S43" s="319"/>
    </row>
    <row r="44" spans="1:19" s="60" customFormat="1" ht="9.6" customHeight="1" x14ac:dyDescent="0.25">
      <c r="A44" s="321" t="s">
        <v>392</v>
      </c>
      <c r="B44" s="399" t="str">
        <f>IF($E44="","",VLOOKUP($E44,#REF!,14))</f>
        <v/>
      </c>
      <c r="C44" s="399" t="str">
        <f>IF($E44="","",VLOOKUP($E44,#REF!,15))</f>
        <v/>
      </c>
      <c r="D44" s="400" t="str">
        <f>IF($E44="","",VLOOKUP($E44,#REF!,5))</f>
        <v/>
      </c>
      <c r="E44" s="401"/>
      <c r="F44" s="472" t="str">
        <f>UPPER(IF($E44="","",VLOOKUP($E44,#REF!,2)))</f>
        <v/>
      </c>
      <c r="G44" s="472" t="str">
        <f>IF($E44="","",VLOOKUP($E44,#REF!,3))</f>
        <v/>
      </c>
      <c r="H44" s="472"/>
      <c r="I44" s="472" t="str">
        <f>IF($E44="","",VLOOKUP($E44,#REF!,4))</f>
        <v/>
      </c>
      <c r="J44" s="485"/>
      <c r="K44" s="404"/>
      <c r="L44" s="328"/>
      <c r="M44" s="412" t="str">
        <f>UPPER(IF(OR(L44="a",L44="as"),K43,IF(OR(L44="b",L44="bs"),K45,0)))</f>
        <v>0</v>
      </c>
      <c r="N44" s="489"/>
      <c r="O44" s="421"/>
      <c r="P44" s="423"/>
      <c r="Q44" s="421"/>
      <c r="R44" s="421"/>
      <c r="S44" s="319"/>
    </row>
    <row r="45" spans="1:19" s="60" customFormat="1" ht="9.6" customHeight="1" x14ac:dyDescent="0.25">
      <c r="A45" s="343" t="s">
        <v>393</v>
      </c>
      <c r="B45" s="399" t="str">
        <f>IF($E45="","",VLOOKUP($E45,#REF!,14))</f>
        <v/>
      </c>
      <c r="C45" s="399" t="str">
        <f>IF($E45="","",VLOOKUP($E45,#REF!,15))</f>
        <v/>
      </c>
      <c r="D45" s="400" t="str">
        <f>IF($E45="","",VLOOKUP($E45,#REF!,5))</f>
        <v/>
      </c>
      <c r="E45" s="401"/>
      <c r="F45" s="472" t="str">
        <f>UPPER(IF($E45="","",VLOOKUP($E45,#REF!,2)))</f>
        <v/>
      </c>
      <c r="G45" s="472" t="str">
        <f>IF($E45="","",VLOOKUP($E45,#REF!,3))</f>
        <v/>
      </c>
      <c r="H45" s="472"/>
      <c r="I45" s="472" t="str">
        <f>IF($E45="","",VLOOKUP($E45,#REF!,4))</f>
        <v/>
      </c>
      <c r="J45" s="484"/>
      <c r="K45" s="412" t="str">
        <f>UPPER(IF(OR(J46="a",J46="as"),F45,IF(OR(J46="b",J46="bs"),F46,0)))</f>
        <v>0</v>
      </c>
      <c r="L45" s="430"/>
      <c r="M45" s="404"/>
      <c r="N45" s="421"/>
      <c r="O45" s="421"/>
      <c r="P45" s="423"/>
      <c r="Q45" s="421"/>
      <c r="R45" s="421"/>
      <c r="S45" s="319"/>
    </row>
    <row r="46" spans="1:19" s="60" customFormat="1" ht="9.6" customHeight="1" x14ac:dyDescent="0.25">
      <c r="A46" s="347" t="s">
        <v>394</v>
      </c>
      <c r="B46" s="399" t="str">
        <f>IF($E46="","",VLOOKUP($E46,#REF!,14))</f>
        <v/>
      </c>
      <c r="C46" s="399" t="str">
        <f>IF($E46="","",VLOOKUP($E46,#REF!,15))</f>
        <v/>
      </c>
      <c r="D46" s="400" t="str">
        <f>IF($E46="","",VLOOKUP($E46,#REF!,5))</f>
        <v/>
      </c>
      <c r="E46" s="401"/>
      <c r="F46" s="402" t="str">
        <f>UPPER(IF($E46="","",VLOOKUP($E46,#REF!,2)))</f>
        <v/>
      </c>
      <c r="G46" s="402" t="str">
        <f>IF($E46="","",VLOOKUP($E46,#REF!,3))</f>
        <v/>
      </c>
      <c r="H46" s="402"/>
      <c r="I46" s="402" t="str">
        <f>IF($E46="","",VLOOKUP($E46,#REF!,4))</f>
        <v/>
      </c>
      <c r="J46" s="485"/>
      <c r="K46" s="404"/>
      <c r="L46" s="421"/>
      <c r="M46" s="421"/>
      <c r="N46" s="490"/>
      <c r="O46" s="419" t="s">
        <v>134</v>
      </c>
      <c r="P46" s="336"/>
      <c r="Q46" s="412" t="str">
        <f>UPPER(IF(OR(P46="a",P46="as"),O42,IF(OR(P46="b",P46="bs"),O50,0)))</f>
        <v>0</v>
      </c>
      <c r="R46" s="420"/>
      <c r="S46" s="319"/>
    </row>
    <row r="47" spans="1:19" s="60" customFormat="1" ht="9.6" customHeight="1" x14ac:dyDescent="0.25">
      <c r="A47" s="309" t="s">
        <v>395</v>
      </c>
      <c r="B47" s="399" t="str">
        <f>IF($E47="","",VLOOKUP($E47,#REF!,14))</f>
        <v/>
      </c>
      <c r="C47" s="399" t="str">
        <f>IF($E47="","",VLOOKUP($E47,#REF!,15))</f>
        <v/>
      </c>
      <c r="D47" s="400" t="str">
        <f>IF($E47="","",VLOOKUP($E47,#REF!,5))</f>
        <v/>
      </c>
      <c r="E47" s="401"/>
      <c r="F47" s="402" t="str">
        <f>UPPER(IF($E47="","",VLOOKUP($E47,#REF!,2)))</f>
        <v/>
      </c>
      <c r="G47" s="402" t="str">
        <f>IF($E47="","",VLOOKUP($E47,#REF!,3))</f>
        <v/>
      </c>
      <c r="H47" s="402"/>
      <c r="I47" s="402" t="str">
        <f>IF($E47="","",VLOOKUP($E47,#REF!,4))</f>
        <v/>
      </c>
      <c r="J47" s="484"/>
      <c r="K47" s="412" t="str">
        <f>UPPER(IF(OR(J48="a",J48="as"),F47,IF(OR(J48="b",J48="bs"),F48,0)))</f>
        <v>0</v>
      </c>
      <c r="L47" s="420"/>
      <c r="M47" s="421"/>
      <c r="N47" s="421"/>
      <c r="O47" s="421"/>
      <c r="P47" s="423"/>
      <c r="Q47" s="404"/>
      <c r="R47" s="423"/>
      <c r="S47" s="319"/>
    </row>
    <row r="48" spans="1:19" s="60" customFormat="1" ht="9.6" customHeight="1" x14ac:dyDescent="0.25">
      <c r="A48" s="343" t="s">
        <v>396</v>
      </c>
      <c r="B48" s="399" t="str">
        <f>IF($E48="","",VLOOKUP($E48,#REF!,14))</f>
        <v/>
      </c>
      <c r="C48" s="399" t="str">
        <f>IF($E48="","",VLOOKUP($E48,#REF!,15))</f>
        <v/>
      </c>
      <c r="D48" s="400" t="str">
        <f>IF($E48="","",VLOOKUP($E48,#REF!,5))</f>
        <v/>
      </c>
      <c r="E48" s="401"/>
      <c r="F48" s="472" t="str">
        <f>UPPER(IF($E48="","",VLOOKUP($E48,#REF!,2)))</f>
        <v/>
      </c>
      <c r="G48" s="472" t="str">
        <f>IF($E48="","",VLOOKUP($E48,#REF!,3))</f>
        <v/>
      </c>
      <c r="H48" s="472"/>
      <c r="I48" s="472" t="str">
        <f>IF($E48="","",VLOOKUP($E48,#REF!,4))</f>
        <v/>
      </c>
      <c r="J48" s="485"/>
      <c r="K48" s="404"/>
      <c r="L48" s="328"/>
      <c r="M48" s="412" t="str">
        <f>UPPER(IF(OR(L48="a",L48="as"),K47,IF(OR(L48="b",L48="bs"),K49,0)))</f>
        <v>0</v>
      </c>
      <c r="N48" s="420"/>
      <c r="O48" s="421"/>
      <c r="P48" s="423"/>
      <c r="Q48" s="421"/>
      <c r="R48" s="423"/>
      <c r="S48" s="319"/>
    </row>
    <row r="49" spans="1:19" s="60" customFormat="1" ht="9.6" customHeight="1" x14ac:dyDescent="0.25">
      <c r="A49" s="321" t="s">
        <v>397</v>
      </c>
      <c r="B49" s="399" t="str">
        <f>IF($E49="","",VLOOKUP($E49,#REF!,14))</f>
        <v/>
      </c>
      <c r="C49" s="399" t="str">
        <f>IF($E49="","",VLOOKUP($E49,#REF!,15))</f>
        <v/>
      </c>
      <c r="D49" s="400" t="str">
        <f>IF($E49="","",VLOOKUP($E49,#REF!,5))</f>
        <v/>
      </c>
      <c r="E49" s="401"/>
      <c r="F49" s="472" t="str">
        <f>UPPER(IF($E49="","",VLOOKUP($E49,#REF!,2)))</f>
        <v/>
      </c>
      <c r="G49" s="472" t="str">
        <f>IF($E49="","",VLOOKUP($E49,#REF!,3))</f>
        <v/>
      </c>
      <c r="H49" s="472"/>
      <c r="I49" s="472" t="str">
        <f>IF($E49="","",VLOOKUP($E49,#REF!,4))</f>
        <v/>
      </c>
      <c r="J49" s="484"/>
      <c r="K49" s="412" t="str">
        <f>UPPER(IF(OR(J50="a",J50="as"),F49,IF(OR(J50="b",J50="bs"),F50,0)))</f>
        <v>0</v>
      </c>
      <c r="L49" s="486"/>
      <c r="M49" s="404"/>
      <c r="N49" s="423"/>
      <c r="O49" s="421"/>
      <c r="P49" s="423"/>
      <c r="Q49" s="421"/>
      <c r="R49" s="423"/>
      <c r="S49" s="319"/>
    </row>
    <row r="50" spans="1:19" s="60" customFormat="1" ht="9.6" customHeight="1" x14ac:dyDescent="0.25">
      <c r="A50" s="321" t="s">
        <v>398</v>
      </c>
      <c r="B50" s="399" t="str">
        <f>IF($E50="","",VLOOKUP($E50,#REF!,14))</f>
        <v/>
      </c>
      <c r="C50" s="399" t="str">
        <f>IF($E50="","",VLOOKUP($E50,#REF!,15))</f>
        <v/>
      </c>
      <c r="D50" s="400" t="str">
        <f>IF($E50="","",VLOOKUP($E50,#REF!,5))</f>
        <v/>
      </c>
      <c r="E50" s="401"/>
      <c r="F50" s="472" t="str">
        <f>UPPER(IF($E50="","",VLOOKUP($E50,#REF!,2)))</f>
        <v/>
      </c>
      <c r="G50" s="472" t="str">
        <f>IF($E50="","",VLOOKUP($E50,#REF!,3))</f>
        <v/>
      </c>
      <c r="H50" s="472"/>
      <c r="I50" s="472" t="str">
        <f>IF($E50="","",VLOOKUP($E50,#REF!,4))</f>
        <v/>
      </c>
      <c r="J50" s="485"/>
      <c r="K50" s="404"/>
      <c r="L50" s="421"/>
      <c r="M50" s="419" t="s">
        <v>134</v>
      </c>
      <c r="N50" s="336"/>
      <c r="O50" s="412" t="str">
        <f>UPPER(IF(OR(N50="a",N50="as"),M48,IF(OR(N50="b",N50="bs"),M52,0)))</f>
        <v>0</v>
      </c>
      <c r="P50" s="430"/>
      <c r="Q50" s="421"/>
      <c r="R50" s="423"/>
      <c r="S50" s="319"/>
    </row>
    <row r="51" spans="1:19" s="60" customFormat="1" ht="9.6" customHeight="1" x14ac:dyDescent="0.25">
      <c r="A51" s="321" t="s">
        <v>399</v>
      </c>
      <c r="B51" s="399" t="str">
        <f>IF($E51="","",VLOOKUP($E51,#REF!,14))</f>
        <v/>
      </c>
      <c r="C51" s="399" t="str">
        <f>IF($E51="","",VLOOKUP($E51,#REF!,15))</f>
        <v/>
      </c>
      <c r="D51" s="400" t="str">
        <f>IF($E51="","",VLOOKUP($E51,#REF!,5))</f>
        <v/>
      </c>
      <c r="E51" s="401"/>
      <c r="F51" s="472" t="str">
        <f>UPPER(IF($E51="","",VLOOKUP($E51,#REF!,2)))</f>
        <v/>
      </c>
      <c r="G51" s="472" t="str">
        <f>IF($E51="","",VLOOKUP($E51,#REF!,3))</f>
        <v/>
      </c>
      <c r="H51" s="472"/>
      <c r="I51" s="472" t="str">
        <f>IF($E51="","",VLOOKUP($E51,#REF!,4))</f>
        <v/>
      </c>
      <c r="J51" s="484"/>
      <c r="K51" s="412" t="str">
        <f>UPPER(IF(OR(J52="a",J52="as"),F51,IF(OR(J52="b",J52="bs"),F52,0)))</f>
        <v>0</v>
      </c>
      <c r="L51" s="420"/>
      <c r="M51" s="487"/>
      <c r="N51" s="488"/>
      <c r="O51" s="404"/>
      <c r="P51" s="421"/>
      <c r="Q51" s="421"/>
      <c r="R51" s="423"/>
      <c r="S51" s="319"/>
    </row>
    <row r="52" spans="1:19" s="60" customFormat="1" ht="9.6" customHeight="1" x14ac:dyDescent="0.25">
      <c r="A52" s="321" t="s">
        <v>400</v>
      </c>
      <c r="B52" s="399" t="str">
        <f>IF($E52="","",VLOOKUP($E52,#REF!,14))</f>
        <v/>
      </c>
      <c r="C52" s="399" t="str">
        <f>IF($E52="","",VLOOKUP($E52,#REF!,15))</f>
        <v/>
      </c>
      <c r="D52" s="400" t="str">
        <f>IF($E52="","",VLOOKUP($E52,#REF!,5))</f>
        <v/>
      </c>
      <c r="E52" s="401"/>
      <c r="F52" s="472" t="str">
        <f>UPPER(IF($E52="","",VLOOKUP($E52,#REF!,2)))</f>
        <v/>
      </c>
      <c r="G52" s="472" t="str">
        <f>IF($E52="","",VLOOKUP($E52,#REF!,3))</f>
        <v/>
      </c>
      <c r="H52" s="472"/>
      <c r="I52" s="472" t="str">
        <f>IF($E52="","",VLOOKUP($E52,#REF!,4))</f>
        <v/>
      </c>
      <c r="J52" s="485"/>
      <c r="K52" s="404"/>
      <c r="L52" s="328"/>
      <c r="M52" s="412" t="str">
        <f>UPPER(IF(OR(L52="a",L52="as"),K51,IF(OR(L52="b",L52="bs"),K53,0)))</f>
        <v>0</v>
      </c>
      <c r="N52" s="489"/>
      <c r="O52" s="421"/>
      <c r="P52" s="421"/>
      <c r="Q52" s="421"/>
      <c r="R52" s="423"/>
      <c r="S52" s="319"/>
    </row>
    <row r="53" spans="1:19" s="60" customFormat="1" ht="9.6" customHeight="1" x14ac:dyDescent="0.25">
      <c r="A53" s="343" t="s">
        <v>401</v>
      </c>
      <c r="B53" s="399" t="str">
        <f>IF($E53="","",VLOOKUP($E53,#REF!,14))</f>
        <v/>
      </c>
      <c r="C53" s="399" t="str">
        <f>IF($E53="","",VLOOKUP($E53,#REF!,15))</f>
        <v/>
      </c>
      <c r="D53" s="400" t="str">
        <f>IF($E53="","",VLOOKUP($E53,#REF!,5))</f>
        <v/>
      </c>
      <c r="E53" s="401"/>
      <c r="F53" s="472" t="str">
        <f>UPPER(IF($E53="","",VLOOKUP($E53,#REF!,2)))</f>
        <v/>
      </c>
      <c r="G53" s="472" t="str">
        <f>IF($E53="","",VLOOKUP($E53,#REF!,3))</f>
        <v/>
      </c>
      <c r="H53" s="472"/>
      <c r="I53" s="472" t="str">
        <f>IF($E53="","",VLOOKUP($E53,#REF!,4))</f>
        <v/>
      </c>
      <c r="J53" s="484"/>
      <c r="K53" s="412" t="str">
        <f>UPPER(IF(OR(J54="a",J54="as"),F53,IF(OR(J54="b",J54="bs"),F54,0)))</f>
        <v>0</v>
      </c>
      <c r="L53" s="430"/>
      <c r="M53" s="404"/>
      <c r="N53" s="421"/>
      <c r="O53" s="421"/>
      <c r="P53" s="421"/>
      <c r="Q53" s="421"/>
      <c r="R53" s="423"/>
      <c r="S53" s="319"/>
    </row>
    <row r="54" spans="1:19" s="60" customFormat="1" ht="9.6" customHeight="1" x14ac:dyDescent="0.25">
      <c r="A54" s="347" t="s">
        <v>402</v>
      </c>
      <c r="B54" s="399" t="str">
        <f>IF($E54="","",VLOOKUP($E54,#REF!,14))</f>
        <v/>
      </c>
      <c r="C54" s="399" t="str">
        <f>IF($E54="","",VLOOKUP($E54,#REF!,15))</f>
        <v/>
      </c>
      <c r="D54" s="400" t="str">
        <f>IF($E54="","",VLOOKUP($E54,#REF!,5))</f>
        <v/>
      </c>
      <c r="E54" s="401"/>
      <c r="F54" s="402" t="str">
        <f>UPPER(IF($E54="","",VLOOKUP($E54,#REF!,2)))</f>
        <v/>
      </c>
      <c r="G54" s="402" t="str">
        <f>IF($E54="","",VLOOKUP($E54,#REF!,3))</f>
        <v/>
      </c>
      <c r="H54" s="402"/>
      <c r="I54" s="402" t="str">
        <f>IF($E54="","",VLOOKUP($E54,#REF!,4))</f>
        <v/>
      </c>
      <c r="J54" s="485"/>
      <c r="K54" s="404"/>
      <c r="L54" s="421"/>
      <c r="M54" s="421"/>
      <c r="N54" s="490"/>
      <c r="O54" s="491" t="s">
        <v>403</v>
      </c>
      <c r="P54" s="478"/>
      <c r="Q54" s="412" t="str">
        <f>UPPER(IF(OR(P55="a",P55="as"),Q46,IF(OR(P55="b",P55="bs"),Q62,0)))</f>
        <v>0</v>
      </c>
      <c r="R54" s="479"/>
      <c r="S54" s="319"/>
    </row>
    <row r="55" spans="1:19" s="60" customFormat="1" ht="9.6" customHeight="1" x14ac:dyDescent="0.25">
      <c r="A55" s="309" t="s">
        <v>404</v>
      </c>
      <c r="B55" s="399" t="str">
        <f>IF($E55="","",VLOOKUP($E55,#REF!,14))</f>
        <v/>
      </c>
      <c r="C55" s="399" t="str">
        <f>IF($E55="","",VLOOKUP($E55,#REF!,15))</f>
        <v/>
      </c>
      <c r="D55" s="400" t="str">
        <f>IF($E55="","",VLOOKUP($E55,#REF!,5))</f>
        <v/>
      </c>
      <c r="E55" s="401"/>
      <c r="F55" s="402" t="str">
        <f>UPPER(IF($E55="","",VLOOKUP($E55,#REF!,2)))</f>
        <v/>
      </c>
      <c r="G55" s="402" t="str">
        <f>IF($E55="","",VLOOKUP($E55,#REF!,3))</f>
        <v/>
      </c>
      <c r="H55" s="402"/>
      <c r="I55" s="402" t="str">
        <f>IF($E55="","",VLOOKUP($E55,#REF!,4))</f>
        <v/>
      </c>
      <c r="J55" s="484"/>
      <c r="K55" s="412" t="str">
        <f>UPPER(IF(OR(J56="a",J56="as"),F55,IF(OR(J56="b",J56="bs"),F56,0)))</f>
        <v>0</v>
      </c>
      <c r="L55" s="420"/>
      <c r="M55" s="421"/>
      <c r="N55" s="421"/>
      <c r="O55" s="419" t="s">
        <v>134</v>
      </c>
      <c r="P55" s="480"/>
      <c r="Q55" s="404"/>
      <c r="R55" s="474"/>
      <c r="S55" s="319"/>
    </row>
    <row r="56" spans="1:19" s="60" customFormat="1" ht="9.6" customHeight="1" x14ac:dyDescent="0.25">
      <c r="A56" s="343" t="s">
        <v>405</v>
      </c>
      <c r="B56" s="399" t="str">
        <f>IF($E56="","",VLOOKUP($E56,#REF!,14))</f>
        <v/>
      </c>
      <c r="C56" s="399" t="str">
        <f>IF($E56="","",VLOOKUP($E56,#REF!,15))</f>
        <v/>
      </c>
      <c r="D56" s="400" t="str">
        <f>IF($E56="","",VLOOKUP($E56,#REF!,5))</f>
        <v/>
      </c>
      <c r="E56" s="401"/>
      <c r="F56" s="472" t="str">
        <f>UPPER(IF($E56="","",VLOOKUP($E56,#REF!,2)))</f>
        <v/>
      </c>
      <c r="G56" s="472" t="str">
        <f>IF($E56="","",VLOOKUP($E56,#REF!,3))</f>
        <v/>
      </c>
      <c r="H56" s="472"/>
      <c r="I56" s="472" t="str">
        <f>IF($E56="","",VLOOKUP($E56,#REF!,4))</f>
        <v/>
      </c>
      <c r="J56" s="485"/>
      <c r="K56" s="404"/>
      <c r="L56" s="328"/>
      <c r="M56" s="412" t="str">
        <f>UPPER(IF(OR(L56="a",L56="as"),K55,IF(OR(L56="b",L56="bs"),K57,0)))</f>
        <v>0</v>
      </c>
      <c r="N56" s="420"/>
      <c r="O56" s="421"/>
      <c r="P56" s="421"/>
      <c r="Q56" s="421"/>
      <c r="R56" s="423"/>
      <c r="S56" s="319"/>
    </row>
    <row r="57" spans="1:19" s="60" customFormat="1" ht="9.6" customHeight="1" x14ac:dyDescent="0.25">
      <c r="A57" s="321" t="s">
        <v>406</v>
      </c>
      <c r="B57" s="399" t="str">
        <f>IF($E57="","",VLOOKUP($E57,#REF!,14))</f>
        <v/>
      </c>
      <c r="C57" s="399" t="str">
        <f>IF($E57="","",VLOOKUP($E57,#REF!,15))</f>
        <v/>
      </c>
      <c r="D57" s="400" t="str">
        <f>IF($E57="","",VLOOKUP($E57,#REF!,5))</f>
        <v/>
      </c>
      <c r="E57" s="401"/>
      <c r="F57" s="472" t="str">
        <f>UPPER(IF($E57="","",VLOOKUP($E57,#REF!,2)))</f>
        <v/>
      </c>
      <c r="G57" s="472" t="str">
        <f>IF($E57="","",VLOOKUP($E57,#REF!,3))</f>
        <v/>
      </c>
      <c r="H57" s="472"/>
      <c r="I57" s="472" t="str">
        <f>IF($E57="","",VLOOKUP($E57,#REF!,4))</f>
        <v/>
      </c>
      <c r="J57" s="484"/>
      <c r="K57" s="412" t="str">
        <f>UPPER(IF(OR(J58="a",J58="as"),F57,IF(OR(J58="b",J58="bs"),F58,0)))</f>
        <v>0</v>
      </c>
      <c r="L57" s="486"/>
      <c r="M57" s="404"/>
      <c r="N57" s="423"/>
      <c r="O57" s="421"/>
      <c r="P57" s="421"/>
      <c r="Q57" s="716" t="str">
        <f>IF(Y3="","",CONCATENATE(AC1," pont"))</f>
        <v/>
      </c>
      <c r="R57" s="716"/>
      <c r="S57" s="319"/>
    </row>
    <row r="58" spans="1:19" s="60" customFormat="1" ht="9.6" customHeight="1" x14ac:dyDescent="0.25">
      <c r="A58" s="321" t="s">
        <v>407</v>
      </c>
      <c r="B58" s="399" t="str">
        <f>IF($E58="","",VLOOKUP($E58,#REF!,14))</f>
        <v/>
      </c>
      <c r="C58" s="399" t="str">
        <f>IF($E58="","",VLOOKUP($E58,#REF!,15))</f>
        <v/>
      </c>
      <c r="D58" s="400" t="str">
        <f>IF($E58="","",VLOOKUP($E58,#REF!,5))</f>
        <v/>
      </c>
      <c r="E58" s="401"/>
      <c r="F58" s="472" t="str">
        <f>UPPER(IF($E58="","",VLOOKUP($E58,#REF!,2)))</f>
        <v/>
      </c>
      <c r="G58" s="472" t="str">
        <f>IF($E58="","",VLOOKUP($E58,#REF!,3))</f>
        <v/>
      </c>
      <c r="H58" s="472"/>
      <c r="I58" s="472" t="str">
        <f>IF($E58="","",VLOOKUP($E58,#REF!,4))</f>
        <v/>
      </c>
      <c r="J58" s="485"/>
      <c r="K58" s="404"/>
      <c r="L58" s="421"/>
      <c r="M58" s="419" t="s">
        <v>134</v>
      </c>
      <c r="N58" s="336"/>
      <c r="O58" s="412" t="str">
        <f>UPPER(IF(OR(N58="a",N58="as"),M56,IF(OR(N58="b",N58="bs"),M60,0)))</f>
        <v>0</v>
      </c>
      <c r="P58" s="420"/>
      <c r="Q58" s="421"/>
      <c r="R58" s="423"/>
      <c r="S58" s="319"/>
    </row>
    <row r="59" spans="1:19" s="60" customFormat="1" ht="9.6" customHeight="1" x14ac:dyDescent="0.25">
      <c r="A59" s="321" t="s">
        <v>408</v>
      </c>
      <c r="B59" s="399" t="str">
        <f>IF($E59="","",VLOOKUP($E59,#REF!,14))</f>
        <v/>
      </c>
      <c r="C59" s="399" t="str">
        <f>IF($E59="","",VLOOKUP($E59,#REF!,15))</f>
        <v/>
      </c>
      <c r="D59" s="400" t="str">
        <f>IF($E59="","",VLOOKUP($E59,#REF!,5))</f>
        <v/>
      </c>
      <c r="E59" s="401"/>
      <c r="F59" s="472" t="str">
        <f>UPPER(IF($E59="","",VLOOKUP($E59,#REF!,2)))</f>
        <v/>
      </c>
      <c r="G59" s="472" t="str">
        <f>IF($E59="","",VLOOKUP($E59,#REF!,3))</f>
        <v/>
      </c>
      <c r="H59" s="472"/>
      <c r="I59" s="472" t="str">
        <f>IF($E59="","",VLOOKUP($E59,#REF!,4))</f>
        <v/>
      </c>
      <c r="J59" s="484"/>
      <c r="K59" s="412" t="str">
        <f>UPPER(IF(OR(J60="a",J60="as"),F59,IF(OR(J60="b",J60="bs"),F60,0)))</f>
        <v>0</v>
      </c>
      <c r="L59" s="420"/>
      <c r="M59" s="487"/>
      <c r="N59" s="488"/>
      <c r="O59" s="404"/>
      <c r="P59" s="423"/>
      <c r="Q59" s="421"/>
      <c r="R59" s="423"/>
      <c r="S59" s="319"/>
    </row>
    <row r="60" spans="1:19" s="60" customFormat="1" ht="9.6" customHeight="1" x14ac:dyDescent="0.25">
      <c r="A60" s="321" t="s">
        <v>409</v>
      </c>
      <c r="B60" s="399" t="str">
        <f>IF($E60="","",VLOOKUP($E60,#REF!,14))</f>
        <v/>
      </c>
      <c r="C60" s="399" t="str">
        <f>IF($E60="","",VLOOKUP($E60,#REF!,15))</f>
        <v/>
      </c>
      <c r="D60" s="400" t="str">
        <f>IF($E60="","",VLOOKUP($E60,#REF!,5))</f>
        <v/>
      </c>
      <c r="E60" s="401"/>
      <c r="F60" s="472" t="str">
        <f>UPPER(IF($E60="","",VLOOKUP($E60,#REF!,2)))</f>
        <v/>
      </c>
      <c r="G60" s="472" t="str">
        <f>IF($E60="","",VLOOKUP($E60,#REF!,3))</f>
        <v/>
      </c>
      <c r="H60" s="472"/>
      <c r="I60" s="472" t="str">
        <f>IF($E60="","",VLOOKUP($E60,#REF!,4))</f>
        <v/>
      </c>
      <c r="J60" s="485"/>
      <c r="K60" s="404"/>
      <c r="L60" s="328"/>
      <c r="M60" s="412" t="str">
        <f>UPPER(IF(OR(L60="a",L60="as"),K59,IF(OR(L60="b",L60="bs"),K61,0)))</f>
        <v>0</v>
      </c>
      <c r="N60" s="489"/>
      <c r="O60" s="421"/>
      <c r="P60" s="423"/>
      <c r="Q60" s="421"/>
      <c r="R60" s="423"/>
      <c r="S60" s="319"/>
    </row>
    <row r="61" spans="1:19" s="60" customFormat="1" ht="9.6" customHeight="1" x14ac:dyDescent="0.25">
      <c r="A61" s="343" t="s">
        <v>410</v>
      </c>
      <c r="B61" s="399" t="str">
        <f>IF($E61="","",VLOOKUP($E61,#REF!,14))</f>
        <v/>
      </c>
      <c r="C61" s="399" t="str">
        <f>IF($E61="","",VLOOKUP($E61,#REF!,15))</f>
        <v/>
      </c>
      <c r="D61" s="400" t="str">
        <f>IF($E61="","",VLOOKUP($E61,#REF!,5))</f>
        <v/>
      </c>
      <c r="E61" s="401"/>
      <c r="F61" s="472" t="str">
        <f>UPPER(IF($E61="","",VLOOKUP($E61,#REF!,2)))</f>
        <v/>
      </c>
      <c r="G61" s="472" t="str">
        <f>IF($E61="","",VLOOKUP($E61,#REF!,3))</f>
        <v/>
      </c>
      <c r="H61" s="472"/>
      <c r="I61" s="472" t="str">
        <f>IF($E61="","",VLOOKUP($E61,#REF!,4))</f>
        <v/>
      </c>
      <c r="J61" s="484"/>
      <c r="K61" s="412" t="str">
        <f>UPPER(IF(OR(J62="a",J62="as"),F61,IF(OR(J62="b",J62="bs"),F62,0)))</f>
        <v>0</v>
      </c>
      <c r="L61" s="430"/>
      <c r="M61" s="404"/>
      <c r="N61" s="421"/>
      <c r="O61" s="421"/>
      <c r="P61" s="423"/>
      <c r="Q61" s="421"/>
      <c r="R61" s="423"/>
      <c r="S61" s="319"/>
    </row>
    <row r="62" spans="1:19" s="60" customFormat="1" ht="9.6" customHeight="1" x14ac:dyDescent="0.25">
      <c r="A62" s="347" t="s">
        <v>411</v>
      </c>
      <c r="B62" s="399" t="str">
        <f>IF($E62="","",VLOOKUP($E62,#REF!,14))</f>
        <v/>
      </c>
      <c r="C62" s="399" t="str">
        <f>IF($E62="","",VLOOKUP($E62,#REF!,15))</f>
        <v/>
      </c>
      <c r="D62" s="400" t="str">
        <f>IF($E62="","",VLOOKUP($E62,#REF!,5))</f>
        <v/>
      </c>
      <c r="E62" s="401"/>
      <c r="F62" s="402" t="str">
        <f>UPPER(IF($E62="","",VLOOKUP($E62,#REF!,2)))</f>
        <v/>
      </c>
      <c r="G62" s="402" t="str">
        <f>IF($E62="","",VLOOKUP($E62,#REF!,3))</f>
        <v/>
      </c>
      <c r="H62" s="402"/>
      <c r="I62" s="402" t="str">
        <f>IF($E62="","",VLOOKUP($E62,#REF!,4))</f>
        <v/>
      </c>
      <c r="J62" s="485"/>
      <c r="K62" s="404"/>
      <c r="L62" s="421"/>
      <c r="M62" s="421"/>
      <c r="N62" s="490"/>
      <c r="O62" s="419" t="s">
        <v>134</v>
      </c>
      <c r="P62" s="336"/>
      <c r="Q62" s="412" t="str">
        <f>UPPER(IF(OR(P62="a",P62="as"),O58,IF(OR(P62="b",P62="bs"),O66,0)))</f>
        <v>0</v>
      </c>
      <c r="R62" s="430"/>
      <c r="S62" s="319"/>
    </row>
    <row r="63" spans="1:19" s="60" customFormat="1" ht="9.6" customHeight="1" x14ac:dyDescent="0.25">
      <c r="A63" s="309" t="s">
        <v>412</v>
      </c>
      <c r="B63" s="399" t="str">
        <f>IF($E63="","",VLOOKUP($E63,#REF!,14))</f>
        <v/>
      </c>
      <c r="C63" s="399" t="str">
        <f>IF($E63="","",VLOOKUP($E63,#REF!,15))</f>
        <v/>
      </c>
      <c r="D63" s="400" t="str">
        <f>IF($E63="","",VLOOKUP($E63,#REF!,5))</f>
        <v/>
      </c>
      <c r="E63" s="401"/>
      <c r="F63" s="402" t="str">
        <f>UPPER(IF($E63="","",VLOOKUP($E63,#REF!,2)))</f>
        <v/>
      </c>
      <c r="G63" s="402" t="str">
        <f>IF($E63="","",VLOOKUP($E63,#REF!,3))</f>
        <v/>
      </c>
      <c r="H63" s="402"/>
      <c r="I63" s="402" t="str">
        <f>IF($E63="","",VLOOKUP($E63,#REF!,4))</f>
        <v/>
      </c>
      <c r="J63" s="484"/>
      <c r="K63" s="412" t="str">
        <f>UPPER(IF(OR(J64="a",J64="as"),F63,IF(OR(J64="b",J64="bs"),F64,0)))</f>
        <v>0</v>
      </c>
      <c r="L63" s="420"/>
      <c r="M63" s="421"/>
      <c r="N63" s="421"/>
      <c r="O63" s="421"/>
      <c r="P63" s="423"/>
      <c r="Q63" s="404"/>
      <c r="R63" s="421"/>
      <c r="S63" s="319"/>
    </row>
    <row r="64" spans="1:19" s="60" customFormat="1" ht="9.6" customHeight="1" x14ac:dyDescent="0.25">
      <c r="A64" s="343" t="s">
        <v>413</v>
      </c>
      <c r="B64" s="399" t="str">
        <f>IF($E64="","",VLOOKUP($E64,#REF!,14))</f>
        <v/>
      </c>
      <c r="C64" s="399" t="str">
        <f>IF($E64="","",VLOOKUP($E64,#REF!,15))</f>
        <v/>
      </c>
      <c r="D64" s="400" t="str">
        <f>IF($E64="","",VLOOKUP($E64,#REF!,5))</f>
        <v/>
      </c>
      <c r="E64" s="401"/>
      <c r="F64" s="472" t="str">
        <f>UPPER(IF($E64="","",VLOOKUP($E64,#REF!,2)))</f>
        <v/>
      </c>
      <c r="G64" s="472" t="str">
        <f>IF($E64="","",VLOOKUP($E64,#REF!,3))</f>
        <v/>
      </c>
      <c r="H64" s="472"/>
      <c r="I64" s="472" t="str">
        <f>IF($E64="","",VLOOKUP($E64,#REF!,4))</f>
        <v/>
      </c>
      <c r="J64" s="485"/>
      <c r="K64" s="404"/>
      <c r="L64" s="328"/>
      <c r="M64" s="412" t="str">
        <f>UPPER(IF(OR(L64="a",L64="as"),K63,IF(OR(L64="b",L64="bs"),K65,0)))</f>
        <v>0</v>
      </c>
      <c r="N64" s="420"/>
      <c r="O64" s="421"/>
      <c r="P64" s="423"/>
      <c r="Q64" s="421"/>
      <c r="R64" s="421"/>
      <c r="S64" s="319"/>
    </row>
    <row r="65" spans="1:19" s="60" customFormat="1" ht="9.6" customHeight="1" x14ac:dyDescent="0.25">
      <c r="A65" s="321" t="s">
        <v>414</v>
      </c>
      <c r="B65" s="399" t="str">
        <f>IF($E65="","",VLOOKUP($E65,#REF!,14))</f>
        <v/>
      </c>
      <c r="C65" s="399" t="str">
        <f>IF($E65="","",VLOOKUP($E65,#REF!,15))</f>
        <v/>
      </c>
      <c r="D65" s="400" t="str">
        <f>IF($E65="","",VLOOKUP($E65,#REF!,5))</f>
        <v/>
      </c>
      <c r="E65" s="401"/>
      <c r="F65" s="472" t="str">
        <f>UPPER(IF($E65="","",VLOOKUP($E65,#REF!,2)))</f>
        <v/>
      </c>
      <c r="G65" s="472" t="str">
        <f>IF($E65="","",VLOOKUP($E65,#REF!,3))</f>
        <v/>
      </c>
      <c r="H65" s="472"/>
      <c r="I65" s="472" t="str">
        <f>IF($E65="","",VLOOKUP($E65,#REF!,4))</f>
        <v/>
      </c>
      <c r="J65" s="484"/>
      <c r="K65" s="412" t="str">
        <f>UPPER(IF(OR(J66="a",J66="as"),F65,IF(OR(J66="b",J66="bs"),F66,0)))</f>
        <v>0</v>
      </c>
      <c r="L65" s="486"/>
      <c r="M65" s="404"/>
      <c r="N65" s="423"/>
      <c r="O65" s="421"/>
      <c r="P65" s="423"/>
      <c r="Q65" s="421"/>
      <c r="R65" s="421"/>
      <c r="S65" s="319"/>
    </row>
    <row r="66" spans="1:19" s="60" customFormat="1" ht="9.6" customHeight="1" x14ac:dyDescent="0.25">
      <c r="A66" s="321" t="s">
        <v>415</v>
      </c>
      <c r="B66" s="399" t="str">
        <f>IF($E66="","",VLOOKUP($E66,#REF!,14))</f>
        <v/>
      </c>
      <c r="C66" s="399" t="str">
        <f>IF($E66="","",VLOOKUP($E66,#REF!,15))</f>
        <v/>
      </c>
      <c r="D66" s="400" t="str">
        <f>IF($E66="","",VLOOKUP($E66,#REF!,5))</f>
        <v/>
      </c>
      <c r="E66" s="401"/>
      <c r="F66" s="472" t="str">
        <f>UPPER(IF($E66="","",VLOOKUP($E66,#REF!,2)))</f>
        <v/>
      </c>
      <c r="G66" s="472" t="str">
        <f>IF($E66="","",VLOOKUP($E66,#REF!,3))</f>
        <v/>
      </c>
      <c r="H66" s="472"/>
      <c r="I66" s="472" t="str">
        <f>IF($E66="","",VLOOKUP($E66,#REF!,4))</f>
        <v/>
      </c>
      <c r="J66" s="485"/>
      <c r="K66" s="404"/>
      <c r="L66" s="421"/>
      <c r="M66" s="419" t="s">
        <v>134</v>
      </c>
      <c r="N66" s="336"/>
      <c r="O66" s="412" t="str">
        <f>UPPER(IF(OR(N66="a",N66="as"),M64,IF(OR(N66="b",N66="bs"),M68,0)))</f>
        <v>0</v>
      </c>
      <c r="P66" s="430"/>
      <c r="Q66" s="421"/>
      <c r="R66" s="421"/>
      <c r="S66" s="319"/>
    </row>
    <row r="67" spans="1:19" s="60" customFormat="1" ht="9.6" customHeight="1" x14ac:dyDescent="0.25">
      <c r="A67" s="321" t="s">
        <v>416</v>
      </c>
      <c r="B67" s="399" t="str">
        <f>IF($E67="","",VLOOKUP($E67,#REF!,14))</f>
        <v/>
      </c>
      <c r="C67" s="399" t="str">
        <f>IF($E67="","",VLOOKUP($E67,#REF!,15))</f>
        <v/>
      </c>
      <c r="D67" s="400" t="str">
        <f>IF($E67="","",VLOOKUP($E67,#REF!,5))</f>
        <v/>
      </c>
      <c r="E67" s="401"/>
      <c r="F67" s="472" t="str">
        <f>UPPER(IF($E67="","",VLOOKUP($E67,#REF!,2)))</f>
        <v/>
      </c>
      <c r="G67" s="472" t="str">
        <f>IF($E67="","",VLOOKUP($E67,#REF!,3))</f>
        <v/>
      </c>
      <c r="H67" s="472"/>
      <c r="I67" s="472" t="str">
        <f>IF($E67="","",VLOOKUP($E67,#REF!,4))</f>
        <v/>
      </c>
      <c r="J67" s="484"/>
      <c r="K67" s="412" t="str">
        <f>UPPER(IF(OR(J68="a",J68="as"),F67,IF(OR(J68="b",J68="bs"),F68,0)))</f>
        <v>0</v>
      </c>
      <c r="L67" s="420"/>
      <c r="M67" s="487"/>
      <c r="N67" s="488"/>
      <c r="O67" s="404"/>
      <c r="P67" s="421"/>
      <c r="Q67" s="421"/>
      <c r="R67" s="421"/>
      <c r="S67" s="319"/>
    </row>
    <row r="68" spans="1:19" s="60" customFormat="1" ht="9.6" customHeight="1" x14ac:dyDescent="0.25">
      <c r="A68" s="321" t="s">
        <v>417</v>
      </c>
      <c r="B68" s="399" t="str">
        <f>IF($E68="","",VLOOKUP($E68,#REF!,14))</f>
        <v/>
      </c>
      <c r="C68" s="399" t="str">
        <f>IF($E68="","",VLOOKUP($E68,#REF!,15))</f>
        <v/>
      </c>
      <c r="D68" s="400" t="str">
        <f>IF($E68="","",VLOOKUP($E68,#REF!,5))</f>
        <v/>
      </c>
      <c r="E68" s="401"/>
      <c r="F68" s="472" t="str">
        <f>UPPER(IF($E68="","",VLOOKUP($E68,#REF!,2)))</f>
        <v/>
      </c>
      <c r="G68" s="472" t="str">
        <f>IF($E68="","",VLOOKUP($E68,#REF!,3))</f>
        <v/>
      </c>
      <c r="H68" s="472"/>
      <c r="I68" s="472" t="str">
        <f>IF($E68="","",VLOOKUP($E68,#REF!,4))</f>
        <v/>
      </c>
      <c r="J68" s="485"/>
      <c r="K68" s="404"/>
      <c r="L68" s="328"/>
      <c r="M68" s="412" t="str">
        <f>UPPER(IF(OR(L68="a",L68="as"),K67,IF(OR(L68="b",L68="bs"),K69,0)))</f>
        <v>0</v>
      </c>
      <c r="N68" s="489"/>
      <c r="O68" s="421"/>
      <c r="P68" s="421"/>
      <c r="Q68" s="421"/>
      <c r="R68" s="421"/>
      <c r="S68" s="319"/>
    </row>
    <row r="69" spans="1:19" s="60" customFormat="1" ht="9.6" customHeight="1" x14ac:dyDescent="0.25">
      <c r="A69" s="343" t="s">
        <v>418</v>
      </c>
      <c r="B69" s="399" t="str">
        <f>IF($E69="","",VLOOKUP($E69,#REF!,14))</f>
        <v/>
      </c>
      <c r="C69" s="399" t="str">
        <f>IF($E69="","",VLOOKUP($E69,#REF!,15))</f>
        <v/>
      </c>
      <c r="D69" s="400" t="str">
        <f>IF($E69="","",VLOOKUP($E69,#REF!,5))</f>
        <v/>
      </c>
      <c r="E69" s="401"/>
      <c r="F69" s="472" t="str">
        <f>UPPER(IF($E69="","",VLOOKUP($E69,#REF!,2)))</f>
        <v/>
      </c>
      <c r="G69" s="472" t="str">
        <f>IF($E69="","",VLOOKUP($E69,#REF!,3))</f>
        <v/>
      </c>
      <c r="H69" s="472"/>
      <c r="I69" s="472" t="str">
        <f>IF($E69="","",VLOOKUP($E69,#REF!,4))</f>
        <v/>
      </c>
      <c r="J69" s="484"/>
      <c r="K69" s="412" t="str">
        <f>UPPER(IF(OR(J70="a",J70="as"),F69,IF(OR(J70="b",J70="bs"),F70,0)))</f>
        <v>0</v>
      </c>
      <c r="L69" s="430"/>
      <c r="M69" s="404"/>
      <c r="N69" s="421"/>
      <c r="O69" s="421"/>
      <c r="P69" s="421"/>
      <c r="Q69" s="421"/>
      <c r="R69" s="421"/>
      <c r="S69" s="319"/>
    </row>
    <row r="70" spans="1:19" s="60" customFormat="1" ht="9.6" customHeight="1" x14ac:dyDescent="0.25">
      <c r="A70" s="347" t="s">
        <v>419</v>
      </c>
      <c r="B70" s="399" t="str">
        <f>IF($E70="","",VLOOKUP($E70,#REF!,14))</f>
        <v/>
      </c>
      <c r="C70" s="399" t="str">
        <f>IF($E70="","",VLOOKUP($E70,#REF!,15))</f>
        <v/>
      </c>
      <c r="D70" s="400" t="str">
        <f>IF($E70="","",VLOOKUP($E70,#REF!,5))</f>
        <v/>
      </c>
      <c r="E70" s="401"/>
      <c r="F70" s="402" t="str">
        <f>UPPER(IF($E70="","",VLOOKUP($E70,#REF!,2)))</f>
        <v/>
      </c>
      <c r="G70" s="402" t="str">
        <f>IF($E70="","",VLOOKUP($E70,#REF!,3))</f>
        <v/>
      </c>
      <c r="H70" s="402"/>
      <c r="I70" s="402" t="str">
        <f>IF($E70="","",VLOOKUP($E70,#REF!,4))</f>
        <v/>
      </c>
      <c r="J70" s="485"/>
      <c r="K70" s="404"/>
      <c r="L70" s="421"/>
      <c r="M70" s="421"/>
      <c r="N70" s="490"/>
      <c r="O70" s="421"/>
      <c r="P70" s="421"/>
      <c r="Q70" s="421"/>
      <c r="R70" s="421"/>
      <c r="S70" s="319"/>
    </row>
    <row r="71" spans="1:19" s="60" customFormat="1" ht="6" customHeight="1" x14ac:dyDescent="0.25">
      <c r="A71" s="501"/>
      <c r="B71" s="502"/>
      <c r="C71" s="502"/>
      <c r="D71" s="502"/>
      <c r="E71" s="503"/>
      <c r="F71" s="504"/>
      <c r="G71" s="504"/>
      <c r="H71" s="505"/>
      <c r="I71" s="504"/>
      <c r="J71" s="506"/>
      <c r="K71" s="421"/>
      <c r="L71" s="421"/>
      <c r="M71" s="421"/>
      <c r="N71" s="490"/>
      <c r="O71" s="421"/>
      <c r="P71" s="421"/>
      <c r="Q71" s="421"/>
      <c r="R71" s="421"/>
      <c r="S71" s="319"/>
    </row>
    <row r="72" spans="1:19" s="18" customFormat="1" ht="10.5" customHeight="1" x14ac:dyDescent="0.25">
      <c r="A72" s="220" t="s">
        <v>72</v>
      </c>
      <c r="B72" s="221"/>
      <c r="C72" s="221"/>
      <c r="D72" s="222"/>
      <c r="E72" s="507" t="s">
        <v>99</v>
      </c>
      <c r="F72" s="362" t="s">
        <v>100</v>
      </c>
      <c r="G72" s="507" t="s">
        <v>99</v>
      </c>
      <c r="H72" s="508" t="s">
        <v>100</v>
      </c>
      <c r="I72" s="363"/>
      <c r="J72" s="507" t="s">
        <v>99</v>
      </c>
      <c r="K72" s="362" t="s">
        <v>101</v>
      </c>
      <c r="L72" s="364"/>
      <c r="M72" s="362" t="s">
        <v>102</v>
      </c>
      <c r="N72" s="365"/>
      <c r="O72" s="366" t="s">
        <v>103</v>
      </c>
      <c r="P72" s="366"/>
      <c r="Q72" s="367"/>
      <c r="R72" s="368"/>
    </row>
    <row r="73" spans="1:19" s="18" customFormat="1" ht="9" customHeight="1" x14ac:dyDescent="0.25">
      <c r="A73" s="439" t="s">
        <v>104</v>
      </c>
      <c r="B73" s="440"/>
      <c r="C73" s="441"/>
      <c r="D73" s="442"/>
      <c r="E73" s="443">
        <v>1</v>
      </c>
      <c r="F73" s="509" t="e">
        <f>IF(E73&gt;$R$80,0,UPPER(VLOOKUP(E73,#REF!,2)))</f>
        <v>#REF!</v>
      </c>
      <c r="G73" s="443">
        <v>9</v>
      </c>
      <c r="H73" s="258" t="e">
        <f>IF(G73&gt;$R$80,0,UPPER(VLOOKUP(G73,#REF!,2)))</f>
        <v>#REF!</v>
      </c>
      <c r="I73" s="251"/>
      <c r="J73" s="444" t="s">
        <v>105</v>
      </c>
      <c r="K73" s="254"/>
      <c r="L73" s="243"/>
      <c r="M73" s="254"/>
      <c r="N73" s="445"/>
      <c r="O73" s="446" t="s">
        <v>106</v>
      </c>
      <c r="P73" s="447"/>
      <c r="Q73" s="447"/>
      <c r="R73" s="448"/>
    </row>
    <row r="74" spans="1:19" s="18" customFormat="1" ht="9" customHeight="1" x14ac:dyDescent="0.25">
      <c r="A74" s="449" t="s">
        <v>107</v>
      </c>
      <c r="B74" s="450"/>
      <c r="C74" s="451"/>
      <c r="D74" s="452"/>
      <c r="E74" s="443">
        <v>2</v>
      </c>
      <c r="F74" s="509" t="e">
        <f>IF(E74&gt;$R$80,0,UPPER(VLOOKUP(E74,#REF!,2)))</f>
        <v>#REF!</v>
      </c>
      <c r="G74" s="443">
        <v>10</v>
      </c>
      <c r="H74" s="258" t="e">
        <f>IF(G74&gt;$R$80,0,UPPER(VLOOKUP(G74,#REF!,2)))</f>
        <v>#REF!</v>
      </c>
      <c r="I74" s="251"/>
      <c r="J74" s="444" t="s">
        <v>108</v>
      </c>
      <c r="K74" s="254"/>
      <c r="L74" s="243"/>
      <c r="M74" s="254"/>
      <c r="N74" s="445"/>
      <c r="O74" s="453"/>
      <c r="P74" s="454"/>
      <c r="Q74" s="450"/>
      <c r="R74" s="455"/>
    </row>
    <row r="75" spans="1:19" s="18" customFormat="1" ht="9" customHeight="1" x14ac:dyDescent="0.25">
      <c r="A75" s="255"/>
      <c r="B75" s="256"/>
      <c r="C75" s="377"/>
      <c r="D75" s="257"/>
      <c r="E75" s="443">
        <v>3</v>
      </c>
      <c r="F75" s="509" t="e">
        <f>IF(E75&gt;$R$80,0,UPPER(VLOOKUP(E75,#REF!,2)))</f>
        <v>#REF!</v>
      </c>
      <c r="G75" s="443">
        <v>11</v>
      </c>
      <c r="H75" s="258" t="e">
        <f>IF(G75&gt;$R$80,0,UPPER(VLOOKUP(G75,#REF!,2)))</f>
        <v>#REF!</v>
      </c>
      <c r="I75" s="251"/>
      <c r="J75" s="444" t="s">
        <v>109</v>
      </c>
      <c r="K75" s="254"/>
      <c r="L75" s="243"/>
      <c r="M75" s="254"/>
      <c r="N75" s="445"/>
      <c r="O75" s="446" t="s">
        <v>110</v>
      </c>
      <c r="P75" s="447"/>
      <c r="Q75" s="447"/>
      <c r="R75" s="448"/>
    </row>
    <row r="76" spans="1:19" s="18" customFormat="1" ht="9" customHeight="1" x14ac:dyDescent="0.25">
      <c r="A76" s="260"/>
      <c r="B76" s="261"/>
      <c r="C76" s="261"/>
      <c r="D76" s="262"/>
      <c r="E76" s="443">
        <v>4</v>
      </c>
      <c r="F76" s="509" t="e">
        <f>IF(E76&gt;$R$80,0,UPPER(VLOOKUP(E76,#REF!,2)))</f>
        <v>#REF!</v>
      </c>
      <c r="G76" s="443">
        <v>12</v>
      </c>
      <c r="H76" s="258" t="e">
        <f>IF(G76&gt;$R$80,0,UPPER(VLOOKUP(G76,#REF!,2)))</f>
        <v>#REF!</v>
      </c>
      <c r="I76" s="251"/>
      <c r="J76" s="444" t="s">
        <v>111</v>
      </c>
      <c r="K76" s="254"/>
      <c r="L76" s="243"/>
      <c r="M76" s="254"/>
      <c r="N76" s="445"/>
      <c r="O76" s="254"/>
      <c r="P76" s="243"/>
      <c r="Q76" s="254"/>
      <c r="R76" s="445"/>
    </row>
    <row r="77" spans="1:19" s="18" customFormat="1" ht="9" customHeight="1" x14ac:dyDescent="0.25">
      <c r="A77" s="264"/>
      <c r="B77" s="265"/>
      <c r="C77" s="265"/>
      <c r="D77" s="266"/>
      <c r="E77" s="443">
        <v>5</v>
      </c>
      <c r="F77" s="509" t="e">
        <f>IF(E77&gt;$R$80,0,UPPER(VLOOKUP(E77,#REF!,2)))</f>
        <v>#REF!</v>
      </c>
      <c r="G77" s="443">
        <v>13</v>
      </c>
      <c r="H77" s="258" t="e">
        <f>IF(G77&gt;$R$80,0,UPPER(VLOOKUP(G77,#REF!,2)))</f>
        <v>#REF!</v>
      </c>
      <c r="I77" s="251"/>
      <c r="J77" s="444" t="s">
        <v>112</v>
      </c>
      <c r="K77" s="254"/>
      <c r="L77" s="243"/>
      <c r="M77" s="254"/>
      <c r="N77" s="445"/>
      <c r="O77" s="450"/>
      <c r="P77" s="454"/>
      <c r="Q77" s="450"/>
      <c r="R77" s="455"/>
    </row>
    <row r="78" spans="1:19" s="18" customFormat="1" ht="9" customHeight="1" x14ac:dyDescent="0.25">
      <c r="A78" s="267"/>
      <c r="B78" s="16"/>
      <c r="C78" s="261"/>
      <c r="D78" s="262"/>
      <c r="E78" s="443">
        <v>6</v>
      </c>
      <c r="F78" s="509" t="e">
        <f>IF(E78&gt;$R$80,0,UPPER(VLOOKUP(E78,#REF!,2)))</f>
        <v>#REF!</v>
      </c>
      <c r="G78" s="443">
        <v>14</v>
      </c>
      <c r="H78" s="258" t="e">
        <f>IF(G78&gt;$R$80,0,UPPER(VLOOKUP(G78,#REF!,2)))</f>
        <v>#REF!</v>
      </c>
      <c r="I78" s="251"/>
      <c r="J78" s="444" t="s">
        <v>113</v>
      </c>
      <c r="K78" s="254"/>
      <c r="L78" s="243"/>
      <c r="M78" s="254"/>
      <c r="N78" s="445"/>
      <c r="O78" s="446" t="s">
        <v>33</v>
      </c>
      <c r="P78" s="447"/>
      <c r="Q78" s="447"/>
      <c r="R78" s="448"/>
    </row>
    <row r="79" spans="1:19" s="18" customFormat="1" ht="9" customHeight="1" x14ac:dyDescent="0.25">
      <c r="A79" s="267"/>
      <c r="B79" s="16"/>
      <c r="C79" s="378"/>
      <c r="D79" s="268"/>
      <c r="E79" s="443">
        <v>7</v>
      </c>
      <c r="F79" s="509" t="e">
        <f>IF(E79&gt;$R$80,0,UPPER(VLOOKUP(E79,#REF!,2)))</f>
        <v>#REF!</v>
      </c>
      <c r="G79" s="443">
        <v>15</v>
      </c>
      <c r="H79" s="258" t="e">
        <f>IF(G79&gt;$R$80,0,UPPER(VLOOKUP(G79,#REF!,2)))</f>
        <v>#REF!</v>
      </c>
      <c r="I79" s="251"/>
      <c r="J79" s="444" t="s">
        <v>114</v>
      </c>
      <c r="K79" s="254"/>
      <c r="L79" s="243"/>
      <c r="M79" s="254"/>
      <c r="N79" s="445"/>
      <c r="O79" s="254"/>
      <c r="P79" s="243"/>
      <c r="Q79" s="254"/>
      <c r="R79" s="445"/>
    </row>
    <row r="80" spans="1:19" s="18" customFormat="1" ht="9" customHeight="1" x14ac:dyDescent="0.25">
      <c r="A80" s="269"/>
      <c r="B80" s="270"/>
      <c r="C80" s="379"/>
      <c r="D80" s="271"/>
      <c r="E80" s="456">
        <v>8</v>
      </c>
      <c r="F80" s="510" t="e">
        <f>IF(E80&gt;$R$80,0,UPPER(VLOOKUP(E80,#REF!,2)))</f>
        <v>#REF!</v>
      </c>
      <c r="G80" s="456">
        <v>16</v>
      </c>
      <c r="H80" s="273" t="e">
        <f>IF(G80&gt;$R$80,0,UPPER(VLOOKUP(G80,#REF!,2)))</f>
        <v>#REF!</v>
      </c>
      <c r="I80" s="276"/>
      <c r="J80" s="457" t="s">
        <v>115</v>
      </c>
      <c r="K80" s="450"/>
      <c r="L80" s="454"/>
      <c r="M80" s="450"/>
      <c r="N80" s="455"/>
      <c r="O80" s="450" t="str">
        <f>R4</f>
        <v>Kovács Zoltán</v>
      </c>
      <c r="P80" s="454"/>
      <c r="Q80" s="450"/>
      <c r="R80" s="382" t="e">
        <f>MIN(16,#REF!)</f>
        <v>#REF!</v>
      </c>
    </row>
    <row r="81" ht="15.75" customHeight="1" x14ac:dyDescent="0.25"/>
    <row r="82" ht="9" customHeight="1" x14ac:dyDescent="0.25"/>
  </sheetData>
  <sheetProtection selectLockedCells="1" selectUnlockedCells="1"/>
  <mergeCells count="4">
    <mergeCell ref="A4:C4"/>
    <mergeCell ref="Q25:R25"/>
    <mergeCell ref="Q41:R41"/>
    <mergeCell ref="Q57:R57"/>
  </mergeCells>
  <conditionalFormatting sqref="E7:E70">
    <cfRule type="expression" dxfId="208" priority="11" stopIfTrue="1">
      <formula>$E7&lt;17</formula>
    </cfRule>
  </conditionalFormatting>
  <conditionalFormatting sqref="G7:G70 I7:I70">
    <cfRule type="expression" dxfId="207" priority="2" stopIfTrue="1">
      <formula>AND($E7&lt;17,$C7&gt;0)</formula>
    </cfRule>
  </conditionalFormatting>
  <conditionalFormatting sqref="H7:H70">
    <cfRule type="expression" dxfId="206" priority="1"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205" priority="10" stopIfTrue="1">
      <formula>$O$1="CU"</formula>
    </cfRule>
  </conditionalFormatting>
  <conditionalFormatting sqref="K7 K9 K11 K13 K15 K17 K19 K21 Q22 K23 K25 K27 K29 K31 K33 K35 K37 K39 K41 K43 K45 K47 K49 K51 K53 Q54 K55 K57 K59 K61 K63 K65 K67 K69">
    <cfRule type="expression" dxfId="204" priority="8" stopIfTrue="1">
      <formula>J8="as"</formula>
    </cfRule>
    <cfRule type="expression" dxfId="203" priority="9" stopIfTrue="1">
      <formula>J8="bs"</formula>
    </cfRule>
  </conditionalFormatting>
  <conditionalFormatting sqref="M8 O10 M12 Q14 M16 O18 M20 M24 O26 M28 Q30 M32 O34 M36 Q38 M40 O42 M44 Q46 M48 O50 M52 M56 O58 M60 Q62 M64 O66 M68">
    <cfRule type="expression" dxfId="202" priority="6" stopIfTrue="1">
      <formula>L8="as"</formula>
    </cfRule>
    <cfRule type="expression" dxfId="201" priority="7" stopIfTrue="1">
      <formula>L8="bs"</formula>
    </cfRule>
  </conditionalFormatting>
  <conditionalFormatting sqref="M10 O14 M18 O23 M26 O30 M34 O38 M42 O46 M50 O55 M58 O62 M66">
    <cfRule type="expression" dxfId="200" priority="3" stopIfTrue="1">
      <formula>AND($O$1="CU",M10="Umpire")</formula>
    </cfRule>
    <cfRule type="expression" dxfId="199" priority="4" stopIfTrue="1">
      <formula>AND($O$1="CU",M10&lt;&gt;"Umpire",N10&lt;&gt;"")</formula>
    </cfRule>
    <cfRule type="expression" dxfId="198" priority="5" stopIfTrue="1">
      <formula>AND($O$1="CU",M10&lt;&gt;"Umpire")</formula>
    </cfRule>
  </conditionalFormatting>
  <conditionalFormatting sqref="O37">
    <cfRule type="expression" dxfId="197" priority="12" stopIfTrue="1">
      <formula>P23="as"</formula>
    </cfRule>
    <cfRule type="expression" dxfId="196" priority="13" stopIfTrue="1">
      <formula>P23="bs"</formula>
    </cfRule>
  </conditionalFormatting>
  <conditionalFormatting sqref="O39">
    <cfRule type="expression" dxfId="195" priority="14" stopIfTrue="1">
      <formula>P55="as"</formula>
    </cfRule>
    <cfRule type="expression" dxfId="194" priority="15" stopIfTrue="1">
      <formula>P55="bs"</formula>
    </cfRule>
  </conditionalFormatting>
  <dataValidations count="1">
    <dataValidation type="list" allowBlank="1" sqref="M10 O14 M18 O23 M26 O30 M34 O38 M42 O46 M50 O55 M58 O62 M66" xr:uid="{F922E438-72AF-4ED6-A304-F4E09C780EF6}">
      <formula1>$U$7:$U$16</formula1>
      <formula2>0</formula2>
    </dataValidation>
  </dataValidations>
  <printOptions horizontalCentered="1"/>
  <pageMargins left="0.35000000000000003" right="0.35000000000000003" top="0.35000000000000003" bottom="0.35000000000000003" header="0.51181102362204722" footer="0.51181102362204722"/>
  <pageSetup paperSize="9" firstPageNumber="0" orientation="portrait" horizontalDpi="300" verticalDpi="300"/>
  <headerFooter alignWithMargins="0"/>
  <rowBreaks count="1" manualBreakCount="1">
    <brk id="80"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2530" r:id="rId3" name="Gomb 1">
              <controlPr defaultSize="0" print="0" autoFill="0" autoLine="0" autoPict="0" macro="[0]!Modul1.Jun_Show_CU" altText="Legyen bíró">
                <anchor moveWithCells="1" sizeWithCells="1">
                  <from>
                    <xdr:col>12</xdr:col>
                    <xdr:colOff>548640</xdr:colOff>
                    <xdr:row>0</xdr:row>
                    <xdr:rowOff>7620</xdr:rowOff>
                  </from>
                  <to>
                    <xdr:col>14</xdr:col>
                    <xdr:colOff>388620</xdr:colOff>
                    <xdr:row>0</xdr:row>
                    <xdr:rowOff>175260</xdr:rowOff>
                  </to>
                </anchor>
              </controlPr>
            </control>
          </mc:Choice>
        </mc:AlternateContent>
        <mc:AlternateContent xmlns:mc="http://schemas.openxmlformats.org/markup-compatibility/2006">
          <mc:Choice Requires="x14">
            <control shapeId="22531" r:id="rId4" name="Gomb 2">
              <controlPr defaultSize="0" print="0" autoFill="0" autoLine="0" autoPict="0" macro="[0]!Modul1.Jun_Hide_CU" altText="Nincs bíró">
                <anchor moveWithCells="1" sizeWithCells="1">
                  <from>
                    <xdr:col>12</xdr:col>
                    <xdr:colOff>533400</xdr:colOff>
                    <xdr:row>0</xdr:row>
                    <xdr:rowOff>182880</xdr:rowOff>
                  </from>
                  <to>
                    <xdr:col>14</xdr:col>
                    <xdr:colOff>388620</xdr:colOff>
                    <xdr:row>1</xdr:row>
                    <xdr:rowOff>60960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369DA-1C96-4F00-A8EF-A09A823168CB}">
  <sheetPr codeName="Sheet31">
    <tabColor indexed="27"/>
  </sheetPr>
  <dimension ref="A1:P87"/>
  <sheetViews>
    <sheetView showGridLines="0" showZeros="0" zoomScale="86" zoomScaleNormal="86" workbookViewId="0">
      <pane ySplit="7" topLeftCell="A8" activePane="bottomLeft" state="frozen"/>
      <selection pane="bottomLeft" activeCell="R12" sqref="R12"/>
    </sheetView>
  </sheetViews>
  <sheetFormatPr defaultRowHeight="13.2" x14ac:dyDescent="0.25"/>
  <cols>
    <col min="1" max="1" width="4.33203125" customWidth="1"/>
    <col min="2" max="2" width="12.6640625" customWidth="1"/>
    <col min="3" max="3" width="11.88671875" customWidth="1"/>
    <col min="4" max="4" width="12.33203125" style="42" customWidth="1"/>
    <col min="5" max="5" width="11" style="42" customWidth="1"/>
    <col min="6" max="6" width="5.88671875" style="42" customWidth="1"/>
    <col min="7" max="7" width="3.109375" style="42" customWidth="1"/>
    <col min="8" max="8" width="14.109375" style="90" customWidth="1"/>
    <col min="9" max="10" width="13.44140625" style="42" customWidth="1"/>
    <col min="11" max="11" width="11.5546875" style="42" customWidth="1"/>
    <col min="12" max="12" width="5.88671875" style="42" customWidth="1"/>
    <col min="13" max="13" width="11.33203125" style="42" customWidth="1"/>
    <col min="14" max="16" width="5.88671875" style="42" customWidth="1"/>
  </cols>
  <sheetData>
    <row r="1" spans="1:16" ht="24.6" x14ac:dyDescent="0.4">
      <c r="A1" s="92" t="str">
        <f>Altalanos!$A$6</f>
        <v>Diákolimpia Vármegyei</v>
      </c>
      <c r="B1" s="92"/>
      <c r="C1" s="92"/>
      <c r="D1" s="97"/>
      <c r="E1" s="97"/>
      <c r="F1" s="511"/>
      <c r="G1" s="511"/>
      <c r="H1" s="94" t="s">
        <v>420</v>
      </c>
      <c r="I1" s="97"/>
      <c r="J1" s="512"/>
      <c r="K1" s="512"/>
      <c r="L1" s="512"/>
      <c r="M1" s="512"/>
      <c r="N1" s="512"/>
      <c r="O1" s="513"/>
      <c r="P1" s="514"/>
    </row>
    <row r="2" spans="1:16" x14ac:dyDescent="0.25">
      <c r="A2" s="100">
        <f>Altalanos!$A$8</f>
        <v>0</v>
      </c>
      <c r="B2" s="100" t="s">
        <v>29</v>
      </c>
      <c r="C2" s="390">
        <f>Altalanos!$D$8</f>
        <v>0</v>
      </c>
      <c r="D2" s="515"/>
      <c r="E2" s="515"/>
      <c r="F2" s="515"/>
      <c r="G2" s="515"/>
      <c r="H2" s="94" t="s">
        <v>421</v>
      </c>
      <c r="I2" s="102"/>
      <c r="J2" s="102"/>
      <c r="K2" s="105"/>
      <c r="L2" s="105"/>
      <c r="M2" s="105"/>
      <c r="N2" s="105"/>
      <c r="O2" s="516"/>
      <c r="P2" s="104"/>
    </row>
    <row r="3" spans="1:16" s="7" customFormat="1" x14ac:dyDescent="0.25">
      <c r="A3" s="517" t="s">
        <v>422</v>
      </c>
      <c r="B3" s="518"/>
      <c r="C3" s="519"/>
      <c r="D3" s="520"/>
      <c r="E3" s="521"/>
      <c r="F3" s="522"/>
      <c r="G3" s="522"/>
      <c r="H3" s="5"/>
      <c r="I3" s="522"/>
      <c r="J3" s="523"/>
      <c r="K3" s="523"/>
      <c r="L3" s="523"/>
      <c r="M3" s="524" t="s">
        <v>33</v>
      </c>
      <c r="N3" s="113"/>
      <c r="O3" s="113"/>
      <c r="P3" s="525"/>
    </row>
    <row r="4" spans="1:16" s="7" customFormat="1" x14ac:dyDescent="0.25">
      <c r="A4" s="53" t="s">
        <v>21</v>
      </c>
      <c r="B4" s="53"/>
      <c r="C4" s="51" t="s">
        <v>11</v>
      </c>
      <c r="D4" s="51"/>
      <c r="E4" s="51"/>
      <c r="F4" s="51"/>
      <c r="G4" s="51"/>
      <c r="H4" s="51" t="s">
        <v>34</v>
      </c>
      <c r="I4" s="53"/>
      <c r="J4" s="54"/>
      <c r="K4" s="54"/>
      <c r="L4" s="54" t="s">
        <v>35</v>
      </c>
      <c r="M4" s="526"/>
      <c r="N4" s="284"/>
      <c r="O4" s="284"/>
      <c r="P4" s="122"/>
    </row>
    <row r="5" spans="1:16" s="7" customFormat="1" x14ac:dyDescent="0.25">
      <c r="A5" s="713">
        <f>Altalanos!$A$10</f>
        <v>45789</v>
      </c>
      <c r="B5" s="713"/>
      <c r="C5" s="392" t="str">
        <f>Altalanos!$C$10</f>
        <v>Gyula</v>
      </c>
      <c r="D5" s="125"/>
      <c r="E5" s="125"/>
      <c r="F5" s="125"/>
      <c r="G5" s="125"/>
      <c r="H5" s="395"/>
      <c r="I5" s="482"/>
      <c r="J5" s="129"/>
      <c r="K5" s="129"/>
      <c r="L5" s="129" t="str">
        <f>Altalanos!$E$10</f>
        <v>Kovács Zoltán</v>
      </c>
      <c r="M5" s="128"/>
      <c r="N5" s="482"/>
      <c r="O5" s="482"/>
      <c r="P5" s="527">
        <f>COUNTA(P8:P87)</f>
        <v>0</v>
      </c>
    </row>
    <row r="6" spans="1:16" s="530" customFormat="1" ht="12" customHeight="1" x14ac:dyDescent="0.25">
      <c r="A6" s="528"/>
      <c r="B6" s="718" t="s">
        <v>423</v>
      </c>
      <c r="C6" s="718"/>
      <c r="D6" s="718"/>
      <c r="E6" s="718"/>
      <c r="F6" s="718"/>
      <c r="G6" s="529"/>
      <c r="H6" s="719" t="s">
        <v>424</v>
      </c>
      <c r="I6" s="719"/>
      <c r="J6" s="719"/>
      <c r="K6" s="719"/>
      <c r="L6" s="719"/>
      <c r="M6" s="719" t="s">
        <v>425</v>
      </c>
      <c r="N6" s="719"/>
      <c r="O6" s="719"/>
      <c r="P6" s="719"/>
    </row>
    <row r="7" spans="1:16" ht="47.25" customHeight="1" x14ac:dyDescent="0.25">
      <c r="A7" s="531" t="s">
        <v>426</v>
      </c>
      <c r="B7" s="132" t="s">
        <v>24</v>
      </c>
      <c r="C7" s="132" t="s">
        <v>25</v>
      </c>
      <c r="D7" s="132" t="s">
        <v>37</v>
      </c>
      <c r="E7" s="132" t="s">
        <v>38</v>
      </c>
      <c r="F7" s="532" t="s">
        <v>427</v>
      </c>
      <c r="G7" s="533" t="s">
        <v>40</v>
      </c>
      <c r="H7" s="531" t="s">
        <v>24</v>
      </c>
      <c r="I7" s="132" t="s">
        <v>25</v>
      </c>
      <c r="J7" s="132" t="s">
        <v>37</v>
      </c>
      <c r="K7" s="132" t="s">
        <v>38</v>
      </c>
      <c r="L7" s="133" t="s">
        <v>428</v>
      </c>
      <c r="M7" s="531" t="s">
        <v>40</v>
      </c>
      <c r="N7" s="534" t="s">
        <v>429</v>
      </c>
      <c r="O7" s="132" t="s">
        <v>430</v>
      </c>
      <c r="P7" s="133" t="s">
        <v>49</v>
      </c>
    </row>
    <row r="8" spans="1:16" s="69" customFormat="1" ht="18.899999999999999" customHeight="1" x14ac:dyDescent="0.25">
      <c r="A8" s="535">
        <v>1</v>
      </c>
      <c r="B8" s="536"/>
      <c r="C8" s="145"/>
      <c r="D8" s="146"/>
      <c r="E8" s="146"/>
      <c r="F8" s="537"/>
      <c r="G8" s="538"/>
      <c r="H8" s="539"/>
      <c r="I8" s="540"/>
      <c r="J8" s="146"/>
      <c r="K8" s="146"/>
      <c r="L8" s="155"/>
      <c r="M8" s="146"/>
      <c r="N8" s="155"/>
      <c r="O8" s="541">
        <f t="shared" ref="O8:O26" si="0">SUM(F8,L8)</f>
        <v>0</v>
      </c>
      <c r="P8" s="155"/>
    </row>
    <row r="9" spans="1:16" s="69" customFormat="1" ht="18.899999999999999" customHeight="1" x14ac:dyDescent="0.25">
      <c r="A9" s="542">
        <v>2</v>
      </c>
      <c r="B9" s="536"/>
      <c r="C9" s="145"/>
      <c r="D9" s="146"/>
      <c r="E9" s="146"/>
      <c r="F9" s="537"/>
      <c r="G9" s="538"/>
      <c r="H9" s="539"/>
      <c r="I9" s="540"/>
      <c r="J9" s="146"/>
      <c r="K9" s="146"/>
      <c r="L9" s="537"/>
      <c r="M9" s="146"/>
      <c r="N9" s="155"/>
      <c r="O9" s="541">
        <f t="shared" si="0"/>
        <v>0</v>
      </c>
      <c r="P9" s="155"/>
    </row>
    <row r="10" spans="1:16" s="69" customFormat="1" ht="18.899999999999999" customHeight="1" x14ac:dyDescent="0.25">
      <c r="A10" s="542">
        <v>3</v>
      </c>
      <c r="B10" s="536"/>
      <c r="C10" s="145"/>
      <c r="D10" s="146"/>
      <c r="E10" s="146"/>
      <c r="F10" s="537"/>
      <c r="G10" s="538"/>
      <c r="H10" s="539"/>
      <c r="I10" s="540"/>
      <c r="J10" s="146"/>
      <c r="K10" s="146"/>
      <c r="L10" s="537"/>
      <c r="M10" s="146"/>
      <c r="N10" s="155"/>
      <c r="O10" s="541">
        <f t="shared" si="0"/>
        <v>0</v>
      </c>
      <c r="P10" s="155"/>
    </row>
    <row r="11" spans="1:16" s="69" customFormat="1" ht="18.899999999999999" customHeight="1" x14ac:dyDescent="0.25">
      <c r="A11" s="542">
        <v>4</v>
      </c>
      <c r="B11" s="536"/>
      <c r="C11" s="145"/>
      <c r="D11" s="146"/>
      <c r="E11" s="543"/>
      <c r="F11" s="155"/>
      <c r="G11" s="538"/>
      <c r="H11" s="536"/>
      <c r="I11" s="145"/>
      <c r="J11" s="146"/>
      <c r="K11" s="543"/>
      <c r="L11" s="155"/>
      <c r="M11" s="146"/>
      <c r="N11" s="155"/>
      <c r="O11" s="541">
        <f t="shared" si="0"/>
        <v>0</v>
      </c>
      <c r="P11" s="155"/>
    </row>
    <row r="12" spans="1:16" s="69" customFormat="1" ht="18.899999999999999" customHeight="1" x14ac:dyDescent="0.25">
      <c r="A12" s="542">
        <v>5</v>
      </c>
      <c r="B12" s="536"/>
      <c r="C12" s="145"/>
      <c r="D12" s="146"/>
      <c r="E12" s="146"/>
      <c r="F12" s="537"/>
      <c r="G12" s="538"/>
      <c r="H12" s="539"/>
      <c r="I12" s="540"/>
      <c r="J12" s="146"/>
      <c r="K12" s="146"/>
      <c r="L12" s="537"/>
      <c r="M12" s="146"/>
      <c r="N12" s="155"/>
      <c r="O12" s="541">
        <f t="shared" si="0"/>
        <v>0</v>
      </c>
      <c r="P12" s="155"/>
    </row>
    <row r="13" spans="1:16" s="69" customFormat="1" ht="18.899999999999999" customHeight="1" x14ac:dyDescent="0.25">
      <c r="A13" s="542">
        <v>6</v>
      </c>
      <c r="B13" s="536"/>
      <c r="C13" s="145"/>
      <c r="D13" s="146"/>
      <c r="E13" s="543"/>
      <c r="F13" s="155"/>
      <c r="G13" s="538"/>
      <c r="H13" s="536"/>
      <c r="I13" s="145"/>
      <c r="J13" s="146"/>
      <c r="K13" s="543"/>
      <c r="L13" s="155"/>
      <c r="M13" s="146"/>
      <c r="N13" s="155"/>
      <c r="O13" s="541">
        <f t="shared" si="0"/>
        <v>0</v>
      </c>
      <c r="P13" s="155"/>
    </row>
    <row r="14" spans="1:16" s="69" customFormat="1" ht="18.899999999999999" customHeight="1" x14ac:dyDescent="0.25">
      <c r="A14" s="542">
        <v>7</v>
      </c>
      <c r="B14" s="536"/>
      <c r="C14" s="145"/>
      <c r="D14" s="146"/>
      <c r="E14" s="543"/>
      <c r="F14" s="155"/>
      <c r="G14" s="538"/>
      <c r="H14" s="536"/>
      <c r="I14" s="145"/>
      <c r="J14" s="146"/>
      <c r="K14" s="543"/>
      <c r="L14" s="155"/>
      <c r="M14" s="146"/>
      <c r="N14" s="155"/>
      <c r="O14" s="541">
        <f t="shared" si="0"/>
        <v>0</v>
      </c>
      <c r="P14" s="155"/>
    </row>
    <row r="15" spans="1:16" s="69" customFormat="1" ht="18.899999999999999" customHeight="1" x14ac:dyDescent="0.25">
      <c r="A15" s="542">
        <v>8</v>
      </c>
      <c r="B15" s="536"/>
      <c r="C15" s="145"/>
      <c r="D15" s="146"/>
      <c r="E15" s="543"/>
      <c r="F15" s="155"/>
      <c r="G15" s="538"/>
      <c r="H15" s="536"/>
      <c r="I15" s="145"/>
      <c r="J15" s="146"/>
      <c r="K15" s="543"/>
      <c r="L15" s="155"/>
      <c r="M15" s="146"/>
      <c r="N15" s="155"/>
      <c r="O15" s="541">
        <f t="shared" si="0"/>
        <v>0</v>
      </c>
      <c r="P15" s="155"/>
    </row>
    <row r="16" spans="1:16" s="69" customFormat="1" ht="18.899999999999999" customHeight="1" x14ac:dyDescent="0.25">
      <c r="A16" s="542">
        <v>9</v>
      </c>
      <c r="B16" s="536"/>
      <c r="C16" s="145"/>
      <c r="D16" s="146"/>
      <c r="E16" s="543"/>
      <c r="F16" s="155"/>
      <c r="G16" s="538"/>
      <c r="H16" s="536"/>
      <c r="I16" s="145"/>
      <c r="J16" s="146"/>
      <c r="K16" s="543"/>
      <c r="L16" s="155"/>
      <c r="M16" s="146"/>
      <c r="N16" s="544"/>
      <c r="O16" s="541">
        <f t="shared" si="0"/>
        <v>0</v>
      </c>
      <c r="P16" s="155"/>
    </row>
    <row r="17" spans="1:16" s="69" customFormat="1" ht="18.899999999999999" customHeight="1" x14ac:dyDescent="0.25">
      <c r="A17" s="542">
        <v>10</v>
      </c>
      <c r="B17" s="536"/>
      <c r="C17" s="145"/>
      <c r="D17" s="146"/>
      <c r="E17" s="543"/>
      <c r="F17" s="155"/>
      <c r="G17" s="538"/>
      <c r="H17" s="536"/>
      <c r="I17" s="145"/>
      <c r="J17" s="146"/>
      <c r="K17" s="543"/>
      <c r="L17" s="155"/>
      <c r="M17" s="146"/>
      <c r="N17" s="155"/>
      <c r="O17" s="541">
        <f t="shared" si="0"/>
        <v>0</v>
      </c>
      <c r="P17" s="155"/>
    </row>
    <row r="18" spans="1:16" s="69" customFormat="1" ht="18.899999999999999" customHeight="1" x14ac:dyDescent="0.25">
      <c r="A18" s="542">
        <v>11</v>
      </c>
      <c r="B18" s="536"/>
      <c r="C18" s="145"/>
      <c r="D18" s="146"/>
      <c r="E18" s="543"/>
      <c r="F18" s="155"/>
      <c r="G18" s="538"/>
      <c r="H18" s="536"/>
      <c r="I18" s="145"/>
      <c r="J18" s="146"/>
      <c r="K18" s="545"/>
      <c r="L18" s="155"/>
      <c r="M18" s="146"/>
      <c r="N18" s="155"/>
      <c r="O18" s="541">
        <f t="shared" si="0"/>
        <v>0</v>
      </c>
      <c r="P18" s="155"/>
    </row>
    <row r="19" spans="1:16" s="69" customFormat="1" ht="18.899999999999999" customHeight="1" x14ac:dyDescent="0.25">
      <c r="A19" s="542">
        <v>12</v>
      </c>
      <c r="B19" s="536"/>
      <c r="C19" s="145"/>
      <c r="D19" s="146"/>
      <c r="E19" s="543"/>
      <c r="F19" s="155"/>
      <c r="G19" s="538"/>
      <c r="H19" s="536"/>
      <c r="I19" s="145"/>
      <c r="J19" s="146"/>
      <c r="K19" s="543"/>
      <c r="L19" s="155"/>
      <c r="M19" s="146"/>
      <c r="N19" s="155"/>
      <c r="O19" s="541">
        <f t="shared" si="0"/>
        <v>0</v>
      </c>
      <c r="P19" s="155"/>
    </row>
    <row r="20" spans="1:16" s="69" customFormat="1" ht="18.899999999999999" customHeight="1" x14ac:dyDescent="0.25">
      <c r="A20" s="542">
        <v>13</v>
      </c>
      <c r="B20" s="536"/>
      <c r="C20" s="145"/>
      <c r="D20" s="146"/>
      <c r="E20" s="543"/>
      <c r="F20" s="155"/>
      <c r="G20" s="538"/>
      <c r="H20" s="536"/>
      <c r="I20" s="145"/>
      <c r="J20" s="146"/>
      <c r="K20" s="543"/>
      <c r="L20" s="155"/>
      <c r="M20" s="146"/>
      <c r="N20" s="155"/>
      <c r="O20" s="541">
        <f t="shared" si="0"/>
        <v>0</v>
      </c>
      <c r="P20" s="155"/>
    </row>
    <row r="21" spans="1:16" s="69" customFormat="1" ht="18.899999999999999" customHeight="1" x14ac:dyDescent="0.25">
      <c r="A21" s="542">
        <v>14</v>
      </c>
      <c r="B21" s="536"/>
      <c r="C21" s="145"/>
      <c r="D21" s="146"/>
      <c r="E21" s="543"/>
      <c r="F21" s="155"/>
      <c r="G21" s="538"/>
      <c r="H21" s="536"/>
      <c r="I21" s="145"/>
      <c r="J21" s="146"/>
      <c r="K21" s="546"/>
      <c r="L21" s="155"/>
      <c r="M21" s="146"/>
      <c r="N21" s="155"/>
      <c r="O21" s="541">
        <f t="shared" si="0"/>
        <v>0</v>
      </c>
      <c r="P21" s="155"/>
    </row>
    <row r="22" spans="1:16" s="69" customFormat="1" ht="18.899999999999999" customHeight="1" x14ac:dyDescent="0.25">
      <c r="A22" s="542">
        <v>15</v>
      </c>
      <c r="B22" s="536"/>
      <c r="C22" s="145"/>
      <c r="D22" s="146"/>
      <c r="E22" s="543"/>
      <c r="F22" s="155"/>
      <c r="G22" s="538"/>
      <c r="H22" s="536"/>
      <c r="I22" s="145"/>
      <c r="J22" s="146"/>
      <c r="K22" s="543"/>
      <c r="L22" s="155"/>
      <c r="M22" s="146"/>
      <c r="N22" s="155"/>
      <c r="O22" s="541">
        <f t="shared" si="0"/>
        <v>0</v>
      </c>
      <c r="P22" s="155"/>
    </row>
    <row r="23" spans="1:16" s="69" customFormat="1" ht="18.899999999999999" customHeight="1" x14ac:dyDescent="0.25">
      <c r="A23" s="547">
        <v>16</v>
      </c>
      <c r="B23" s="536"/>
      <c r="C23" s="145"/>
      <c r="D23" s="146"/>
      <c r="E23" s="543"/>
      <c r="F23" s="155"/>
      <c r="G23" s="538"/>
      <c r="H23" s="536"/>
      <c r="I23" s="145"/>
      <c r="J23" s="146"/>
      <c r="K23" s="543"/>
      <c r="L23" s="155"/>
      <c r="M23" s="146"/>
      <c r="N23" s="155"/>
      <c r="O23" s="541">
        <f t="shared" si="0"/>
        <v>0</v>
      </c>
      <c r="P23" s="155"/>
    </row>
    <row r="24" spans="1:16" s="548" customFormat="1" ht="18.899999999999999" customHeight="1" x14ac:dyDescent="0.2">
      <c r="A24" s="547">
        <v>17</v>
      </c>
      <c r="B24" s="536"/>
      <c r="C24" s="145"/>
      <c r="D24" s="146"/>
      <c r="E24" s="543"/>
      <c r="F24" s="155"/>
      <c r="G24" s="538"/>
      <c r="H24" s="536"/>
      <c r="I24" s="145"/>
      <c r="J24" s="146"/>
      <c r="K24" s="543"/>
      <c r="L24" s="155"/>
      <c r="M24" s="146"/>
      <c r="N24" s="155"/>
      <c r="O24" s="541">
        <f t="shared" si="0"/>
        <v>0</v>
      </c>
      <c r="P24" s="155"/>
    </row>
    <row r="25" spans="1:16" s="548" customFormat="1" ht="18.899999999999999" customHeight="1" x14ac:dyDescent="0.2">
      <c r="A25" s="547">
        <v>18</v>
      </c>
      <c r="B25" s="536"/>
      <c r="C25" s="145"/>
      <c r="D25" s="146"/>
      <c r="E25" s="543"/>
      <c r="F25" s="155"/>
      <c r="G25" s="538"/>
      <c r="H25" s="536"/>
      <c r="I25" s="145"/>
      <c r="J25" s="146"/>
      <c r="K25" s="543"/>
      <c r="L25" s="155"/>
      <c r="M25" s="146"/>
      <c r="N25" s="155"/>
      <c r="O25" s="541">
        <f t="shared" si="0"/>
        <v>0</v>
      </c>
      <c r="P25" s="155"/>
    </row>
    <row r="26" spans="1:16" s="548" customFormat="1" ht="18.899999999999999" customHeight="1" x14ac:dyDescent="0.2">
      <c r="A26" s="547">
        <v>19</v>
      </c>
      <c r="B26" s="536"/>
      <c r="C26" s="145"/>
      <c r="D26" s="146"/>
      <c r="E26" s="543"/>
      <c r="F26" s="155"/>
      <c r="G26" s="538"/>
      <c r="H26" s="536"/>
      <c r="I26" s="145"/>
      <c r="J26" s="146"/>
      <c r="K26" s="543"/>
      <c r="L26" s="155"/>
      <c r="M26" s="146"/>
      <c r="N26" s="155"/>
      <c r="O26" s="541">
        <f t="shared" si="0"/>
        <v>0</v>
      </c>
      <c r="P26" s="155"/>
    </row>
    <row r="27" spans="1:16" s="548" customFormat="1" ht="18.899999999999999" customHeight="1" x14ac:dyDescent="0.2">
      <c r="A27" s="547">
        <v>20</v>
      </c>
      <c r="B27" s="536"/>
      <c r="C27" s="145"/>
      <c r="D27" s="146"/>
      <c r="E27" s="146"/>
      <c r="F27" s="537"/>
      <c r="G27" s="538"/>
      <c r="H27" s="539"/>
      <c r="I27" s="540"/>
      <c r="J27" s="146"/>
      <c r="K27" s="146"/>
      <c r="L27" s="537"/>
      <c r="M27" s="146"/>
      <c r="N27" s="155"/>
      <c r="O27" s="541"/>
      <c r="P27" s="155"/>
    </row>
    <row r="28" spans="1:16" s="548" customFormat="1" ht="18.899999999999999" customHeight="1" x14ac:dyDescent="0.2">
      <c r="A28" s="547">
        <v>21</v>
      </c>
      <c r="B28" s="536"/>
      <c r="C28" s="145"/>
      <c r="D28" s="146"/>
      <c r="E28" s="146"/>
      <c r="F28" s="537"/>
      <c r="G28" s="538"/>
      <c r="H28" s="539"/>
      <c r="I28" s="540"/>
      <c r="J28" s="146"/>
      <c r="K28" s="146"/>
      <c r="L28" s="537"/>
      <c r="M28" s="146"/>
      <c r="N28" s="155"/>
      <c r="O28" s="541"/>
      <c r="P28" s="155"/>
    </row>
    <row r="29" spans="1:16" s="548" customFormat="1" ht="18.899999999999999" customHeight="1" x14ac:dyDescent="0.2">
      <c r="A29" s="535">
        <v>22</v>
      </c>
      <c r="B29" s="536"/>
      <c r="C29" s="145"/>
      <c r="D29" s="146"/>
      <c r="E29" s="146"/>
      <c r="F29" s="537"/>
      <c r="G29" s="538"/>
      <c r="H29" s="539"/>
      <c r="I29" s="540"/>
      <c r="J29" s="146"/>
      <c r="K29" s="146"/>
      <c r="L29" s="537"/>
      <c r="M29" s="146"/>
      <c r="N29" s="155"/>
      <c r="O29" s="541"/>
      <c r="P29" s="155"/>
    </row>
    <row r="30" spans="1:16" s="548" customFormat="1" ht="18.899999999999999" customHeight="1" x14ac:dyDescent="0.2">
      <c r="A30" s="542">
        <v>23</v>
      </c>
      <c r="B30" s="536"/>
      <c r="C30" s="145"/>
      <c r="D30" s="146"/>
      <c r="E30" s="146"/>
      <c r="F30" s="537"/>
      <c r="G30" s="538"/>
      <c r="H30" s="539"/>
      <c r="I30" s="540"/>
      <c r="J30" s="146"/>
      <c r="K30" s="146"/>
      <c r="L30" s="537"/>
      <c r="M30" s="146"/>
      <c r="N30" s="155"/>
      <c r="O30" s="541"/>
      <c r="P30" s="155"/>
    </row>
    <row r="31" spans="1:16" s="548" customFormat="1" ht="18.899999999999999" customHeight="1" x14ac:dyDescent="0.2">
      <c r="A31" s="542">
        <v>24</v>
      </c>
      <c r="B31" s="536"/>
      <c r="C31" s="145"/>
      <c r="D31" s="146"/>
      <c r="E31" s="146"/>
      <c r="F31" s="537"/>
      <c r="G31" s="538"/>
      <c r="H31" s="539"/>
      <c r="I31" s="540"/>
      <c r="J31" s="146"/>
      <c r="K31" s="146"/>
      <c r="L31" s="537"/>
      <c r="M31" s="146"/>
      <c r="N31" s="155"/>
      <c r="O31" s="541"/>
      <c r="P31" s="155"/>
    </row>
    <row r="32" spans="1:16" ht="18.899999999999999" customHeight="1" x14ac:dyDescent="0.25">
      <c r="A32" s="542">
        <v>25</v>
      </c>
      <c r="B32" s="536"/>
      <c r="C32" s="145"/>
      <c r="D32" s="146"/>
      <c r="E32" s="146"/>
      <c r="F32" s="537"/>
      <c r="G32" s="538"/>
      <c r="H32" s="539"/>
      <c r="I32" s="540"/>
      <c r="J32" s="146"/>
      <c r="K32" s="146"/>
      <c r="L32" s="537"/>
      <c r="M32" s="146"/>
      <c r="N32" s="155"/>
      <c r="O32" s="541"/>
      <c r="P32" s="155"/>
    </row>
    <row r="33" spans="1:16" ht="18.899999999999999" customHeight="1" x14ac:dyDescent="0.25">
      <c r="A33" s="535">
        <v>26</v>
      </c>
      <c r="B33" s="536"/>
      <c r="C33" s="145"/>
      <c r="D33" s="146"/>
      <c r="E33" s="146"/>
      <c r="F33" s="537"/>
      <c r="G33" s="538"/>
      <c r="H33" s="539"/>
      <c r="I33" s="540"/>
      <c r="J33" s="146"/>
      <c r="K33" s="146"/>
      <c r="L33" s="537"/>
      <c r="M33" s="146"/>
      <c r="N33" s="155"/>
      <c r="O33" s="541"/>
      <c r="P33" s="155"/>
    </row>
    <row r="34" spans="1:16" ht="18.899999999999999" customHeight="1" x14ac:dyDescent="0.25">
      <c r="A34" s="542">
        <v>27</v>
      </c>
      <c r="B34" s="536"/>
      <c r="C34" s="145"/>
      <c r="D34" s="146"/>
      <c r="E34" s="146"/>
      <c r="F34" s="537"/>
      <c r="G34" s="538"/>
      <c r="H34" s="539"/>
      <c r="I34" s="540"/>
      <c r="J34" s="146"/>
      <c r="K34" s="146"/>
      <c r="L34" s="537"/>
      <c r="M34" s="146"/>
      <c r="N34" s="155"/>
      <c r="O34" s="541"/>
      <c r="P34" s="155"/>
    </row>
    <row r="35" spans="1:16" ht="18.899999999999999" customHeight="1" x14ac:dyDescent="0.25">
      <c r="A35" s="542">
        <v>28</v>
      </c>
      <c r="B35" s="536"/>
      <c r="C35" s="145"/>
      <c r="D35" s="146"/>
      <c r="E35" s="146"/>
      <c r="F35" s="537"/>
      <c r="G35" s="538"/>
      <c r="H35" s="539"/>
      <c r="I35" s="540"/>
      <c r="J35" s="146"/>
      <c r="K35" s="146"/>
      <c r="L35" s="537"/>
      <c r="M35" s="146"/>
      <c r="N35" s="155"/>
      <c r="O35" s="541"/>
      <c r="P35" s="155"/>
    </row>
    <row r="36" spans="1:16" ht="18.899999999999999" customHeight="1" x14ac:dyDescent="0.25">
      <c r="A36" s="542">
        <v>29</v>
      </c>
      <c r="B36" s="536"/>
      <c r="C36" s="145"/>
      <c r="D36" s="146"/>
      <c r="E36" s="146"/>
      <c r="F36" s="537"/>
      <c r="G36" s="538"/>
      <c r="H36" s="539"/>
      <c r="I36" s="540"/>
      <c r="J36" s="146"/>
      <c r="K36" s="146"/>
      <c r="L36" s="537"/>
      <c r="M36" s="146"/>
      <c r="N36" s="155"/>
      <c r="O36" s="541"/>
      <c r="P36" s="155"/>
    </row>
    <row r="37" spans="1:16" ht="18.899999999999999" customHeight="1" x14ac:dyDescent="0.25">
      <c r="A37" s="542">
        <v>30</v>
      </c>
      <c r="B37" s="536"/>
      <c r="C37" s="145"/>
      <c r="D37" s="146"/>
      <c r="E37" s="146"/>
      <c r="F37" s="537"/>
      <c r="G37" s="538"/>
      <c r="H37" s="539"/>
      <c r="I37" s="540"/>
      <c r="J37" s="146"/>
      <c r="K37" s="146"/>
      <c r="L37" s="537"/>
      <c r="M37" s="146"/>
      <c r="N37" s="155"/>
      <c r="O37" s="541"/>
      <c r="P37" s="155"/>
    </row>
    <row r="38" spans="1:16" ht="18.899999999999999" customHeight="1" x14ac:dyDescent="0.25">
      <c r="A38" s="542">
        <v>31</v>
      </c>
      <c r="B38" s="536"/>
      <c r="C38" s="145"/>
      <c r="D38" s="146"/>
      <c r="E38" s="146"/>
      <c r="F38" s="537"/>
      <c r="G38" s="538"/>
      <c r="H38" s="539"/>
      <c r="I38" s="540"/>
      <c r="J38" s="146"/>
      <c r="K38" s="146"/>
      <c r="L38" s="537"/>
      <c r="M38" s="146"/>
      <c r="N38" s="155"/>
      <c r="O38" s="541"/>
      <c r="P38" s="155"/>
    </row>
    <row r="39" spans="1:16" ht="18.899999999999999" customHeight="1" x14ac:dyDescent="0.25">
      <c r="A39" s="542">
        <v>32</v>
      </c>
      <c r="B39" s="536"/>
      <c r="C39" s="145"/>
      <c r="D39" s="146"/>
      <c r="E39" s="146"/>
      <c r="F39" s="537"/>
      <c r="G39" s="538"/>
      <c r="H39" s="539"/>
      <c r="I39" s="540"/>
      <c r="J39" s="146"/>
      <c r="K39" s="146"/>
      <c r="L39" s="537"/>
      <c r="M39" s="146"/>
      <c r="N39" s="155"/>
      <c r="O39" s="541"/>
      <c r="P39" s="155"/>
    </row>
    <row r="40" spans="1:16" ht="18.899999999999999" customHeight="1" x14ac:dyDescent="0.25">
      <c r="A40" s="547"/>
      <c r="B40" s="536"/>
      <c r="C40" s="145"/>
      <c r="D40" s="146"/>
      <c r="E40" s="146"/>
      <c r="F40" s="537"/>
      <c r="G40" s="538"/>
      <c r="H40" s="539"/>
      <c r="I40" s="540"/>
      <c r="J40" s="146"/>
      <c r="K40" s="146"/>
      <c r="L40" s="537"/>
      <c r="M40" s="146"/>
      <c r="N40" s="155"/>
      <c r="O40" s="541"/>
      <c r="P40" s="155"/>
    </row>
    <row r="41" spans="1:16" ht="18.899999999999999" customHeight="1" x14ac:dyDescent="0.25">
      <c r="A41" s="547"/>
      <c r="B41" s="536"/>
      <c r="C41" s="145"/>
      <c r="D41" s="146"/>
      <c r="E41" s="146"/>
      <c r="F41" s="537"/>
      <c r="G41" s="538"/>
      <c r="H41" s="539"/>
      <c r="I41" s="540"/>
      <c r="J41" s="146"/>
      <c r="K41" s="146"/>
      <c r="L41" s="537"/>
      <c r="M41" s="146"/>
      <c r="N41" s="155"/>
      <c r="O41" s="541"/>
      <c r="P41" s="155"/>
    </row>
    <row r="42" spans="1:16" ht="18.899999999999999" customHeight="1" x14ac:dyDescent="0.25">
      <c r="A42" s="547"/>
      <c r="B42" s="536"/>
      <c r="C42" s="145"/>
      <c r="D42" s="146"/>
      <c r="E42" s="146"/>
      <c r="F42" s="537"/>
      <c r="G42" s="538"/>
      <c r="H42" s="539"/>
      <c r="I42" s="540"/>
      <c r="J42" s="146"/>
      <c r="K42" s="146"/>
      <c r="L42" s="537"/>
      <c r="M42" s="146"/>
      <c r="N42" s="155"/>
      <c r="O42" s="541"/>
      <c r="P42" s="155"/>
    </row>
    <row r="43" spans="1:16" ht="18.899999999999999" customHeight="1" x14ac:dyDescent="0.25">
      <c r="A43" s="547"/>
      <c r="B43" s="536"/>
      <c r="C43" s="145"/>
      <c r="D43" s="146"/>
      <c r="E43" s="146"/>
      <c r="F43" s="537"/>
      <c r="G43" s="538"/>
      <c r="H43" s="539"/>
      <c r="I43" s="540"/>
      <c r="J43" s="146"/>
      <c r="K43" s="146"/>
      <c r="L43" s="537"/>
      <c r="M43" s="146"/>
      <c r="N43" s="155"/>
      <c r="O43" s="541"/>
      <c r="P43" s="155"/>
    </row>
    <row r="44" spans="1:16" ht="18.899999999999999" customHeight="1" x14ac:dyDescent="0.25">
      <c r="A44" s="547"/>
      <c r="B44" s="536"/>
      <c r="C44" s="145"/>
      <c r="D44" s="146"/>
      <c r="E44" s="146"/>
      <c r="F44" s="537"/>
      <c r="G44" s="538"/>
      <c r="H44" s="539"/>
      <c r="I44" s="540"/>
      <c r="J44" s="146"/>
      <c r="K44" s="146"/>
      <c r="L44" s="537"/>
      <c r="M44" s="146"/>
      <c r="N44" s="155"/>
      <c r="O44" s="541"/>
      <c r="P44" s="155"/>
    </row>
    <row r="45" spans="1:16" ht="18.899999999999999" customHeight="1" x14ac:dyDescent="0.25">
      <c r="A45" s="547"/>
      <c r="B45" s="536"/>
      <c r="C45" s="145"/>
      <c r="D45" s="146"/>
      <c r="E45" s="146"/>
      <c r="F45" s="537"/>
      <c r="G45" s="538"/>
      <c r="H45" s="539"/>
      <c r="I45" s="540"/>
      <c r="J45" s="146"/>
      <c r="K45" s="146"/>
      <c r="L45" s="537"/>
      <c r="M45" s="146"/>
      <c r="N45" s="155"/>
      <c r="O45" s="541"/>
      <c r="P45" s="155"/>
    </row>
    <row r="46" spans="1:16" ht="18.899999999999999" customHeight="1" x14ac:dyDescent="0.25">
      <c r="A46" s="547"/>
      <c r="B46" s="536"/>
      <c r="C46" s="145"/>
      <c r="D46" s="146"/>
      <c r="E46" s="146"/>
      <c r="F46" s="537"/>
      <c r="G46" s="538"/>
      <c r="H46" s="539"/>
      <c r="I46" s="540"/>
      <c r="J46" s="146"/>
      <c r="K46" s="146"/>
      <c r="L46" s="537"/>
      <c r="M46" s="146"/>
      <c r="N46" s="155"/>
      <c r="O46" s="541"/>
      <c r="P46" s="155"/>
    </row>
    <row r="47" spans="1:16" ht="18.899999999999999" customHeight="1" x14ac:dyDescent="0.25">
      <c r="A47" s="547"/>
      <c r="B47" s="536"/>
      <c r="C47" s="145"/>
      <c r="D47" s="146"/>
      <c r="E47" s="146"/>
      <c r="F47" s="537"/>
      <c r="G47" s="538"/>
      <c r="H47" s="539"/>
      <c r="I47" s="540"/>
      <c r="J47" s="146"/>
      <c r="K47" s="146"/>
      <c r="L47" s="537"/>
      <c r="M47" s="146"/>
      <c r="N47" s="155"/>
      <c r="O47" s="541"/>
      <c r="P47" s="155"/>
    </row>
    <row r="48" spans="1:16" ht="18.899999999999999" customHeight="1" x14ac:dyDescent="0.25">
      <c r="A48" s="547"/>
      <c r="B48" s="536"/>
      <c r="C48" s="145"/>
      <c r="D48" s="146"/>
      <c r="E48" s="146"/>
      <c r="F48" s="537"/>
      <c r="G48" s="538"/>
      <c r="H48" s="539"/>
      <c r="I48" s="540"/>
      <c r="J48" s="146"/>
      <c r="K48" s="146"/>
      <c r="L48" s="537"/>
      <c r="M48" s="146"/>
      <c r="N48" s="155"/>
      <c r="O48" s="541"/>
      <c r="P48" s="155"/>
    </row>
    <row r="49" spans="1:16" ht="18.899999999999999" customHeight="1" x14ac:dyDescent="0.25">
      <c r="A49" s="547"/>
      <c r="B49" s="536"/>
      <c r="C49" s="145"/>
      <c r="D49" s="146"/>
      <c r="E49" s="146"/>
      <c r="F49" s="537"/>
      <c r="G49" s="538"/>
      <c r="H49" s="539"/>
      <c r="I49" s="540"/>
      <c r="J49" s="146"/>
      <c r="K49" s="146"/>
      <c r="L49" s="537"/>
      <c r="M49" s="146"/>
      <c r="N49" s="155"/>
      <c r="O49" s="541"/>
      <c r="P49" s="155"/>
    </row>
    <row r="50" spans="1:16" ht="18.899999999999999" customHeight="1" x14ac:dyDescent="0.25">
      <c r="A50" s="547"/>
      <c r="B50" s="536"/>
      <c r="C50" s="145"/>
      <c r="D50" s="146"/>
      <c r="E50" s="146"/>
      <c r="F50" s="537"/>
      <c r="G50" s="538"/>
      <c r="H50" s="539"/>
      <c r="I50" s="540"/>
      <c r="J50" s="146"/>
      <c r="K50" s="146"/>
      <c r="L50" s="537"/>
      <c r="M50" s="146"/>
      <c r="N50" s="155"/>
      <c r="O50" s="541"/>
      <c r="P50" s="155"/>
    </row>
    <row r="51" spans="1:16" ht="18.899999999999999" customHeight="1" x14ac:dyDescent="0.25">
      <c r="A51" s="547"/>
      <c r="B51" s="536"/>
      <c r="C51" s="145"/>
      <c r="D51" s="146"/>
      <c r="E51" s="146"/>
      <c r="F51" s="537"/>
      <c r="G51" s="538"/>
      <c r="H51" s="539"/>
      <c r="I51" s="540"/>
      <c r="J51" s="146"/>
      <c r="K51" s="146"/>
      <c r="L51" s="537"/>
      <c r="M51" s="146"/>
      <c r="N51" s="155"/>
      <c r="O51" s="541"/>
      <c r="P51" s="155"/>
    </row>
    <row r="52" spans="1:16" ht="18.899999999999999" customHeight="1" x14ac:dyDescent="0.25">
      <c r="A52" s="547"/>
      <c r="B52" s="536"/>
      <c r="C52" s="145"/>
      <c r="D52" s="146"/>
      <c r="E52" s="146"/>
      <c r="F52" s="537"/>
      <c r="G52" s="538"/>
      <c r="H52" s="539"/>
      <c r="I52" s="540"/>
      <c r="J52" s="146"/>
      <c r="K52" s="146"/>
      <c r="L52" s="537"/>
      <c r="M52" s="146"/>
      <c r="N52" s="155"/>
      <c r="O52" s="541"/>
      <c r="P52" s="155"/>
    </row>
    <row r="53" spans="1:16" ht="18.899999999999999" customHeight="1" x14ac:dyDescent="0.25">
      <c r="A53" s="547"/>
      <c r="B53" s="536"/>
      <c r="C53" s="145"/>
      <c r="D53" s="146"/>
      <c r="E53" s="146"/>
      <c r="F53" s="537"/>
      <c r="G53" s="538"/>
      <c r="H53" s="539"/>
      <c r="I53" s="540"/>
      <c r="J53" s="146"/>
      <c r="K53" s="146"/>
      <c r="L53" s="537"/>
      <c r="M53" s="146"/>
      <c r="N53" s="155"/>
      <c r="O53" s="541"/>
      <c r="P53" s="155"/>
    </row>
    <row r="54" spans="1:16" ht="18.899999999999999" customHeight="1" x14ac:dyDescent="0.25">
      <c r="A54" s="547"/>
      <c r="B54" s="536"/>
      <c r="C54" s="145"/>
      <c r="D54" s="146"/>
      <c r="E54" s="146"/>
      <c r="F54" s="537"/>
      <c r="G54" s="538"/>
      <c r="H54" s="539"/>
      <c r="I54" s="540"/>
      <c r="J54" s="146"/>
      <c r="K54" s="146"/>
      <c r="L54" s="537"/>
      <c r="M54" s="146"/>
      <c r="N54" s="155"/>
      <c r="O54" s="541"/>
      <c r="P54" s="155"/>
    </row>
    <row r="55" spans="1:16" ht="18.899999999999999" customHeight="1" x14ac:dyDescent="0.25">
      <c r="A55" s="547"/>
      <c r="B55" s="536"/>
      <c r="C55" s="145"/>
      <c r="D55" s="146"/>
      <c r="E55" s="146"/>
      <c r="F55" s="537"/>
      <c r="G55" s="538"/>
      <c r="H55" s="539"/>
      <c r="I55" s="540"/>
      <c r="J55" s="146"/>
      <c r="K55" s="146"/>
      <c r="L55" s="155"/>
      <c r="M55" s="146"/>
      <c r="N55" s="155"/>
      <c r="O55" s="541"/>
      <c r="P55" s="155"/>
    </row>
    <row r="56" spans="1:16" ht="18.899999999999999" customHeight="1" x14ac:dyDescent="0.25">
      <c r="A56" s="547"/>
      <c r="B56" s="536"/>
      <c r="C56" s="145"/>
      <c r="D56" s="146"/>
      <c r="E56" s="543"/>
      <c r="F56" s="155"/>
      <c r="G56" s="538"/>
      <c r="H56" s="536"/>
      <c r="I56" s="145"/>
      <c r="J56" s="146"/>
      <c r="K56" s="543"/>
      <c r="L56" s="155"/>
      <c r="M56" s="146"/>
      <c r="N56" s="155"/>
      <c r="O56" s="541"/>
      <c r="P56" s="155"/>
    </row>
    <row r="57" spans="1:16" ht="18.899999999999999" customHeight="1" x14ac:dyDescent="0.25">
      <c r="A57" s="547"/>
      <c r="B57" s="536"/>
      <c r="C57" s="145"/>
      <c r="D57" s="146"/>
      <c r="E57" s="146"/>
      <c r="F57" s="537"/>
      <c r="G57" s="538"/>
      <c r="H57" s="539"/>
      <c r="I57" s="540"/>
      <c r="J57" s="146"/>
      <c r="K57" s="146"/>
      <c r="L57" s="537"/>
      <c r="M57" s="146"/>
      <c r="N57" s="155"/>
      <c r="O57" s="541"/>
      <c r="P57" s="155"/>
    </row>
    <row r="58" spans="1:16" ht="18.899999999999999" customHeight="1" x14ac:dyDescent="0.25">
      <c r="A58" s="547"/>
      <c r="B58" s="536"/>
      <c r="C58" s="145"/>
      <c r="D58" s="146"/>
      <c r="E58" s="543"/>
      <c r="F58" s="155"/>
      <c r="G58" s="538"/>
      <c r="H58" s="536"/>
      <c r="I58" s="145"/>
      <c r="J58" s="146"/>
      <c r="K58" s="543"/>
      <c r="L58" s="155"/>
      <c r="M58" s="146"/>
      <c r="N58" s="155"/>
      <c r="O58" s="541"/>
      <c r="P58" s="155"/>
    </row>
    <row r="59" spans="1:16" ht="18.899999999999999" customHeight="1" x14ac:dyDescent="0.25">
      <c r="A59" s="547"/>
      <c r="B59" s="536"/>
      <c r="C59" s="145"/>
      <c r="D59" s="146"/>
      <c r="E59" s="543"/>
      <c r="F59" s="155"/>
      <c r="G59" s="538"/>
      <c r="H59" s="536"/>
      <c r="I59" s="145"/>
      <c r="J59" s="146"/>
      <c r="K59" s="543"/>
      <c r="L59" s="155"/>
      <c r="M59" s="146"/>
      <c r="N59" s="155"/>
      <c r="O59" s="541"/>
      <c r="P59" s="155"/>
    </row>
    <row r="60" spans="1:16" ht="18.899999999999999" customHeight="1" x14ac:dyDescent="0.25">
      <c r="A60" s="547"/>
      <c r="B60" s="536"/>
      <c r="C60" s="145"/>
      <c r="D60" s="146"/>
      <c r="E60" s="543"/>
      <c r="F60" s="155"/>
      <c r="G60" s="538"/>
      <c r="H60" s="536"/>
      <c r="I60" s="145"/>
      <c r="J60" s="146"/>
      <c r="K60" s="543"/>
      <c r="L60" s="155"/>
      <c r="M60" s="146"/>
      <c r="N60" s="155"/>
      <c r="O60" s="541"/>
      <c r="P60" s="155"/>
    </row>
    <row r="61" spans="1:16" ht="18.899999999999999" customHeight="1" x14ac:dyDescent="0.25">
      <c r="A61" s="547"/>
      <c r="B61" s="536"/>
      <c r="C61" s="145"/>
      <c r="D61" s="146"/>
      <c r="E61" s="543"/>
      <c r="F61" s="155"/>
      <c r="G61" s="538"/>
      <c r="H61" s="536"/>
      <c r="I61" s="145"/>
      <c r="J61" s="146"/>
      <c r="K61" s="543"/>
      <c r="L61" s="155"/>
      <c r="M61" s="146"/>
      <c r="N61" s="544"/>
      <c r="O61" s="541"/>
      <c r="P61" s="155"/>
    </row>
    <row r="62" spans="1:16" ht="18.899999999999999" customHeight="1" x14ac:dyDescent="0.25">
      <c r="A62" s="547"/>
      <c r="B62" s="536"/>
      <c r="C62" s="145"/>
      <c r="D62" s="146"/>
      <c r="E62" s="543"/>
      <c r="F62" s="155"/>
      <c r="G62" s="538"/>
      <c r="H62" s="536"/>
      <c r="I62" s="145"/>
      <c r="J62" s="146"/>
      <c r="K62" s="543"/>
      <c r="L62" s="155"/>
      <c r="M62" s="146"/>
      <c r="N62" s="155"/>
      <c r="O62" s="541"/>
      <c r="P62" s="155"/>
    </row>
    <row r="63" spans="1:16" ht="18.75" customHeight="1" x14ac:dyDescent="0.25">
      <c r="A63" s="547"/>
      <c r="B63" s="536"/>
      <c r="C63" s="145"/>
      <c r="D63" s="146"/>
      <c r="E63" s="543"/>
      <c r="F63" s="155"/>
      <c r="G63" s="538"/>
      <c r="H63" s="536"/>
      <c r="I63" s="145"/>
      <c r="J63" s="146"/>
      <c r="K63" s="545"/>
      <c r="L63" s="155"/>
      <c r="M63" s="146"/>
      <c r="N63" s="155"/>
      <c r="O63" s="541"/>
      <c r="P63" s="155"/>
    </row>
    <row r="64" spans="1:16" ht="18.899999999999999" customHeight="1" x14ac:dyDescent="0.25">
      <c r="A64" s="547"/>
      <c r="B64" s="536"/>
      <c r="C64" s="145"/>
      <c r="D64" s="146"/>
      <c r="E64" s="543"/>
      <c r="F64" s="155"/>
      <c r="G64" s="538"/>
      <c r="H64" s="536"/>
      <c r="I64" s="145"/>
      <c r="J64" s="146"/>
      <c r="K64" s="543"/>
      <c r="L64" s="155"/>
      <c r="M64" s="146"/>
      <c r="N64" s="155"/>
      <c r="O64" s="541"/>
      <c r="P64" s="155"/>
    </row>
    <row r="65" spans="1:16" ht="18.899999999999999" customHeight="1" x14ac:dyDescent="0.25">
      <c r="A65" s="547"/>
      <c r="B65" s="536"/>
      <c r="C65" s="145"/>
      <c r="D65" s="146"/>
      <c r="E65" s="543"/>
      <c r="F65" s="155"/>
      <c r="G65" s="538"/>
      <c r="H65" s="536"/>
      <c r="I65" s="145"/>
      <c r="J65" s="146"/>
      <c r="K65" s="543"/>
      <c r="L65" s="155"/>
      <c r="M65" s="146"/>
      <c r="N65" s="155"/>
      <c r="O65" s="541"/>
      <c r="P65" s="155"/>
    </row>
    <row r="66" spans="1:16" ht="18.899999999999999" customHeight="1" x14ac:dyDescent="0.25">
      <c r="A66" s="547"/>
      <c r="B66" s="536"/>
      <c r="C66" s="145"/>
      <c r="D66" s="146"/>
      <c r="E66" s="543"/>
      <c r="F66" s="155"/>
      <c r="G66" s="538"/>
      <c r="H66" s="536"/>
      <c r="I66" s="145"/>
      <c r="J66" s="146"/>
      <c r="K66" s="546"/>
      <c r="L66" s="155"/>
      <c r="M66" s="146"/>
      <c r="N66" s="155"/>
      <c r="O66" s="541"/>
      <c r="P66" s="155"/>
    </row>
    <row r="67" spans="1:16" ht="18.899999999999999" customHeight="1" x14ac:dyDescent="0.25">
      <c r="A67" s="547"/>
      <c r="B67" s="536"/>
      <c r="C67" s="145"/>
      <c r="D67" s="146"/>
      <c r="E67" s="543"/>
      <c r="F67" s="155"/>
      <c r="G67" s="538"/>
      <c r="H67" s="536"/>
      <c r="I67" s="145"/>
      <c r="J67" s="146"/>
      <c r="K67" s="543"/>
      <c r="L67" s="155"/>
      <c r="M67" s="146"/>
      <c r="N67" s="155"/>
      <c r="O67" s="541"/>
      <c r="P67" s="155"/>
    </row>
    <row r="68" spans="1:16" ht="19.5" customHeight="1" x14ac:dyDescent="0.25">
      <c r="A68" s="547"/>
      <c r="B68" s="536"/>
      <c r="C68" s="145"/>
      <c r="D68" s="146"/>
      <c r="E68" s="543"/>
      <c r="F68" s="155"/>
      <c r="G68" s="538"/>
      <c r="H68" s="536"/>
      <c r="I68" s="145"/>
      <c r="J68" s="146"/>
      <c r="K68" s="543"/>
      <c r="L68" s="155"/>
      <c r="M68" s="146"/>
      <c r="N68" s="155"/>
      <c r="O68" s="541"/>
      <c r="P68" s="155"/>
    </row>
    <row r="69" spans="1:16" ht="19.5" customHeight="1" x14ac:dyDescent="0.25">
      <c r="A69" s="547"/>
      <c r="B69" s="536"/>
      <c r="C69" s="145"/>
      <c r="D69" s="146"/>
      <c r="E69" s="543"/>
      <c r="F69" s="155"/>
      <c r="G69" s="538"/>
      <c r="H69" s="536"/>
      <c r="I69" s="145"/>
      <c r="J69" s="146"/>
      <c r="K69" s="543"/>
      <c r="L69" s="155"/>
      <c r="M69" s="146"/>
      <c r="N69" s="155"/>
      <c r="O69" s="541"/>
      <c r="P69" s="155"/>
    </row>
    <row r="70" spans="1:16" ht="19.5" customHeight="1" x14ac:dyDescent="0.25">
      <c r="A70" s="547"/>
      <c r="B70" s="536"/>
      <c r="C70" s="145"/>
      <c r="D70" s="146"/>
      <c r="E70" s="543"/>
      <c r="F70" s="155"/>
      <c r="G70" s="538"/>
      <c r="H70" s="536"/>
      <c r="I70" s="145"/>
      <c r="J70" s="146"/>
      <c r="K70" s="543"/>
      <c r="L70" s="155"/>
      <c r="M70" s="146"/>
      <c r="N70" s="155"/>
      <c r="O70" s="541"/>
      <c r="P70" s="155"/>
    </row>
    <row r="71" spans="1:16" ht="19.5" customHeight="1" x14ac:dyDescent="0.25">
      <c r="A71" s="547"/>
      <c r="B71" s="536"/>
      <c r="C71" s="145"/>
      <c r="D71" s="146"/>
      <c r="E71" s="543"/>
      <c r="F71" s="155"/>
      <c r="G71" s="538"/>
      <c r="H71" s="536"/>
      <c r="I71" s="145"/>
      <c r="J71" s="146"/>
      <c r="K71" s="543"/>
      <c r="L71" s="155"/>
      <c r="M71" s="146"/>
      <c r="N71" s="155"/>
      <c r="O71" s="541"/>
      <c r="P71" s="155"/>
    </row>
    <row r="72" spans="1:16" ht="19.5" customHeight="1" x14ac:dyDescent="0.25">
      <c r="A72" s="547"/>
      <c r="B72" s="536"/>
      <c r="C72" s="145"/>
      <c r="D72" s="146"/>
      <c r="E72" s="146"/>
      <c r="F72" s="537"/>
      <c r="G72" s="538"/>
      <c r="H72" s="539"/>
      <c r="I72" s="540"/>
      <c r="J72" s="146"/>
      <c r="K72" s="146"/>
      <c r="L72" s="155"/>
      <c r="M72" s="146"/>
      <c r="N72" s="155"/>
      <c r="O72" s="541"/>
      <c r="P72" s="155"/>
    </row>
    <row r="73" spans="1:16" ht="19.5" customHeight="1" x14ac:dyDescent="0.25">
      <c r="A73" s="547"/>
      <c r="B73" s="536"/>
      <c r="C73" s="145"/>
      <c r="D73" s="146"/>
      <c r="E73" s="543"/>
      <c r="F73" s="155"/>
      <c r="G73" s="538"/>
      <c r="H73" s="536"/>
      <c r="I73" s="145"/>
      <c r="J73" s="146"/>
      <c r="K73" s="543"/>
      <c r="L73" s="155"/>
      <c r="M73" s="146"/>
      <c r="N73" s="155"/>
      <c r="O73" s="541"/>
      <c r="P73" s="155"/>
    </row>
    <row r="74" spans="1:16" ht="19.5" customHeight="1" x14ac:dyDescent="0.25">
      <c r="A74" s="547"/>
      <c r="B74" s="536"/>
      <c r="C74" s="145"/>
      <c r="D74" s="146"/>
      <c r="E74" s="543"/>
      <c r="F74" s="155"/>
      <c r="G74" s="538"/>
      <c r="H74" s="536"/>
      <c r="I74" s="145"/>
      <c r="J74" s="146"/>
      <c r="K74" s="543"/>
      <c r="L74" s="155"/>
      <c r="M74" s="146"/>
      <c r="N74" s="155"/>
      <c r="O74" s="541"/>
      <c r="P74" s="155"/>
    </row>
    <row r="75" spans="1:16" ht="19.5" customHeight="1" x14ac:dyDescent="0.25">
      <c r="A75" s="547"/>
      <c r="B75" s="536"/>
      <c r="C75" s="145"/>
      <c r="D75" s="146"/>
      <c r="E75" s="543"/>
      <c r="F75" s="155"/>
      <c r="G75" s="538"/>
      <c r="H75" s="536"/>
      <c r="I75" s="145"/>
      <c r="J75" s="146"/>
      <c r="K75" s="543"/>
      <c r="L75" s="155"/>
      <c r="M75" s="146"/>
      <c r="N75" s="155"/>
      <c r="O75" s="541"/>
      <c r="P75" s="155"/>
    </row>
    <row r="76" spans="1:16" ht="19.5" customHeight="1" x14ac:dyDescent="0.25">
      <c r="A76" s="547"/>
      <c r="B76" s="536"/>
      <c r="C76" s="145"/>
      <c r="D76" s="146"/>
      <c r="E76" s="543"/>
      <c r="F76" s="155"/>
      <c r="G76" s="538"/>
      <c r="H76" s="536"/>
      <c r="I76" s="145"/>
      <c r="J76" s="146"/>
      <c r="K76" s="543"/>
      <c r="L76" s="155"/>
      <c r="M76" s="146"/>
      <c r="N76" s="155"/>
      <c r="O76" s="541"/>
      <c r="P76" s="155"/>
    </row>
    <row r="77" spans="1:16" ht="19.5" customHeight="1" x14ac:dyDescent="0.25">
      <c r="A77" s="547"/>
      <c r="B77" s="536"/>
      <c r="C77" s="145"/>
      <c r="D77" s="146"/>
      <c r="E77" s="543"/>
      <c r="F77" s="155"/>
      <c r="G77" s="538"/>
      <c r="H77" s="536"/>
      <c r="I77" s="145"/>
      <c r="J77" s="146"/>
      <c r="K77" s="543"/>
      <c r="L77" s="155"/>
      <c r="M77" s="146"/>
      <c r="N77" s="544"/>
      <c r="O77" s="541"/>
      <c r="P77" s="155"/>
    </row>
    <row r="78" spans="1:16" ht="19.5" customHeight="1" x14ac:dyDescent="0.25">
      <c r="A78" s="547"/>
      <c r="B78" s="536"/>
      <c r="C78" s="145"/>
      <c r="D78" s="146"/>
      <c r="E78" s="543"/>
      <c r="F78" s="155"/>
      <c r="G78" s="538"/>
      <c r="H78" s="536"/>
      <c r="I78" s="145"/>
      <c r="J78" s="146"/>
      <c r="K78" s="543"/>
      <c r="L78" s="155"/>
      <c r="M78" s="146"/>
      <c r="N78" s="155"/>
      <c r="O78" s="541"/>
      <c r="P78" s="155"/>
    </row>
    <row r="79" spans="1:16" ht="19.5" customHeight="1" x14ac:dyDescent="0.25">
      <c r="A79" s="547"/>
      <c r="B79" s="536"/>
      <c r="C79" s="145"/>
      <c r="D79" s="146"/>
      <c r="E79" s="543"/>
      <c r="F79" s="155"/>
      <c r="G79" s="538"/>
      <c r="H79" s="536"/>
      <c r="I79" s="145"/>
      <c r="J79" s="146"/>
      <c r="K79" s="545"/>
      <c r="L79" s="155"/>
      <c r="M79" s="146"/>
      <c r="N79" s="155"/>
      <c r="O79" s="541"/>
      <c r="P79" s="155"/>
    </row>
    <row r="80" spans="1:16" ht="19.5" customHeight="1" x14ac:dyDescent="0.25">
      <c r="A80" s="547"/>
      <c r="B80" s="536"/>
      <c r="C80" s="145"/>
      <c r="D80" s="146"/>
      <c r="E80" s="543"/>
      <c r="F80" s="155"/>
      <c r="G80" s="538"/>
      <c r="H80" s="536"/>
      <c r="I80" s="145"/>
      <c r="J80" s="146"/>
      <c r="K80" s="543"/>
      <c r="L80" s="155"/>
      <c r="M80" s="146"/>
      <c r="N80" s="155"/>
      <c r="O80" s="541"/>
      <c r="P80" s="155"/>
    </row>
    <row r="81" spans="1:16" ht="19.5" customHeight="1" x14ac:dyDescent="0.25">
      <c r="A81" s="547"/>
      <c r="B81" s="536"/>
      <c r="C81" s="145"/>
      <c r="D81" s="146"/>
      <c r="E81" s="543"/>
      <c r="F81" s="155"/>
      <c r="G81" s="538"/>
      <c r="H81" s="536"/>
      <c r="I81" s="145"/>
      <c r="J81" s="146"/>
      <c r="K81" s="543"/>
      <c r="L81" s="155"/>
      <c r="M81" s="146"/>
      <c r="N81" s="155"/>
      <c r="O81" s="541"/>
      <c r="P81" s="155"/>
    </row>
    <row r="82" spans="1:16" ht="19.5" customHeight="1" x14ac:dyDescent="0.25">
      <c r="A82" s="547"/>
      <c r="B82" s="536"/>
      <c r="C82" s="145"/>
      <c r="D82" s="146"/>
      <c r="E82" s="543"/>
      <c r="F82" s="155"/>
      <c r="G82" s="538"/>
      <c r="H82" s="536"/>
      <c r="I82" s="145"/>
      <c r="J82" s="146"/>
      <c r="K82" s="546"/>
      <c r="L82" s="155"/>
      <c r="M82" s="146"/>
      <c r="N82" s="155"/>
      <c r="O82" s="541"/>
      <c r="P82" s="155"/>
    </row>
    <row r="83" spans="1:16" ht="19.5" customHeight="1" x14ac:dyDescent="0.25">
      <c r="A83" s="547"/>
      <c r="B83" s="536"/>
      <c r="C83" s="145"/>
      <c r="D83" s="146"/>
      <c r="E83" s="543"/>
      <c r="F83" s="155"/>
      <c r="G83" s="538"/>
      <c r="H83" s="536"/>
      <c r="I83" s="145"/>
      <c r="J83" s="146"/>
      <c r="K83" s="543"/>
      <c r="L83" s="155"/>
      <c r="M83" s="146"/>
      <c r="N83" s="155"/>
      <c r="O83" s="541"/>
      <c r="P83" s="155"/>
    </row>
    <row r="84" spans="1:16" ht="19.5" customHeight="1" x14ac:dyDescent="0.25">
      <c r="A84" s="547"/>
      <c r="B84" s="536"/>
      <c r="C84" s="145"/>
      <c r="D84" s="146"/>
      <c r="E84" s="543"/>
      <c r="F84" s="155"/>
      <c r="G84" s="538"/>
      <c r="H84" s="536"/>
      <c r="I84" s="145"/>
      <c r="J84" s="146"/>
      <c r="K84" s="543"/>
      <c r="L84" s="155"/>
      <c r="M84" s="146"/>
      <c r="N84" s="155"/>
      <c r="O84" s="541"/>
      <c r="P84" s="155"/>
    </row>
    <row r="85" spans="1:16" ht="19.5" customHeight="1" x14ac:dyDescent="0.25">
      <c r="A85" s="547"/>
      <c r="B85" s="536"/>
      <c r="C85" s="145"/>
      <c r="D85" s="146"/>
      <c r="E85" s="543"/>
      <c r="F85" s="155"/>
      <c r="G85" s="538"/>
      <c r="H85" s="536"/>
      <c r="I85" s="145"/>
      <c r="J85" s="146"/>
      <c r="K85" s="543"/>
      <c r="L85" s="155"/>
      <c r="M85" s="146"/>
      <c r="N85" s="155"/>
      <c r="O85" s="541"/>
      <c r="P85" s="155"/>
    </row>
    <row r="86" spans="1:16" ht="19.5" customHeight="1" x14ac:dyDescent="0.25">
      <c r="A86" s="547"/>
      <c r="B86" s="536"/>
      <c r="C86" s="145"/>
      <c r="D86" s="146"/>
      <c r="E86" s="543"/>
      <c r="F86" s="155"/>
      <c r="G86" s="538"/>
      <c r="H86" s="536"/>
      <c r="I86" s="145"/>
      <c r="J86" s="146"/>
      <c r="K86" s="543"/>
      <c r="L86" s="155"/>
      <c r="M86" s="146"/>
      <c r="N86" s="155"/>
      <c r="O86" s="541"/>
      <c r="P86" s="155"/>
    </row>
    <row r="87" spans="1:16" ht="19.5" customHeight="1" x14ac:dyDescent="0.25">
      <c r="A87" s="547"/>
      <c r="B87" s="549"/>
      <c r="C87" s="550"/>
      <c r="D87" s="551"/>
      <c r="E87" s="552"/>
      <c r="F87" s="553"/>
      <c r="G87" s="554"/>
      <c r="H87" s="549"/>
      <c r="I87" s="550"/>
      <c r="J87" s="551"/>
      <c r="K87" s="552"/>
      <c r="L87" s="553"/>
      <c r="M87" s="146"/>
      <c r="N87" s="155"/>
      <c r="O87" s="541"/>
      <c r="P87" s="155"/>
    </row>
  </sheetData>
  <sheetProtection selectLockedCells="1" selectUnlockedCells="1"/>
  <mergeCells count="4">
    <mergeCell ref="A5:B5"/>
    <mergeCell ref="B6:F6"/>
    <mergeCell ref="H6:L6"/>
    <mergeCell ref="M6:P6"/>
  </mergeCells>
  <printOptions horizontalCentered="1"/>
  <pageMargins left="0.35000000000000003" right="0.35000000000000003" top="0.39027777777777778" bottom="0.39027777777777778" header="0.51181102362204722" footer="0.51181102362204722"/>
  <pageSetup paperSize="9" firstPageNumber="0" orientation="landscape" horizontalDpi="300" verticalDpi="300"/>
  <headerFooter alignWithMargins="0"/>
  <rowBreaks count="4" manualBreakCount="4">
    <brk id="27" max="16383" man="1"/>
    <brk id="47" max="16383" man="1"/>
    <brk id="67" max="16383" man="1"/>
    <brk id="87"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3553" r:id="rId3" name="Gomb 1">
              <controlPr defaultSize="0" print="0" autoFill="0" autoLine="0" autoPict="0" macro="[0]!Module2.páros_egyesített_rangsor" altText="Sorsolási rangsor _x000a_szerinti sorbarakás">
                <anchor moveWithCells="1" sizeWithCells="1">
                  <from>
                    <xdr:col>9</xdr:col>
                    <xdr:colOff>281940</xdr:colOff>
                    <xdr:row>0</xdr:row>
                    <xdr:rowOff>91440</xdr:rowOff>
                  </from>
                  <to>
                    <xdr:col>12</xdr:col>
                    <xdr:colOff>45720</xdr:colOff>
                    <xdr:row>1</xdr:row>
                    <xdr:rowOff>129540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AC662-D9AF-4779-AB05-AAA6F57BBD65}">
  <sheetPr codeName="Sheet44">
    <tabColor indexed="17"/>
    <pageSetUpPr fitToPage="1"/>
  </sheetPr>
  <dimension ref="A1:U81"/>
  <sheetViews>
    <sheetView showGridLines="0" showZeros="0" workbookViewId="0">
      <selection activeCell="A6" sqref="A6"/>
    </sheetView>
  </sheetViews>
  <sheetFormatPr defaultRowHeight="13.2" x14ac:dyDescent="0.25"/>
  <cols>
    <col min="1" max="2" width="3.33203125" customWidth="1"/>
    <col min="3" max="3" width="4.6640625" customWidth="1"/>
    <col min="4" max="4" width="2.88671875" customWidth="1"/>
    <col min="5" max="5" width="7.109375" customWidth="1"/>
    <col min="6" max="6" width="12.6640625" customWidth="1"/>
    <col min="7" max="7" width="2.6640625" customWidth="1"/>
    <col min="8" max="8" width="6.554687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20" max="20" width="8.6640625" customWidth="1"/>
    <col min="21" max="21" width="8.88671875" hidden="1" customWidth="1"/>
    <col min="22" max="22" width="5.6640625" customWidth="1"/>
  </cols>
  <sheetData>
    <row r="1" spans="1:21" s="282" customFormat="1" ht="21.75" customHeight="1" x14ac:dyDescent="0.4">
      <c r="A1" s="92" t="str">
        <f>Altalanos!$A$6</f>
        <v>Diákolimpia Vármegyei</v>
      </c>
      <c r="B1" s="555"/>
      <c r="I1" s="93"/>
      <c r="J1" s="556"/>
      <c r="K1" s="557" t="s">
        <v>431</v>
      </c>
      <c r="L1" s="557"/>
      <c r="M1" s="558"/>
      <c r="N1" s="556"/>
      <c r="O1" s="556"/>
      <c r="P1" s="556"/>
      <c r="R1" s="556"/>
    </row>
    <row r="2" spans="1:21" s="285" customFormat="1" x14ac:dyDescent="0.25">
      <c r="A2" s="389" t="s">
        <v>29</v>
      </c>
      <c r="B2" s="100"/>
      <c r="C2" s="100"/>
      <c r="D2" s="100"/>
      <c r="E2" s="100"/>
      <c r="F2" s="390">
        <f>Altalanos!$D$8</f>
        <v>0</v>
      </c>
      <c r="G2" s="391"/>
      <c r="J2" s="280"/>
      <c r="K2" s="557"/>
      <c r="L2" s="557"/>
      <c r="M2" s="557"/>
      <c r="N2" s="280"/>
      <c r="P2" s="280"/>
      <c r="R2" s="280"/>
    </row>
    <row r="3" spans="1:21" s="287" customFormat="1" ht="10.5" customHeight="1" x14ac:dyDescent="0.25">
      <c r="A3" s="52" t="s">
        <v>21</v>
      </c>
      <c r="B3" s="52"/>
      <c r="C3" s="52"/>
      <c r="D3" s="52"/>
      <c r="E3" s="52"/>
      <c r="F3" s="52"/>
      <c r="G3" s="52" t="s">
        <v>11</v>
      </c>
      <c r="H3" s="52"/>
      <c r="I3" s="52"/>
      <c r="J3" s="559"/>
      <c r="K3" s="53" t="s">
        <v>34</v>
      </c>
      <c r="L3" s="188"/>
      <c r="M3" s="115"/>
      <c r="N3" s="559"/>
      <c r="O3" s="52"/>
      <c r="P3" s="559"/>
      <c r="Q3" s="52"/>
      <c r="R3" s="560" t="s">
        <v>35</v>
      </c>
    </row>
    <row r="4" spans="1:21" s="291" customFormat="1" ht="11.25" customHeight="1" x14ac:dyDescent="0.25">
      <c r="A4" s="713">
        <f>Altalanos!$A$10</f>
        <v>45789</v>
      </c>
      <c r="B4" s="713"/>
      <c r="C4" s="713"/>
      <c r="D4" s="561"/>
      <c r="E4" s="123"/>
      <c r="F4" s="561"/>
      <c r="G4" s="392" t="str">
        <f>Altalanos!$C$10</f>
        <v>Gyula</v>
      </c>
      <c r="H4" s="562"/>
      <c r="I4" s="561"/>
      <c r="J4" s="563"/>
      <c r="K4" s="395"/>
      <c r="L4" s="394"/>
      <c r="M4" s="482"/>
      <c r="N4" s="563"/>
      <c r="O4" s="561"/>
      <c r="P4" s="563"/>
      <c r="Q4" s="561"/>
      <c r="R4" s="129" t="str">
        <f>Altalanos!$E$10</f>
        <v>Kovács Zoltán</v>
      </c>
    </row>
    <row r="5" spans="1:21" s="287" customFormat="1" ht="9.6" x14ac:dyDescent="0.25">
      <c r="A5" s="378"/>
      <c r="B5" s="55" t="s">
        <v>125</v>
      </c>
      <c r="C5" s="564" t="s">
        <v>432</v>
      </c>
      <c r="D5" s="55" t="s">
        <v>127</v>
      </c>
      <c r="E5" s="564" t="s">
        <v>38</v>
      </c>
      <c r="F5" s="66" t="s">
        <v>24</v>
      </c>
      <c r="G5" s="66" t="s">
        <v>25</v>
      </c>
      <c r="H5" s="66"/>
      <c r="I5" s="66" t="s">
        <v>37</v>
      </c>
      <c r="J5" s="66"/>
      <c r="K5" s="55" t="s">
        <v>128</v>
      </c>
      <c r="L5" s="565"/>
      <c r="M5" s="55" t="s">
        <v>129</v>
      </c>
      <c r="N5" s="565"/>
      <c r="O5" s="55" t="s">
        <v>433</v>
      </c>
      <c r="P5" s="565"/>
      <c r="Q5" s="55"/>
      <c r="R5" s="566"/>
    </row>
    <row r="6" spans="1:21" s="304" customFormat="1" ht="11.25" customHeight="1" x14ac:dyDescent="0.25">
      <c r="A6" s="298"/>
      <c r="B6" s="567"/>
      <c r="C6" s="567"/>
      <c r="D6" s="567"/>
      <c r="E6" s="567"/>
      <c r="F6" s="568"/>
      <c r="G6" s="568"/>
      <c r="I6" s="568"/>
      <c r="J6" s="569"/>
      <c r="K6" s="567"/>
      <c r="L6" s="569"/>
      <c r="M6" s="567"/>
      <c r="N6" s="569"/>
      <c r="O6" s="567"/>
      <c r="P6" s="569"/>
      <c r="Q6" s="567"/>
      <c r="R6" s="570"/>
    </row>
    <row r="7" spans="1:21" s="60" customFormat="1" ht="10.5" customHeight="1" x14ac:dyDescent="0.25">
      <c r="A7" s="571">
        <v>1</v>
      </c>
      <c r="B7" s="399" t="str">
        <f>IF($D7="","",VLOOKUP($D7,'1D ELO (4)'!$A$7:$P$23,14))</f>
        <v/>
      </c>
      <c r="C7" s="399" t="str">
        <f>IF($D7="","",VLOOKUP($D7,'1D ELO (4)'!$A$7:$P$23,15))</f>
        <v/>
      </c>
      <c r="D7" s="401"/>
      <c r="E7" s="572" t="str">
        <f>UPPER(IF($D7="","",VLOOKUP($D7,'1D ELO (4)'!$A$7:$P$23,5)))</f>
        <v/>
      </c>
      <c r="F7" s="573" t="str">
        <f>UPPER(IF($D7="","",VLOOKUP($D7,'1D ELO (4)'!$A$7:$P$23,2)))</f>
        <v/>
      </c>
      <c r="G7" s="573" t="str">
        <f>IF($D7="","",VLOOKUP($D7,'1D ELO (4)'!$A$7:$P$23,3))</f>
        <v/>
      </c>
      <c r="H7" s="574"/>
      <c r="I7" s="573" t="str">
        <f>IF($D7="","",VLOOKUP($D7,'1D ELO (4)'!$A$7:$P$23,4))</f>
        <v/>
      </c>
      <c r="J7" s="575"/>
      <c r="K7" s="434"/>
      <c r="L7" s="576"/>
      <c r="M7" s="434"/>
      <c r="N7" s="576"/>
      <c r="O7" s="434"/>
      <c r="P7" s="576"/>
      <c r="Q7" s="434"/>
      <c r="R7" s="316"/>
      <c r="S7" s="319"/>
      <c r="U7" s="405" t="str">
        <f>Birók!P21</f>
        <v>Bíró</v>
      </c>
    </row>
    <row r="8" spans="1:21" s="60" customFormat="1" ht="9.6" customHeight="1" x14ac:dyDescent="0.25">
      <c r="A8" s="577"/>
      <c r="B8" s="406"/>
      <c r="C8" s="406"/>
      <c r="D8" s="406"/>
      <c r="E8" s="572" t="str">
        <f>UPPER(IF($D7="","",VLOOKUP($D7,'1D ELO (4)'!$A$7:$P$23,11)))</f>
        <v/>
      </c>
      <c r="F8" s="573" t="str">
        <f>UPPER(IF($D7="","",VLOOKUP($D7,'1D ELO (4)'!$A$7:$P$23,8)))</f>
        <v/>
      </c>
      <c r="G8" s="573" t="str">
        <f>IF($D7="","",VLOOKUP($D7,'1D ELO (4)'!$A$7:$P$23,9))</f>
        <v/>
      </c>
      <c r="H8" s="574"/>
      <c r="I8" s="573" t="str">
        <f>IF($D7="","",VLOOKUP($D7,'1D ELO (4)'!$A$7:$P$23,10))</f>
        <v/>
      </c>
      <c r="J8" s="578"/>
      <c r="K8" s="579" t="str">
        <f>IF(J8="a",F7,IF(J8="b",F9,""))</f>
        <v/>
      </c>
      <c r="L8" s="576"/>
      <c r="M8" s="434"/>
      <c r="N8" s="576"/>
      <c r="O8" s="434"/>
      <c r="P8" s="576"/>
      <c r="Q8" s="434"/>
      <c r="R8" s="316"/>
      <c r="S8" s="319"/>
      <c r="U8" s="413" t="str">
        <f>Birók!P22</f>
        <v xml:space="preserve"> </v>
      </c>
    </row>
    <row r="9" spans="1:21" s="60" customFormat="1" ht="9.6" customHeight="1" x14ac:dyDescent="0.25">
      <c r="A9" s="577"/>
      <c r="B9" s="408"/>
      <c r="C9" s="408"/>
      <c r="D9" s="408"/>
      <c r="E9" s="408"/>
      <c r="F9" s="580"/>
      <c r="G9" s="580"/>
      <c r="H9" s="7"/>
      <c r="I9" s="580"/>
      <c r="J9" s="581"/>
      <c r="K9" s="582" t="str">
        <f>UPPER(IF(OR(J10="a",J10="as"),F7,IF(OR(J10="b",J10="bs"),F11,0)))</f>
        <v>0</v>
      </c>
      <c r="L9" s="583"/>
      <c r="M9" s="434"/>
      <c r="N9" s="576"/>
      <c r="O9" s="434"/>
      <c r="P9" s="576"/>
      <c r="Q9" s="434"/>
      <c r="R9" s="316"/>
      <c r="S9" s="319"/>
      <c r="U9" s="413" t="str">
        <f>Birók!P23</f>
        <v xml:space="preserve"> </v>
      </c>
    </row>
    <row r="10" spans="1:21" s="60" customFormat="1" ht="9.6" customHeight="1" x14ac:dyDescent="0.25">
      <c r="A10" s="577"/>
      <c r="B10" s="408"/>
      <c r="C10" s="408"/>
      <c r="D10" s="408"/>
      <c r="E10" s="406"/>
      <c r="F10" s="580"/>
      <c r="G10" s="580"/>
      <c r="H10" s="584"/>
      <c r="I10" s="473" t="s">
        <v>134</v>
      </c>
      <c r="J10" s="336"/>
      <c r="K10" s="585" t="str">
        <f>UPPER(IF(OR(J10="a",J10="as"),F8,IF(OR(J10="b",J10="bs"),F12,0)))</f>
        <v>0</v>
      </c>
      <c r="L10" s="586"/>
      <c r="M10" s="434"/>
      <c r="N10" s="576"/>
      <c r="O10" s="434"/>
      <c r="P10" s="576"/>
      <c r="Q10" s="434"/>
      <c r="R10" s="316"/>
      <c r="S10" s="319"/>
      <c r="U10" s="413" t="str">
        <f>Birók!P24</f>
        <v xml:space="preserve"> </v>
      </c>
    </row>
    <row r="11" spans="1:21" s="60" customFormat="1" ht="9.6" customHeight="1" x14ac:dyDescent="0.25">
      <c r="A11" s="577">
        <v>2</v>
      </c>
      <c r="B11" s="399" t="str">
        <f>IF($D11="","",VLOOKUP($D11,'1D ELO (4)'!$A$7:$P$23,14))</f>
        <v/>
      </c>
      <c r="C11" s="399" t="str">
        <f>IF($D11="","",VLOOKUP($D11,'1D ELO (4)'!$A$7:$P$23,15))</f>
        <v/>
      </c>
      <c r="D11" s="401"/>
      <c r="E11" s="587" t="str">
        <f>UPPER(IF($D11="","",VLOOKUP($D11,'1D ELO (4)'!$A$7:$P$23,5)))</f>
        <v/>
      </c>
      <c r="F11" s="472" t="str">
        <f>UPPER(IF($D11="","",VLOOKUP($D11,'1D ELO (4)'!$A$7:$P$23,2)))</f>
        <v/>
      </c>
      <c r="G11" s="472" t="str">
        <f>IF($D11="","",VLOOKUP($D11,'1D ELO (4)'!$A$7:$P$23,3))</f>
        <v/>
      </c>
      <c r="H11" s="588"/>
      <c r="I11" s="472" t="str">
        <f>IF($D11="","",VLOOKUP($D11,'1D ELO (4)'!$A$7:$P$23,4))</f>
        <v/>
      </c>
      <c r="J11" s="589"/>
      <c r="K11" s="434"/>
      <c r="L11" s="590"/>
      <c r="M11" s="437"/>
      <c r="N11" s="583"/>
      <c r="O11" s="434"/>
      <c r="P11" s="576"/>
      <c r="Q11" s="434"/>
      <c r="R11" s="316"/>
      <c r="S11" s="319"/>
      <c r="U11" s="413" t="str">
        <f>Birók!P25</f>
        <v xml:space="preserve"> </v>
      </c>
    </row>
    <row r="12" spans="1:21" s="60" customFormat="1" ht="9.6" customHeight="1" x14ac:dyDescent="0.25">
      <c r="A12" s="577"/>
      <c r="B12" s="406"/>
      <c r="C12" s="406"/>
      <c r="D12" s="406"/>
      <c r="E12" s="587" t="str">
        <f>UPPER(IF($D11="","",VLOOKUP($D11,'1D ELO (4)'!$A$7:$P$23,11)))</f>
        <v/>
      </c>
      <c r="F12" s="472" t="str">
        <f>UPPER(IF($D11="","",VLOOKUP($D11,'1D ELO (4)'!$A$7:$P$23,8)))</f>
        <v/>
      </c>
      <c r="G12" s="472" t="str">
        <f>IF($D11="","",VLOOKUP($D11,'1D ELO (4)'!$A$7:$P$23,9))</f>
        <v/>
      </c>
      <c r="H12" s="588"/>
      <c r="I12" s="472" t="str">
        <f>IF($D11="","",VLOOKUP($D11,'1D ELO (4)'!$A$7:$P$23,10))</f>
        <v/>
      </c>
      <c r="J12" s="578"/>
      <c r="K12" s="434"/>
      <c r="L12" s="590"/>
      <c r="M12" s="591"/>
      <c r="N12" s="592"/>
      <c r="O12" s="434"/>
      <c r="P12" s="576"/>
      <c r="Q12" s="434"/>
      <c r="R12" s="316"/>
      <c r="S12" s="319"/>
      <c r="U12" s="413" t="str">
        <f>Birók!P26</f>
        <v xml:space="preserve"> </v>
      </c>
    </row>
    <row r="13" spans="1:21" s="60" customFormat="1" ht="9.6" customHeight="1" x14ac:dyDescent="0.25">
      <c r="A13" s="577"/>
      <c r="B13" s="408"/>
      <c r="C13" s="408"/>
      <c r="D13" s="417"/>
      <c r="E13" s="406"/>
      <c r="F13" s="580"/>
      <c r="G13" s="580"/>
      <c r="H13" s="584"/>
      <c r="I13" s="580"/>
      <c r="J13" s="593"/>
      <c r="K13" s="434"/>
      <c r="L13" s="581"/>
      <c r="M13" s="582" t="str">
        <f>UPPER(IF(OR(L14="a",L14="as"),K9,IF(OR(L14="b",L14="bs"),K17,0)))</f>
        <v>0</v>
      </c>
      <c r="N13" s="576"/>
      <c r="O13" s="434"/>
      <c r="P13" s="576"/>
      <c r="Q13" s="434"/>
      <c r="R13" s="316"/>
      <c r="S13" s="319"/>
      <c r="U13" s="413" t="str">
        <f>Birók!P27</f>
        <v xml:space="preserve"> </v>
      </c>
    </row>
    <row r="14" spans="1:21" s="60" customFormat="1" ht="9.6" customHeight="1" x14ac:dyDescent="0.25">
      <c r="A14" s="577"/>
      <c r="B14" s="408"/>
      <c r="C14" s="408"/>
      <c r="D14" s="417"/>
      <c r="E14" s="406"/>
      <c r="F14" s="580"/>
      <c r="G14" s="580"/>
      <c r="H14" s="584"/>
      <c r="I14" s="580"/>
      <c r="J14" s="593"/>
      <c r="K14" s="419" t="s">
        <v>134</v>
      </c>
      <c r="L14" s="336"/>
      <c r="M14" s="585" t="str">
        <f>UPPER(IF(OR(L14="a",L14="as"),K10,IF(OR(L14="b",L14="bs"),K18,0)))</f>
        <v>0</v>
      </c>
      <c r="N14" s="586"/>
      <c r="O14" s="434"/>
      <c r="P14" s="576"/>
      <c r="Q14" s="434"/>
      <c r="R14" s="316"/>
      <c r="S14" s="319"/>
      <c r="U14" s="413" t="str">
        <f>Birók!P28</f>
        <v xml:space="preserve"> </v>
      </c>
    </row>
    <row r="15" spans="1:21" s="60" customFormat="1" ht="9.6" customHeight="1" x14ac:dyDescent="0.25">
      <c r="A15" s="594">
        <v>3</v>
      </c>
      <c r="B15" s="399" t="str">
        <f>IF($D15="","",VLOOKUP($D15,'1D ELO (4)'!$A$7:$P$23,14))</f>
        <v/>
      </c>
      <c r="C15" s="399" t="str">
        <f>IF($D15="","",VLOOKUP($D15,'1D ELO (4)'!$A$7:$P$23,15))</f>
        <v/>
      </c>
      <c r="D15" s="401"/>
      <c r="E15" s="587" t="str">
        <f>UPPER(IF($D15="","",VLOOKUP($D15,'1D ELO (4)'!$A$7:$P$23,5)))</f>
        <v/>
      </c>
      <c r="F15" s="472" t="str">
        <f>UPPER(IF($D15="","",VLOOKUP($D15,'1D ELO (4)'!$A$7:$P$23,2)))</f>
        <v/>
      </c>
      <c r="G15" s="472" t="str">
        <f>IF($D15="","",VLOOKUP($D15,'1D ELO (4)'!$A$7:$P$23,3))</f>
        <v/>
      </c>
      <c r="H15" s="588"/>
      <c r="I15" s="472" t="str">
        <f>IF($D15="","",VLOOKUP($D15,'1D ELO (4)'!$A$7:$P$23,4))</f>
        <v/>
      </c>
      <c r="J15" s="575"/>
      <c r="K15" s="434"/>
      <c r="L15" s="590"/>
      <c r="M15" s="434"/>
      <c r="N15" s="590"/>
      <c r="O15" s="437"/>
      <c r="P15" s="576"/>
      <c r="Q15" s="434"/>
      <c r="R15" s="316"/>
      <c r="S15" s="319"/>
      <c r="U15" s="413" t="str">
        <f>Birók!P29</f>
        <v xml:space="preserve"> </v>
      </c>
    </row>
    <row r="16" spans="1:21" s="60" customFormat="1" ht="9.6" customHeight="1" x14ac:dyDescent="0.25">
      <c r="A16" s="577"/>
      <c r="B16" s="406"/>
      <c r="C16" s="406"/>
      <c r="D16" s="406"/>
      <c r="E16" s="587" t="str">
        <f>UPPER(IF($D15="","",VLOOKUP($D15,'1D ELO (4)'!$A$7:$P$23,11)))</f>
        <v/>
      </c>
      <c r="F16" s="472" t="str">
        <f>UPPER(IF($D15="","",VLOOKUP($D15,'1D ELO (4)'!$A$7:$P$23,8)))</f>
        <v/>
      </c>
      <c r="G16" s="472" t="str">
        <f>IF($D15="","",VLOOKUP($D15,'1D ELO (4)'!$A$7:$P$23,9))</f>
        <v/>
      </c>
      <c r="H16" s="588"/>
      <c r="I16" s="472" t="str">
        <f>IF($D15="","",VLOOKUP($D15,'1D ELO (4)'!$A$7:$P$23,10))</f>
        <v/>
      </c>
      <c r="J16" s="578"/>
      <c r="K16" s="579" t="str">
        <f>IF(J16="a",F15,IF(J16="b",F17,""))</f>
        <v/>
      </c>
      <c r="L16" s="590"/>
      <c r="M16" s="434"/>
      <c r="N16" s="590"/>
      <c r="O16" s="434"/>
      <c r="P16" s="576"/>
      <c r="Q16" s="434"/>
      <c r="R16" s="316"/>
      <c r="S16" s="319"/>
      <c r="U16" s="429" t="str">
        <f>Birók!P30</f>
        <v>Egyik sem</v>
      </c>
    </row>
    <row r="17" spans="1:19" s="60" customFormat="1" ht="9.6" customHeight="1" x14ac:dyDescent="0.25">
      <c r="A17" s="577"/>
      <c r="B17" s="408"/>
      <c r="C17" s="408"/>
      <c r="D17" s="417"/>
      <c r="E17" s="406"/>
      <c r="F17" s="580"/>
      <c r="G17" s="580"/>
      <c r="H17" s="584"/>
      <c r="I17" s="580"/>
      <c r="J17" s="581"/>
      <c r="K17" s="582" t="str">
        <f>UPPER(IF(OR(J18="a",J18="as"),F15,IF(OR(J18="b",J18="bs"),F19,0)))</f>
        <v>0</v>
      </c>
      <c r="L17" s="595"/>
      <c r="M17" s="434"/>
      <c r="N17" s="590"/>
      <c r="O17" s="434"/>
      <c r="P17" s="576"/>
      <c r="Q17" s="434"/>
      <c r="R17" s="316"/>
      <c r="S17" s="319"/>
    </row>
    <row r="18" spans="1:19" s="60" customFormat="1" ht="9.6" customHeight="1" x14ac:dyDescent="0.25">
      <c r="A18" s="577"/>
      <c r="B18" s="408"/>
      <c r="C18" s="408"/>
      <c r="D18" s="417"/>
      <c r="E18" s="406"/>
      <c r="F18" s="580"/>
      <c r="G18" s="580"/>
      <c r="H18" s="584"/>
      <c r="I18" s="473" t="s">
        <v>134</v>
      </c>
      <c r="J18" s="336"/>
      <c r="K18" s="585" t="str">
        <f>UPPER(IF(OR(J18="a",J18="as"),F16,IF(OR(J18="b",J18="bs"),F20,0)))</f>
        <v>0</v>
      </c>
      <c r="L18" s="578"/>
      <c r="M18" s="434"/>
      <c r="N18" s="590"/>
      <c r="O18" s="434"/>
      <c r="P18" s="576"/>
      <c r="Q18" s="434"/>
      <c r="R18" s="316"/>
      <c r="S18" s="319"/>
    </row>
    <row r="19" spans="1:19" s="60" customFormat="1" ht="9.6" customHeight="1" x14ac:dyDescent="0.25">
      <c r="A19" s="577">
        <v>4</v>
      </c>
      <c r="B19" s="399" t="str">
        <f>IF($D19="","",VLOOKUP($D19,'1D ELO (4)'!$A$7:$P$23,14))</f>
        <v/>
      </c>
      <c r="C19" s="399" t="str">
        <f>IF($D19="","",VLOOKUP($D19,'1D ELO (4)'!$A$7:$P$23,15))</f>
        <v/>
      </c>
      <c r="D19" s="401"/>
      <c r="E19" s="587" t="str">
        <f>UPPER(IF($D19="","",VLOOKUP($D19,'1D ELO (4)'!$A$7:$P$23,5)))</f>
        <v/>
      </c>
      <c r="F19" s="472" t="str">
        <f>UPPER(IF($D19="","",VLOOKUP($D19,'1D ELO (4)'!$A$7:$P$23,2)))</f>
        <v/>
      </c>
      <c r="G19" s="472" t="str">
        <f>IF($D19="","",VLOOKUP($D19,'1D ELO (4)'!$A$7:$P$23,3))</f>
        <v/>
      </c>
      <c r="H19" s="588"/>
      <c r="I19" s="472" t="str">
        <f>IF($D19="","",VLOOKUP($D19,'1D ELO (4)'!$A$7:$P$23,4))</f>
        <v/>
      </c>
      <c r="J19" s="589"/>
      <c r="K19" s="434"/>
      <c r="L19" s="576"/>
      <c r="M19" s="437"/>
      <c r="N19" s="595"/>
      <c r="O19" s="434"/>
      <c r="P19" s="576"/>
      <c r="Q19" s="434"/>
      <c r="R19" s="316"/>
      <c r="S19" s="319"/>
    </row>
    <row r="20" spans="1:19" s="60" customFormat="1" ht="9.6" customHeight="1" x14ac:dyDescent="0.25">
      <c r="A20" s="577"/>
      <c r="B20" s="406"/>
      <c r="C20" s="406"/>
      <c r="D20" s="406"/>
      <c r="E20" s="587" t="str">
        <f>UPPER(IF($D19="","",VLOOKUP($D19,'1D ELO (4)'!$A$7:$P$23,11)))</f>
        <v/>
      </c>
      <c r="F20" s="472" t="str">
        <f>UPPER(IF($D19="","",VLOOKUP($D19,'1D ELO (4)'!$A$7:$P$23,8)))</f>
        <v/>
      </c>
      <c r="G20" s="472" t="str">
        <f>IF($D19="","",VLOOKUP($D19,'1D ELO (4)'!$A$7:$P$23,9))</f>
        <v/>
      </c>
      <c r="H20" s="588"/>
      <c r="I20" s="472" t="str">
        <f>IF($D19="","",VLOOKUP($D19,'1D ELO (4)'!$A$7:$P$23,10))</f>
        <v/>
      </c>
      <c r="J20" s="578"/>
      <c r="K20" s="434"/>
      <c r="L20" s="576"/>
      <c r="M20" s="591"/>
      <c r="N20" s="596"/>
      <c r="O20" s="434"/>
      <c r="P20" s="576"/>
      <c r="Q20" s="434"/>
      <c r="R20" s="316"/>
      <c r="S20" s="319"/>
    </row>
    <row r="21" spans="1:19" s="60" customFormat="1" ht="9.6" customHeight="1" x14ac:dyDescent="0.25">
      <c r="A21" s="577"/>
      <c r="B21" s="408"/>
      <c r="C21" s="408"/>
      <c r="D21" s="408"/>
      <c r="E21" s="406"/>
      <c r="F21" s="580"/>
      <c r="G21" s="580"/>
      <c r="H21" s="584"/>
      <c r="I21" s="580"/>
      <c r="J21" s="593"/>
      <c r="K21" s="434"/>
      <c r="L21" s="576"/>
      <c r="M21" s="434"/>
      <c r="N21" s="581"/>
      <c r="O21" s="582" t="str">
        <f>UPPER(IF(OR(N22="a",N22="as"),M13,IF(OR(N22="b",N22="bs"),M29,0)))</f>
        <v>0</v>
      </c>
      <c r="P21" s="576"/>
      <c r="Q21" s="434"/>
      <c r="R21" s="316"/>
      <c r="S21" s="319"/>
    </row>
    <row r="22" spans="1:19" s="60" customFormat="1" ht="9.6" customHeight="1" x14ac:dyDescent="0.25">
      <c r="A22" s="577"/>
      <c r="B22" s="408"/>
      <c r="C22" s="408"/>
      <c r="D22" s="408"/>
      <c r="E22" s="406"/>
      <c r="F22" s="580"/>
      <c r="G22" s="580"/>
      <c r="H22" s="584"/>
      <c r="I22" s="580"/>
      <c r="J22" s="593"/>
      <c r="K22" s="434"/>
      <c r="L22" s="576"/>
      <c r="M22" s="419" t="s">
        <v>134</v>
      </c>
      <c r="N22" s="336"/>
      <c r="O22" s="585" t="str">
        <f>UPPER(IF(OR(N22="a",N22="as"),M14,IF(OR(N22="b",N22="bs"),M30,0)))</f>
        <v>0</v>
      </c>
      <c r="P22" s="586"/>
      <c r="Q22" s="434"/>
      <c r="R22" s="316"/>
      <c r="S22" s="319"/>
    </row>
    <row r="23" spans="1:19" s="60" customFormat="1" ht="9.6" customHeight="1" x14ac:dyDescent="0.25">
      <c r="A23" s="577">
        <v>5</v>
      </c>
      <c r="B23" s="399" t="str">
        <f>IF($D23="","",VLOOKUP($D23,'1D ELO (4)'!$A$7:$P$23,14))</f>
        <v/>
      </c>
      <c r="C23" s="399" t="str">
        <f>IF($D23="","",VLOOKUP($D23,'1D ELO (4)'!$A$7:$P$23,15))</f>
        <v/>
      </c>
      <c r="D23" s="401"/>
      <c r="E23" s="587" t="str">
        <f>UPPER(IF($D23="","",VLOOKUP($D23,'1D ELO (4)'!$A$7:$P$23,5)))</f>
        <v/>
      </c>
      <c r="F23" s="472" t="str">
        <f>UPPER(IF($D23="","",VLOOKUP($D23,'1D ELO (4)'!$A$7:$P$23,2)))</f>
        <v/>
      </c>
      <c r="G23" s="472" t="str">
        <f>IF($D23="","",VLOOKUP($D23,'1D ELO (4)'!$A$7:$P$23,3))</f>
        <v/>
      </c>
      <c r="H23" s="588"/>
      <c r="I23" s="472" t="str">
        <f>IF($D23="","",VLOOKUP($D23,'1D ELO (4)'!$A$7:$P$23,4))</f>
        <v/>
      </c>
      <c r="J23" s="575"/>
      <c r="K23" s="434"/>
      <c r="L23" s="576"/>
      <c r="M23" s="434"/>
      <c r="N23" s="590"/>
      <c r="O23" s="434"/>
      <c r="P23" s="597"/>
      <c r="Q23" s="434"/>
      <c r="R23" s="316"/>
      <c r="S23" s="319"/>
    </row>
    <row r="24" spans="1:19" s="60" customFormat="1" ht="9.6" customHeight="1" x14ac:dyDescent="0.25">
      <c r="A24" s="577"/>
      <c r="B24" s="406"/>
      <c r="C24" s="406"/>
      <c r="D24" s="406"/>
      <c r="E24" s="587" t="str">
        <f>UPPER(IF($D23="","",VLOOKUP($D23,'1D ELO (4)'!$A$7:$P$23,11)))</f>
        <v/>
      </c>
      <c r="F24" s="472" t="str">
        <f>UPPER(IF($D23="","",VLOOKUP($D23,'1D ELO (4)'!$A$7:$P$23,8)))</f>
        <v/>
      </c>
      <c r="G24" s="472" t="str">
        <f>IF($D23="","",VLOOKUP($D23,'1D ELO (4)'!$A$7:$P$23,9))</f>
        <v/>
      </c>
      <c r="H24" s="588"/>
      <c r="I24" s="472" t="str">
        <f>IF($D23="","",VLOOKUP($D23,'1D ELO (4)'!$A$7:$P$23,10))</f>
        <v/>
      </c>
      <c r="J24" s="578"/>
      <c r="K24" s="579" t="str">
        <f>IF(J24="a",F23,IF(J24="b",F25,""))</f>
        <v/>
      </c>
      <c r="L24" s="576"/>
      <c r="M24" s="434"/>
      <c r="N24" s="590"/>
      <c r="O24" s="434"/>
      <c r="P24" s="576"/>
      <c r="Q24" s="434"/>
      <c r="R24" s="316"/>
      <c r="S24" s="319"/>
    </row>
    <row r="25" spans="1:19" s="60" customFormat="1" ht="9.6" customHeight="1" x14ac:dyDescent="0.25">
      <c r="A25" s="577"/>
      <c r="B25" s="408"/>
      <c r="C25" s="408"/>
      <c r="D25" s="408"/>
      <c r="E25" s="406"/>
      <c r="F25" s="580"/>
      <c r="G25" s="580"/>
      <c r="H25" s="584"/>
      <c r="I25" s="580"/>
      <c r="J25" s="581"/>
      <c r="K25" s="582" t="str">
        <f>UPPER(IF(OR(J26="a",J26="as"),F23,IF(OR(J26="b",J26="bs"),F27,0)))</f>
        <v>0</v>
      </c>
      <c r="L25" s="583"/>
      <c r="M25" s="434"/>
      <c r="N25" s="590"/>
      <c r="O25" s="434"/>
      <c r="P25" s="576"/>
      <c r="Q25" s="434"/>
      <c r="R25" s="316"/>
      <c r="S25" s="319"/>
    </row>
    <row r="26" spans="1:19" s="60" customFormat="1" ht="9.6" customHeight="1" x14ac:dyDescent="0.25">
      <c r="A26" s="577"/>
      <c r="B26" s="408"/>
      <c r="C26" s="408"/>
      <c r="D26" s="408"/>
      <c r="E26" s="406"/>
      <c r="F26" s="580"/>
      <c r="G26" s="580"/>
      <c r="H26" s="584"/>
      <c r="I26" s="473" t="s">
        <v>134</v>
      </c>
      <c r="J26" s="336"/>
      <c r="K26" s="585" t="str">
        <f>UPPER(IF(OR(J26="a",J26="as"),F24,IF(OR(J26="b",J26="bs"),F28,0)))</f>
        <v>0</v>
      </c>
      <c r="L26" s="586"/>
      <c r="M26" s="434"/>
      <c r="N26" s="590"/>
      <c r="O26" s="434"/>
      <c r="P26" s="576"/>
      <c r="Q26" s="434"/>
      <c r="R26" s="316"/>
      <c r="S26" s="319"/>
    </row>
    <row r="27" spans="1:19" s="60" customFormat="1" ht="9.6" customHeight="1" x14ac:dyDescent="0.25">
      <c r="A27" s="577">
        <v>6</v>
      </c>
      <c r="B27" s="399" t="str">
        <f>IF($D27="","",VLOOKUP($D27,'1D ELO (4)'!$A$7:$P$23,14))</f>
        <v/>
      </c>
      <c r="C27" s="399" t="str">
        <f>IF($D27="","",VLOOKUP($D27,'1D ELO (4)'!$A$7:$P$23,15))</f>
        <v/>
      </c>
      <c r="D27" s="401"/>
      <c r="E27" s="587" t="str">
        <f>UPPER(IF($D27="","",VLOOKUP($D27,'1D ELO (4)'!$A$7:$P$23,5)))</f>
        <v/>
      </c>
      <c r="F27" s="472" t="str">
        <f>UPPER(IF($D27="","",VLOOKUP($D27,'1D ELO (4)'!$A$7:$P$23,2)))</f>
        <v/>
      </c>
      <c r="G27" s="472" t="str">
        <f>IF($D27="","",VLOOKUP($D27,'1D ELO (4)'!$A$7:$P$23,3))</f>
        <v/>
      </c>
      <c r="H27" s="588"/>
      <c r="I27" s="472" t="str">
        <f>IF($D27="","",VLOOKUP($D27,'1D ELO (4)'!$A$7:$P$23,4))</f>
        <v/>
      </c>
      <c r="J27" s="589"/>
      <c r="K27" s="434"/>
      <c r="L27" s="590"/>
      <c r="M27" s="437"/>
      <c r="N27" s="595"/>
      <c r="O27" s="434"/>
      <c r="P27" s="576"/>
      <c r="Q27" s="434"/>
      <c r="R27" s="316"/>
      <c r="S27" s="319"/>
    </row>
    <row r="28" spans="1:19" s="60" customFormat="1" ht="9.6" customHeight="1" x14ac:dyDescent="0.25">
      <c r="A28" s="577"/>
      <c r="B28" s="406"/>
      <c r="C28" s="406"/>
      <c r="D28" s="406"/>
      <c r="E28" s="587" t="str">
        <f>UPPER(IF($D27="","",VLOOKUP($D27,'1D ELO (4)'!$A$7:$P$23,11)))</f>
        <v/>
      </c>
      <c r="F28" s="472" t="str">
        <f>UPPER(IF($D27="","",VLOOKUP($D27,'1D ELO (4)'!$A$7:$P$23,8)))</f>
        <v/>
      </c>
      <c r="G28" s="472" t="str">
        <f>IF($D27="","",VLOOKUP($D27,'1D ELO (4)'!$A$7:$P$23,9))</f>
        <v/>
      </c>
      <c r="H28" s="588"/>
      <c r="I28" s="472" t="str">
        <f>IF($D27="","",VLOOKUP($D27,'1D ELO (4)'!$A$7:$P$23,10))</f>
        <v/>
      </c>
      <c r="J28" s="578"/>
      <c r="K28" s="434"/>
      <c r="L28" s="590"/>
      <c r="M28" s="591"/>
      <c r="N28" s="596"/>
      <c r="O28" s="434"/>
      <c r="P28" s="576"/>
      <c r="Q28" s="434"/>
      <c r="R28" s="316"/>
      <c r="S28" s="319"/>
    </row>
    <row r="29" spans="1:19" s="60" customFormat="1" ht="9.6" customHeight="1" x14ac:dyDescent="0.25">
      <c r="A29" s="577"/>
      <c r="B29" s="408"/>
      <c r="C29" s="408"/>
      <c r="D29" s="417"/>
      <c r="E29" s="406"/>
      <c r="F29" s="580"/>
      <c r="G29" s="580"/>
      <c r="H29" s="584"/>
      <c r="I29" s="580"/>
      <c r="J29" s="593"/>
      <c r="K29" s="434"/>
      <c r="L29" s="581"/>
      <c r="M29" s="582" t="str">
        <f>UPPER(IF(OR(L30="a",L30="as"),K25,IF(OR(L30="b",L30="bs"),K33,0)))</f>
        <v>0</v>
      </c>
      <c r="N29" s="590"/>
      <c r="O29" s="434"/>
      <c r="P29" s="576"/>
      <c r="Q29" s="434"/>
      <c r="R29" s="316"/>
      <c r="S29" s="319"/>
    </row>
    <row r="30" spans="1:19" s="60" customFormat="1" ht="9.6" customHeight="1" x14ac:dyDescent="0.25">
      <c r="A30" s="577"/>
      <c r="B30" s="408"/>
      <c r="C30" s="408"/>
      <c r="D30" s="417"/>
      <c r="E30" s="406"/>
      <c r="F30" s="580"/>
      <c r="G30" s="580"/>
      <c r="H30" s="584"/>
      <c r="I30" s="580"/>
      <c r="J30" s="593"/>
      <c r="K30" s="419" t="s">
        <v>134</v>
      </c>
      <c r="L30" s="336"/>
      <c r="M30" s="585" t="str">
        <f>UPPER(IF(OR(L30="a",L30="as"),K26,IF(OR(L30="b",L30="bs"),K34,0)))</f>
        <v>0</v>
      </c>
      <c r="N30" s="578"/>
      <c r="O30" s="434"/>
      <c r="P30" s="576"/>
      <c r="Q30" s="434"/>
      <c r="R30" s="316"/>
      <c r="S30" s="319"/>
    </row>
    <row r="31" spans="1:19" s="60" customFormat="1" ht="9.6" customHeight="1" x14ac:dyDescent="0.25">
      <c r="A31" s="594">
        <v>7</v>
      </c>
      <c r="B31" s="399" t="str">
        <f>IF($D31="","",VLOOKUP($D31,'1D ELO (4)'!$A$7:$P$23,14))</f>
        <v/>
      </c>
      <c r="C31" s="399" t="str">
        <f>IF($D31="","",VLOOKUP($D31,'1D ELO (4)'!$A$7:$P$23,15))</f>
        <v/>
      </c>
      <c r="D31" s="401"/>
      <c r="E31" s="587" t="str">
        <f>UPPER(IF($D31="","",VLOOKUP($D31,'1D ELO (4)'!$A$7:$P$23,5)))</f>
        <v/>
      </c>
      <c r="F31" s="472" t="str">
        <f>UPPER(IF($D31="","",VLOOKUP($D31,'1D ELO (4)'!$A$7:$P$23,2)))</f>
        <v/>
      </c>
      <c r="G31" s="472" t="str">
        <f>IF($D31="","",VLOOKUP($D31,'1D ELO (4)'!$A$7:$P$23,3))</f>
        <v/>
      </c>
      <c r="H31" s="588"/>
      <c r="I31" s="472" t="str">
        <f>IF($D31="","",VLOOKUP($D31,'1D ELO (4)'!$A$7:$P$23,4))</f>
        <v/>
      </c>
      <c r="J31" s="575"/>
      <c r="K31" s="434"/>
      <c r="L31" s="590"/>
      <c r="M31" s="434"/>
      <c r="N31" s="576"/>
      <c r="O31" s="437"/>
      <c r="P31" s="576"/>
      <c r="Q31" s="434"/>
      <c r="R31" s="316"/>
      <c r="S31" s="319"/>
    </row>
    <row r="32" spans="1:19" s="60" customFormat="1" ht="9.6" customHeight="1" x14ac:dyDescent="0.25">
      <c r="A32" s="577"/>
      <c r="B32" s="406"/>
      <c r="C32" s="406"/>
      <c r="D32" s="406"/>
      <c r="E32" s="587" t="str">
        <f>UPPER(IF($D31="","",VLOOKUP($D31,'1D ELO (4)'!$A$7:$P$23,11)))</f>
        <v/>
      </c>
      <c r="F32" s="472" t="str">
        <f>UPPER(IF($D31="","",VLOOKUP($D31,'1D ELO (4)'!$A$7:$P$23,8)))</f>
        <v/>
      </c>
      <c r="G32" s="472" t="str">
        <f>IF($D31="","",VLOOKUP($D31,'1D ELO (4)'!$A$7:$P$23,9))</f>
        <v/>
      </c>
      <c r="H32" s="588"/>
      <c r="I32" s="472" t="str">
        <f>IF($D31="","",VLOOKUP($D31,'1D ELO (4)'!$A$7:$P$23,10))</f>
        <v/>
      </c>
      <c r="J32" s="578"/>
      <c r="K32" s="579" t="str">
        <f>IF(J32="a",F31,IF(J32="b",F33,""))</f>
        <v/>
      </c>
      <c r="L32" s="590"/>
      <c r="M32" s="434"/>
      <c r="N32" s="576"/>
      <c r="O32" s="434"/>
      <c r="P32" s="576"/>
      <c r="Q32" s="434"/>
      <c r="R32" s="316"/>
      <c r="S32" s="319"/>
    </row>
    <row r="33" spans="1:19" s="60" customFormat="1" ht="9.6" customHeight="1" x14ac:dyDescent="0.25">
      <c r="A33" s="577"/>
      <c r="B33" s="408"/>
      <c r="C33" s="408"/>
      <c r="D33" s="417"/>
      <c r="E33" s="408"/>
      <c r="F33" s="580"/>
      <c r="G33" s="580"/>
      <c r="H33" s="7"/>
      <c r="I33" s="580"/>
      <c r="J33" s="581"/>
      <c r="K33" s="582" t="str">
        <f>UPPER(IF(OR(J34="a",J34="as"),F31,IF(OR(J34="b",J34="bs"),F35,0)))</f>
        <v>0</v>
      </c>
      <c r="L33" s="595"/>
      <c r="M33" s="434"/>
      <c r="N33" s="576"/>
      <c r="O33" s="434"/>
      <c r="P33" s="576"/>
      <c r="Q33" s="434"/>
      <c r="R33" s="316"/>
      <c r="S33" s="319"/>
    </row>
    <row r="34" spans="1:19" s="60" customFormat="1" ht="9.6" customHeight="1" x14ac:dyDescent="0.25">
      <c r="A34" s="577"/>
      <c r="B34" s="408"/>
      <c r="C34" s="408"/>
      <c r="D34" s="417"/>
      <c r="E34" s="408"/>
      <c r="F34" s="580"/>
      <c r="G34" s="580"/>
      <c r="H34" s="7"/>
      <c r="I34" s="419" t="s">
        <v>134</v>
      </c>
      <c r="J34" s="336"/>
      <c r="K34" s="585" t="str">
        <f>UPPER(IF(OR(J34="a",J34="as"),F32,IF(OR(J34="b",J34="bs"),F36,0)))</f>
        <v>0</v>
      </c>
      <c r="L34" s="578"/>
      <c r="M34" s="434"/>
      <c r="N34" s="576"/>
      <c r="O34" s="434"/>
      <c r="P34" s="576"/>
      <c r="Q34" s="434"/>
      <c r="R34" s="316"/>
      <c r="S34" s="319"/>
    </row>
    <row r="35" spans="1:19" s="60" customFormat="1" ht="9.6" customHeight="1" x14ac:dyDescent="0.25">
      <c r="A35" s="571">
        <v>8</v>
      </c>
      <c r="B35" s="399" t="str">
        <f>IF($D35="","",VLOOKUP($D35,'1D ELO (4)'!$A$7:$P$23,14))</f>
        <v/>
      </c>
      <c r="C35" s="399" t="str">
        <f>IF($D35="","",VLOOKUP($D35,'1D ELO (4)'!$A$7:$P$23,15))</f>
        <v/>
      </c>
      <c r="D35" s="401"/>
      <c r="E35" s="587" t="str">
        <f>UPPER(IF($D35="","",VLOOKUP($D35,'1D ELO (4)'!$A$7:$P$23,5)))</f>
        <v/>
      </c>
      <c r="F35" s="402" t="str">
        <f>UPPER(IF($D35="","",VLOOKUP($D35,'1D ELO (4)'!$A$7:$P$23,2)))</f>
        <v/>
      </c>
      <c r="G35" s="402" t="str">
        <f>IF($D35="","",VLOOKUP($D35,'1D ELO (4)'!$A$7:$P$23,3))</f>
        <v/>
      </c>
      <c r="H35" s="598"/>
      <c r="I35" s="402" t="str">
        <f>IF($D35="","",VLOOKUP($D35,'1D ELO (4)'!$A$7:$P$23,4))</f>
        <v/>
      </c>
      <c r="J35" s="589"/>
      <c r="K35" s="434"/>
      <c r="L35" s="576"/>
      <c r="M35" s="437"/>
      <c r="N35" s="583"/>
      <c r="O35" s="434"/>
      <c r="P35" s="576"/>
      <c r="Q35" s="434"/>
      <c r="R35" s="316"/>
      <c r="S35" s="319"/>
    </row>
    <row r="36" spans="1:19" s="60" customFormat="1" ht="9.6" customHeight="1" x14ac:dyDescent="0.25">
      <c r="A36" s="577"/>
      <c r="B36" s="406"/>
      <c r="C36" s="406"/>
      <c r="D36" s="406"/>
      <c r="E36" s="572" t="str">
        <f>UPPER(IF($D35="","",VLOOKUP($D35,'1D ELO (4)'!$A$7:$P$23,11)))</f>
        <v/>
      </c>
      <c r="F36" s="573" t="str">
        <f>UPPER(IF($D35="","",VLOOKUP($D35,'1D ELO (4)'!$A$7:$P$23,8)))</f>
        <v/>
      </c>
      <c r="G36" s="573" t="str">
        <f>IF($D35="","",VLOOKUP($D35,'1D ELO (4)'!$A$7:$P$23,9))</f>
        <v/>
      </c>
      <c r="H36" s="574"/>
      <c r="I36" s="573" t="str">
        <f>IF($D35="","",VLOOKUP($D35,'1D ELO (4)'!$A$7:$P$23,10))</f>
        <v/>
      </c>
      <c r="J36" s="578"/>
      <c r="K36" s="434"/>
      <c r="L36" s="576"/>
      <c r="M36" s="591"/>
      <c r="N36" s="592"/>
      <c r="O36" s="434"/>
      <c r="P36" s="576"/>
      <c r="Q36" s="434"/>
      <c r="R36" s="316"/>
      <c r="S36" s="319"/>
    </row>
    <row r="37" spans="1:19" s="60" customFormat="1" ht="9.6" customHeight="1" x14ac:dyDescent="0.25">
      <c r="A37" s="408"/>
      <c r="B37" s="408"/>
      <c r="C37" s="408"/>
      <c r="D37" s="417"/>
      <c r="E37" s="408"/>
      <c r="F37" s="580"/>
      <c r="G37" s="580"/>
      <c r="H37" s="7"/>
      <c r="I37" s="580"/>
      <c r="J37" s="593"/>
      <c r="K37" s="434"/>
      <c r="L37" s="576"/>
      <c r="M37" s="434"/>
      <c r="N37" s="576"/>
      <c r="O37" s="576"/>
      <c r="P37" s="599"/>
      <c r="Q37" s="582" t="str">
        <f>UPPER(IF(OR(P38="a",P38="as"),O21,IF(OR(P38="b",P38="bs"),O53,0)))</f>
        <v>0</v>
      </c>
      <c r="R37" s="600"/>
      <c r="S37" s="319"/>
    </row>
    <row r="38" spans="1:19" s="60" customFormat="1" ht="9.6" customHeight="1" x14ac:dyDescent="0.25">
      <c r="A38" s="408"/>
      <c r="B38" s="408"/>
      <c r="C38" s="408"/>
      <c r="D38" s="417"/>
      <c r="E38" s="408"/>
      <c r="F38" s="580"/>
      <c r="G38" s="580"/>
      <c r="H38" s="7"/>
      <c r="I38" s="580"/>
      <c r="J38" s="593"/>
      <c r="K38" s="434"/>
      <c r="L38" s="576"/>
      <c r="M38" s="434"/>
      <c r="N38" s="576"/>
      <c r="O38" s="419"/>
      <c r="P38" s="576"/>
      <c r="Q38" s="582"/>
      <c r="R38" s="600"/>
      <c r="S38" s="319"/>
    </row>
    <row r="39" spans="1:19" s="60" customFormat="1" ht="9.6" customHeight="1" x14ac:dyDescent="0.25">
      <c r="A39" s="408"/>
      <c r="B39" s="408"/>
      <c r="C39" s="408"/>
      <c r="D39" s="417"/>
      <c r="E39" s="408"/>
      <c r="F39" s="580"/>
      <c r="G39" s="580"/>
      <c r="H39" s="7"/>
      <c r="I39" s="580"/>
      <c r="J39" s="593"/>
      <c r="K39" s="434"/>
      <c r="L39" s="576"/>
      <c r="M39" s="434"/>
      <c r="N39" s="576"/>
      <c r="O39" s="419"/>
      <c r="P39" s="576"/>
      <c r="Q39" s="582"/>
      <c r="R39" s="600"/>
      <c r="S39" s="319"/>
    </row>
    <row r="40" spans="1:19" s="60" customFormat="1" ht="9.6" customHeight="1" x14ac:dyDescent="0.25">
      <c r="A40" s="408"/>
      <c r="B40" s="408"/>
      <c r="C40" s="408"/>
      <c r="D40" s="417"/>
      <c r="E40" s="408"/>
      <c r="F40" s="580"/>
      <c r="G40" s="580"/>
      <c r="H40" s="7"/>
      <c r="I40" s="580"/>
      <c r="J40" s="593"/>
      <c r="K40" s="434"/>
      <c r="L40" s="576"/>
      <c r="M40" s="434"/>
      <c r="N40" s="576"/>
      <c r="O40" s="419"/>
      <c r="P40" s="576"/>
      <c r="Q40" s="582"/>
      <c r="R40" s="600"/>
      <c r="S40" s="319"/>
    </row>
    <row r="41" spans="1:19" s="60" customFormat="1" ht="9.6" customHeight="1" x14ac:dyDescent="0.25">
      <c r="A41" s="408"/>
      <c r="B41" s="408"/>
      <c r="C41" s="408"/>
      <c r="D41" s="417"/>
      <c r="E41" s="408"/>
      <c r="F41" s="580"/>
      <c r="G41" s="580"/>
      <c r="H41" s="7"/>
      <c r="I41" s="580"/>
      <c r="J41" s="593"/>
      <c r="K41" s="434"/>
      <c r="L41" s="576"/>
      <c r="M41" s="434"/>
      <c r="N41" s="576"/>
      <c r="O41" s="419"/>
      <c r="P41" s="576"/>
      <c r="Q41" s="582"/>
      <c r="R41" s="600"/>
      <c r="S41" s="319"/>
    </row>
    <row r="42" spans="1:19" s="60" customFormat="1" ht="9.6" customHeight="1" x14ac:dyDescent="0.25">
      <c r="A42" s="408"/>
      <c r="B42" s="408"/>
      <c r="C42" s="408"/>
      <c r="D42" s="417"/>
      <c r="E42" s="408"/>
      <c r="F42" s="580"/>
      <c r="G42" s="580"/>
      <c r="H42" s="7"/>
      <c r="I42" s="580"/>
      <c r="J42" s="593"/>
      <c r="K42" s="434"/>
      <c r="L42" s="576"/>
      <c r="M42" s="434"/>
      <c r="N42" s="576"/>
      <c r="O42" s="419"/>
      <c r="P42" s="576"/>
      <c r="Q42" s="582"/>
      <c r="R42" s="600"/>
      <c r="S42" s="319"/>
    </row>
    <row r="43" spans="1:19" s="60" customFormat="1" ht="9.6" customHeight="1" x14ac:dyDescent="0.25">
      <c r="A43" s="408"/>
      <c r="B43" s="408"/>
      <c r="C43" s="408"/>
      <c r="D43" s="417"/>
      <c r="E43" s="408"/>
      <c r="F43" s="580"/>
      <c r="G43" s="580"/>
      <c r="H43" s="7"/>
      <c r="I43" s="580"/>
      <c r="J43" s="593"/>
      <c r="K43" s="434"/>
      <c r="L43" s="576"/>
      <c r="M43" s="434"/>
      <c r="N43" s="576"/>
      <c r="O43" s="419"/>
      <c r="P43" s="576"/>
      <c r="Q43" s="582"/>
      <c r="R43" s="600"/>
      <c r="S43" s="319"/>
    </row>
    <row r="44" spans="1:19" s="60" customFormat="1" ht="9.6" customHeight="1" x14ac:dyDescent="0.25">
      <c r="A44" s="408"/>
      <c r="B44" s="408"/>
      <c r="C44" s="408"/>
      <c r="D44" s="417"/>
      <c r="E44" s="408"/>
      <c r="F44" s="580"/>
      <c r="G44" s="580"/>
      <c r="H44" s="7"/>
      <c r="I44" s="580"/>
      <c r="J44" s="593"/>
      <c r="K44" s="434"/>
      <c r="L44" s="576"/>
      <c r="M44" s="434"/>
      <c r="N44" s="576"/>
      <c r="O44" s="419"/>
      <c r="P44" s="576"/>
      <c r="Q44" s="582"/>
      <c r="R44" s="600"/>
      <c r="S44" s="319"/>
    </row>
    <row r="45" spans="1:19" s="60" customFormat="1" ht="9.6" customHeight="1" x14ac:dyDescent="0.25">
      <c r="A45" s="408"/>
      <c r="B45" s="408"/>
      <c r="C45" s="408"/>
      <c r="D45" s="417"/>
      <c r="E45" s="408"/>
      <c r="F45" s="580"/>
      <c r="G45" s="580"/>
      <c r="H45" s="7"/>
      <c r="I45" s="580"/>
      <c r="J45" s="593"/>
      <c r="K45" s="434"/>
      <c r="L45" s="576"/>
      <c r="M45" s="434"/>
      <c r="N45" s="576"/>
      <c r="O45" s="419"/>
      <c r="P45" s="576"/>
      <c r="Q45" s="582"/>
      <c r="R45" s="600"/>
      <c r="S45" s="319"/>
    </row>
    <row r="46" spans="1:19" s="60" customFormat="1" ht="9.6" customHeight="1" x14ac:dyDescent="0.25">
      <c r="A46" s="408"/>
      <c r="B46" s="408"/>
      <c r="C46" s="408"/>
      <c r="D46" s="417"/>
      <c r="E46" s="408"/>
      <c r="F46" s="580"/>
      <c r="G46" s="580"/>
      <c r="H46" s="7"/>
      <c r="I46" s="580"/>
      <c r="J46" s="593"/>
      <c r="K46" s="434"/>
      <c r="L46" s="576"/>
      <c r="M46" s="434"/>
      <c r="N46" s="576"/>
      <c r="O46" s="419"/>
      <c r="P46" s="576"/>
      <c r="Q46" s="582"/>
      <c r="R46" s="600"/>
      <c r="S46" s="319"/>
    </row>
    <row r="47" spans="1:19" s="60" customFormat="1" ht="9.6" customHeight="1" x14ac:dyDescent="0.25">
      <c r="A47" s="408"/>
      <c r="B47" s="408"/>
      <c r="C47" s="408"/>
      <c r="D47" s="417"/>
      <c r="E47" s="408"/>
      <c r="F47" s="580"/>
      <c r="G47" s="580"/>
      <c r="H47" s="7"/>
      <c r="I47" s="580"/>
      <c r="J47" s="593"/>
      <c r="K47" s="434"/>
      <c r="L47" s="576"/>
      <c r="M47" s="434"/>
      <c r="N47" s="576"/>
      <c r="O47" s="419"/>
      <c r="P47" s="576"/>
      <c r="Q47" s="582"/>
      <c r="R47" s="600"/>
      <c r="S47" s="319"/>
    </row>
    <row r="48" spans="1:19" s="60" customFormat="1" ht="9.6" customHeight="1" x14ac:dyDescent="0.25">
      <c r="A48" s="408"/>
      <c r="B48" s="408"/>
      <c r="C48" s="408"/>
      <c r="D48" s="417"/>
      <c r="E48" s="408"/>
      <c r="F48" s="580"/>
      <c r="G48" s="580"/>
      <c r="H48" s="7"/>
      <c r="I48" s="580"/>
      <c r="J48" s="593"/>
      <c r="K48" s="434"/>
      <c r="L48" s="576"/>
      <c r="M48" s="434"/>
      <c r="N48" s="576"/>
      <c r="O48" s="419"/>
      <c r="P48" s="576"/>
      <c r="Q48" s="582"/>
      <c r="R48" s="600"/>
      <c r="S48" s="319"/>
    </row>
    <row r="49" spans="1:19" s="60" customFormat="1" ht="9.6" customHeight="1" x14ac:dyDescent="0.25">
      <c r="A49" s="408"/>
      <c r="B49" s="408"/>
      <c r="C49" s="408"/>
      <c r="D49" s="417"/>
      <c r="E49" s="408"/>
      <c r="F49" s="580"/>
      <c r="G49" s="580"/>
      <c r="H49" s="7"/>
      <c r="I49" s="580"/>
      <c r="J49" s="593"/>
      <c r="K49" s="434"/>
      <c r="L49" s="576"/>
      <c r="M49" s="434"/>
      <c r="N49" s="576"/>
      <c r="O49" s="419"/>
      <c r="P49" s="576"/>
      <c r="Q49" s="582"/>
      <c r="R49" s="600"/>
      <c r="S49" s="319"/>
    </row>
    <row r="50" spans="1:19" s="60" customFormat="1" ht="9.6" customHeight="1" x14ac:dyDescent="0.25">
      <c r="A50" s="408"/>
      <c r="B50" s="408"/>
      <c r="C50" s="408"/>
      <c r="D50" s="417"/>
      <c r="E50" s="408"/>
      <c r="F50" s="580"/>
      <c r="G50" s="580"/>
      <c r="H50" s="7"/>
      <c r="I50" s="580"/>
      <c r="J50" s="593"/>
      <c r="K50" s="434"/>
      <c r="L50" s="576"/>
      <c r="M50" s="434"/>
      <c r="N50" s="576"/>
      <c r="O50" s="419"/>
      <c r="P50" s="576"/>
      <c r="Q50" s="582"/>
      <c r="R50" s="600"/>
      <c r="S50" s="319"/>
    </row>
    <row r="51" spans="1:19" s="60" customFormat="1" ht="9.6" customHeight="1" x14ac:dyDescent="0.25">
      <c r="A51" s="408"/>
      <c r="B51" s="408"/>
      <c r="C51" s="408"/>
      <c r="D51" s="417"/>
      <c r="E51" s="408"/>
      <c r="F51" s="580"/>
      <c r="G51" s="580"/>
      <c r="H51" s="7"/>
      <c r="I51" s="580"/>
      <c r="J51" s="593"/>
      <c r="K51" s="434"/>
      <c r="L51" s="576"/>
      <c r="M51" s="434"/>
      <c r="N51" s="576"/>
      <c r="O51" s="419"/>
      <c r="P51" s="576"/>
      <c r="Q51" s="582"/>
      <c r="R51" s="600"/>
      <c r="S51" s="319"/>
    </row>
    <row r="52" spans="1:19" s="60" customFormat="1" ht="9.6" customHeight="1" x14ac:dyDescent="0.25">
      <c r="A52" s="408"/>
      <c r="B52" s="408"/>
      <c r="C52" s="408"/>
      <c r="D52" s="417"/>
      <c r="E52" s="408"/>
      <c r="F52" s="580"/>
      <c r="G52" s="580"/>
      <c r="H52" s="7"/>
      <c r="I52" s="580"/>
      <c r="J52" s="593"/>
      <c r="K52" s="434"/>
      <c r="L52" s="576"/>
      <c r="M52" s="434"/>
      <c r="N52" s="576"/>
      <c r="O52" s="419"/>
      <c r="P52" s="576"/>
      <c r="Q52" s="582"/>
      <c r="R52" s="600"/>
      <c r="S52" s="319"/>
    </row>
    <row r="53" spans="1:19" s="60" customFormat="1" ht="9.6" customHeight="1" x14ac:dyDescent="0.25">
      <c r="A53" s="408"/>
      <c r="B53" s="408"/>
      <c r="C53" s="408"/>
      <c r="D53" s="417"/>
      <c r="E53" s="408"/>
      <c r="F53" s="580"/>
      <c r="G53" s="580"/>
      <c r="H53" s="7"/>
      <c r="I53" s="580"/>
      <c r="J53" s="593"/>
      <c r="K53" s="434"/>
      <c r="L53" s="576"/>
      <c r="M53" s="434"/>
      <c r="N53" s="576"/>
      <c r="O53" s="419"/>
      <c r="P53" s="576"/>
      <c r="Q53" s="582"/>
      <c r="R53" s="600"/>
      <c r="S53" s="319"/>
    </row>
    <row r="54" spans="1:19" s="60" customFormat="1" ht="9.6" customHeight="1" x14ac:dyDescent="0.25">
      <c r="A54" s="408"/>
      <c r="B54" s="408"/>
      <c r="C54" s="408"/>
      <c r="D54" s="417"/>
      <c r="E54" s="408"/>
      <c r="F54" s="580"/>
      <c r="G54" s="580"/>
      <c r="H54" s="7"/>
      <c r="I54" s="580"/>
      <c r="J54" s="593"/>
      <c r="K54" s="434"/>
      <c r="L54" s="576"/>
      <c r="M54" s="434"/>
      <c r="N54" s="576"/>
      <c r="O54" s="419"/>
      <c r="P54" s="576"/>
      <c r="Q54" s="582"/>
      <c r="R54" s="600"/>
      <c r="S54" s="319"/>
    </row>
    <row r="55" spans="1:19" s="60" customFormat="1" ht="9.6" customHeight="1" x14ac:dyDescent="0.25">
      <c r="A55" s="408"/>
      <c r="B55" s="408"/>
      <c r="C55" s="408"/>
      <c r="D55" s="417"/>
      <c r="E55" s="408"/>
      <c r="F55" s="580"/>
      <c r="G55" s="580"/>
      <c r="H55" s="7"/>
      <c r="I55" s="580"/>
      <c r="J55" s="593"/>
      <c r="K55" s="434"/>
      <c r="L55" s="576"/>
      <c r="M55" s="434"/>
      <c r="N55" s="576"/>
      <c r="O55" s="419"/>
      <c r="P55" s="576"/>
      <c r="Q55" s="582"/>
      <c r="R55" s="600"/>
      <c r="S55" s="319"/>
    </row>
    <row r="56" spans="1:19" s="60" customFormat="1" ht="9.6" customHeight="1" x14ac:dyDescent="0.25">
      <c r="A56" s="408"/>
      <c r="B56" s="408"/>
      <c r="C56" s="408"/>
      <c r="D56" s="417"/>
      <c r="E56" s="408"/>
      <c r="F56" s="580"/>
      <c r="G56" s="580"/>
      <c r="H56" s="7"/>
      <c r="I56" s="580"/>
      <c r="J56" s="593"/>
      <c r="K56" s="434"/>
      <c r="L56" s="576"/>
      <c r="M56" s="434"/>
      <c r="N56" s="576"/>
      <c r="O56" s="419"/>
      <c r="P56" s="576"/>
      <c r="Q56" s="582"/>
      <c r="R56" s="600"/>
      <c r="S56" s="319"/>
    </row>
    <row r="57" spans="1:19" s="60" customFormat="1" ht="9.6" customHeight="1" x14ac:dyDescent="0.25">
      <c r="A57" s="408"/>
      <c r="B57" s="408"/>
      <c r="C57" s="408"/>
      <c r="D57" s="417"/>
      <c r="E57" s="408"/>
      <c r="F57" s="580"/>
      <c r="G57" s="580"/>
      <c r="H57" s="7"/>
      <c r="I57" s="580"/>
      <c r="J57" s="593"/>
      <c r="K57" s="434"/>
      <c r="L57" s="576"/>
      <c r="M57" s="434"/>
      <c r="N57" s="576"/>
      <c r="O57" s="419"/>
      <c r="P57" s="576"/>
      <c r="Q57" s="582"/>
      <c r="R57" s="600"/>
      <c r="S57" s="319"/>
    </row>
    <row r="58" spans="1:19" s="60" customFormat="1" ht="9.6" customHeight="1" x14ac:dyDescent="0.25">
      <c r="A58" s="408"/>
      <c r="B58" s="408"/>
      <c r="C58" s="408"/>
      <c r="D58" s="417"/>
      <c r="E58" s="408"/>
      <c r="F58" s="580"/>
      <c r="G58" s="580"/>
      <c r="H58" s="7"/>
      <c r="I58" s="580"/>
      <c r="J58" s="593"/>
      <c r="K58" s="434"/>
      <c r="L58" s="576"/>
      <c r="M58" s="434"/>
      <c r="N58" s="576"/>
      <c r="O58" s="419"/>
      <c r="P58" s="576"/>
      <c r="Q58" s="582"/>
      <c r="R58" s="600"/>
      <c r="S58" s="319"/>
    </row>
    <row r="59" spans="1:19" s="60" customFormat="1" ht="9.6" customHeight="1" x14ac:dyDescent="0.25">
      <c r="A59" s="408"/>
      <c r="B59" s="408"/>
      <c r="C59" s="408"/>
      <c r="D59" s="417"/>
      <c r="E59" s="408"/>
      <c r="F59" s="580"/>
      <c r="G59" s="580"/>
      <c r="H59" s="7"/>
      <c r="I59" s="580"/>
      <c r="J59" s="593"/>
      <c r="K59" s="434"/>
      <c r="L59" s="576"/>
      <c r="M59" s="434"/>
      <c r="N59" s="576"/>
      <c r="O59" s="419"/>
      <c r="P59" s="576"/>
      <c r="Q59" s="582"/>
      <c r="R59" s="600"/>
      <c r="S59" s="319"/>
    </row>
    <row r="60" spans="1:19" s="60" customFormat="1" ht="9.6" customHeight="1" x14ac:dyDescent="0.25">
      <c r="A60" s="408"/>
      <c r="B60" s="408"/>
      <c r="C60" s="408"/>
      <c r="D60" s="417"/>
      <c r="E60" s="408"/>
      <c r="F60" s="580"/>
      <c r="G60" s="580"/>
      <c r="H60" s="7"/>
      <c r="I60" s="580"/>
      <c r="J60" s="593"/>
      <c r="K60" s="434"/>
      <c r="L60" s="576"/>
      <c r="M60" s="434"/>
      <c r="N60" s="576"/>
      <c r="O60" s="419"/>
      <c r="P60" s="576"/>
      <c r="Q60" s="582"/>
      <c r="R60" s="600"/>
      <c r="S60" s="319"/>
    </row>
    <row r="61" spans="1:19" s="60" customFormat="1" ht="9.6" customHeight="1" x14ac:dyDescent="0.25">
      <c r="A61" s="408"/>
      <c r="B61" s="408"/>
      <c r="C61" s="408"/>
      <c r="D61" s="417"/>
      <c r="E61" s="408"/>
      <c r="F61" s="580"/>
      <c r="G61" s="580"/>
      <c r="H61" s="7"/>
      <c r="I61" s="580"/>
      <c r="J61" s="593"/>
      <c r="K61" s="434"/>
      <c r="L61" s="576"/>
      <c r="M61" s="434"/>
      <c r="N61" s="576"/>
      <c r="O61" s="419"/>
      <c r="P61" s="576"/>
      <c r="Q61" s="582"/>
      <c r="R61" s="600"/>
      <c r="S61" s="319"/>
    </row>
    <row r="62" spans="1:19" s="60" customFormat="1" ht="9.6" customHeight="1" x14ac:dyDescent="0.25">
      <c r="A62" s="408"/>
      <c r="B62" s="408"/>
      <c r="C62" s="408"/>
      <c r="D62" s="417"/>
      <c r="E62" s="408"/>
      <c r="F62" s="580"/>
      <c r="G62" s="580"/>
      <c r="H62" s="7"/>
      <c r="I62" s="580"/>
      <c r="J62" s="593"/>
      <c r="K62" s="434"/>
      <c r="L62" s="576"/>
      <c r="M62" s="434"/>
      <c r="N62" s="576"/>
      <c r="O62" s="419"/>
      <c r="P62" s="576"/>
      <c r="Q62" s="582"/>
      <c r="R62" s="600"/>
      <c r="S62" s="319"/>
    </row>
    <row r="63" spans="1:19" s="60" customFormat="1" ht="9.6" customHeight="1" x14ac:dyDescent="0.25">
      <c r="A63" s="408"/>
      <c r="B63" s="408"/>
      <c r="C63" s="408"/>
      <c r="D63" s="417"/>
      <c r="E63" s="408"/>
      <c r="F63" s="580"/>
      <c r="G63" s="580"/>
      <c r="H63" s="7"/>
      <c r="I63" s="580"/>
      <c r="J63" s="593"/>
      <c r="K63" s="434"/>
      <c r="L63" s="576"/>
      <c r="M63" s="434"/>
      <c r="N63" s="576"/>
      <c r="O63" s="419"/>
      <c r="P63" s="576"/>
      <c r="Q63" s="582"/>
      <c r="R63" s="600"/>
      <c r="S63" s="319"/>
    </row>
    <row r="64" spans="1:19" s="60" customFormat="1" ht="9.6" customHeight="1" x14ac:dyDescent="0.25">
      <c r="A64" s="408"/>
      <c r="B64" s="408"/>
      <c r="C64" s="408"/>
      <c r="D64" s="417"/>
      <c r="E64" s="408"/>
      <c r="F64" s="580"/>
      <c r="G64" s="580"/>
      <c r="H64" s="7"/>
      <c r="I64" s="580"/>
      <c r="J64" s="593"/>
      <c r="K64" s="434"/>
      <c r="L64" s="576"/>
      <c r="M64" s="434"/>
      <c r="N64" s="576"/>
      <c r="O64" s="419"/>
      <c r="P64" s="576"/>
      <c r="Q64" s="582"/>
      <c r="R64" s="600"/>
      <c r="S64" s="319"/>
    </row>
    <row r="65" spans="1:19" s="60" customFormat="1" ht="9.6" customHeight="1" x14ac:dyDescent="0.25">
      <c r="A65" s="408"/>
      <c r="B65" s="408"/>
      <c r="C65" s="408"/>
      <c r="D65" s="417"/>
      <c r="E65" s="408"/>
      <c r="F65" s="580"/>
      <c r="G65" s="580"/>
      <c r="H65" s="7"/>
      <c r="I65" s="580"/>
      <c r="J65" s="593"/>
      <c r="K65" s="434"/>
      <c r="L65" s="576"/>
      <c r="M65" s="434"/>
      <c r="N65" s="576"/>
      <c r="O65" s="419"/>
      <c r="P65" s="576"/>
      <c r="Q65" s="582"/>
      <c r="R65" s="600"/>
      <c r="S65" s="319"/>
    </row>
    <row r="66" spans="1:19" s="60" customFormat="1" ht="9.6" customHeight="1" x14ac:dyDescent="0.25">
      <c r="A66" s="408"/>
      <c r="B66" s="408"/>
      <c r="C66" s="408"/>
      <c r="D66" s="417"/>
      <c r="E66" s="408"/>
      <c r="F66" s="580"/>
      <c r="G66" s="580"/>
      <c r="H66" s="7"/>
      <c r="I66" s="580"/>
      <c r="J66" s="593"/>
      <c r="K66" s="434"/>
      <c r="L66" s="576"/>
      <c r="M66" s="434"/>
      <c r="N66" s="576"/>
      <c r="O66" s="419"/>
      <c r="P66" s="576"/>
      <c r="Q66" s="582"/>
      <c r="R66" s="600"/>
      <c r="S66" s="319"/>
    </row>
    <row r="67" spans="1:19" s="60" customFormat="1" ht="9.6" customHeight="1" x14ac:dyDescent="0.25">
      <c r="A67" s="408"/>
      <c r="B67" s="408"/>
      <c r="C67" s="408"/>
      <c r="D67" s="417"/>
      <c r="E67" s="408"/>
      <c r="F67" s="580"/>
      <c r="G67" s="580"/>
      <c r="H67" s="7"/>
      <c r="I67" s="580"/>
      <c r="J67" s="593"/>
      <c r="K67" s="434"/>
      <c r="L67" s="576"/>
      <c r="M67" s="434"/>
      <c r="N67" s="576"/>
      <c r="O67" s="419"/>
      <c r="P67" s="576"/>
      <c r="Q67" s="582"/>
      <c r="R67" s="600"/>
      <c r="S67" s="319"/>
    </row>
    <row r="68" spans="1:19" s="60" customFormat="1" ht="9.6" customHeight="1" x14ac:dyDescent="0.25">
      <c r="A68" s="408"/>
      <c r="B68" s="408"/>
      <c r="C68" s="408"/>
      <c r="D68" s="417"/>
      <c r="E68" s="408"/>
      <c r="F68" s="580"/>
      <c r="G68" s="580"/>
      <c r="H68" s="7"/>
      <c r="I68" s="580"/>
      <c r="J68" s="593"/>
      <c r="K68" s="434"/>
      <c r="L68" s="576"/>
      <c r="M68" s="434"/>
      <c r="N68" s="576"/>
      <c r="O68" s="419"/>
      <c r="P68" s="576"/>
      <c r="Q68" s="582"/>
      <c r="R68" s="600"/>
      <c r="S68" s="319"/>
    </row>
    <row r="69" spans="1:19" s="60" customFormat="1" ht="9.6" customHeight="1" x14ac:dyDescent="0.25">
      <c r="A69" s="324"/>
      <c r="B69" s="350"/>
      <c r="C69" s="350"/>
      <c r="D69" s="601"/>
      <c r="E69" s="350"/>
      <c r="F69" s="435"/>
      <c r="G69" s="435"/>
      <c r="H69" s="602"/>
      <c r="I69" s="435"/>
      <c r="J69" s="603"/>
      <c r="K69" s="317"/>
      <c r="L69" s="318"/>
      <c r="M69" s="317"/>
      <c r="N69" s="318"/>
      <c r="O69" s="317"/>
      <c r="P69" s="318"/>
      <c r="Q69" s="317"/>
      <c r="R69" s="318"/>
      <c r="S69" s="319"/>
    </row>
    <row r="70" spans="1:19" s="7" customFormat="1" ht="6" customHeight="1" x14ac:dyDescent="0.25">
      <c r="A70" s="324"/>
      <c r="B70" s="350"/>
      <c r="C70" s="350"/>
      <c r="D70" s="601"/>
      <c r="E70" s="350"/>
      <c r="F70" s="435"/>
      <c r="G70" s="435"/>
      <c r="H70" s="602"/>
      <c r="I70" s="435"/>
      <c r="J70" s="603"/>
      <c r="K70" s="317"/>
      <c r="L70" s="318"/>
      <c r="M70" s="358"/>
      <c r="N70" s="360"/>
      <c r="O70" s="358"/>
      <c r="P70" s="360"/>
      <c r="Q70" s="358"/>
      <c r="R70" s="360"/>
      <c r="S70" s="354"/>
    </row>
    <row r="71" spans="1:19" s="18" customFormat="1" ht="10.5" customHeight="1" x14ac:dyDescent="0.25">
      <c r="A71" s="220" t="s">
        <v>72</v>
      </c>
      <c r="B71" s="221"/>
      <c r="C71" s="222"/>
      <c r="D71" s="361" t="s">
        <v>99</v>
      </c>
      <c r="E71" s="221"/>
      <c r="F71" s="362" t="s">
        <v>434</v>
      </c>
      <c r="G71" s="362"/>
      <c r="H71" s="362"/>
      <c r="I71" s="604"/>
      <c r="J71" s="362" t="s">
        <v>99</v>
      </c>
      <c r="K71" s="362" t="s">
        <v>435</v>
      </c>
      <c r="L71" s="364"/>
      <c r="M71" s="362" t="s">
        <v>436</v>
      </c>
      <c r="N71" s="365"/>
      <c r="O71" s="366" t="s">
        <v>437</v>
      </c>
      <c r="P71" s="366"/>
      <c r="Q71" s="367"/>
      <c r="R71" s="368"/>
    </row>
    <row r="72" spans="1:19" s="18" customFormat="1" ht="9" customHeight="1" x14ac:dyDescent="0.25">
      <c r="A72" s="605" t="s">
        <v>438</v>
      </c>
      <c r="B72" s="254"/>
      <c r="C72" s="606"/>
      <c r="D72" s="443">
        <v>1</v>
      </c>
      <c r="E72" s="607"/>
      <c r="F72" s="258">
        <f>IF(D72&gt;$R$79,0,UPPER(VLOOKUP(D72,'1D ELO (4)'!$A$7:$L$23,2)))</f>
        <v>0</v>
      </c>
      <c r="G72" s="249"/>
      <c r="H72" s="249"/>
      <c r="I72" s="608"/>
      <c r="J72" s="609" t="s">
        <v>105</v>
      </c>
      <c r="K72" s="254"/>
      <c r="L72" s="243"/>
      <c r="M72" s="254"/>
      <c r="N72" s="445"/>
      <c r="O72" s="446" t="s">
        <v>439</v>
      </c>
      <c r="P72" s="447"/>
      <c r="Q72" s="447"/>
      <c r="R72" s="448"/>
    </row>
    <row r="73" spans="1:19" s="18" customFormat="1" ht="9" customHeight="1" x14ac:dyDescent="0.25">
      <c r="A73" s="449" t="s">
        <v>440</v>
      </c>
      <c r="B73" s="450"/>
      <c r="C73" s="452"/>
      <c r="D73" s="443"/>
      <c r="E73" s="607"/>
      <c r="F73" s="258">
        <f>IF(D72&gt;$R$79,0,UPPER(VLOOKUP(D72,'1D ELO (4)'!$A$7:$L$23,8)))</f>
        <v>0</v>
      </c>
      <c r="G73" s="249"/>
      <c r="H73" s="249"/>
      <c r="I73" s="608"/>
      <c r="J73" s="609"/>
      <c r="K73" s="254"/>
      <c r="L73" s="243"/>
      <c r="M73" s="254"/>
      <c r="N73" s="445"/>
      <c r="O73" s="450"/>
      <c r="P73" s="454"/>
      <c r="Q73" s="450"/>
      <c r="R73" s="455"/>
    </row>
    <row r="74" spans="1:19" s="18" customFormat="1" ht="9" customHeight="1" x14ac:dyDescent="0.25">
      <c r="A74" s="255"/>
      <c r="B74" s="256"/>
      <c r="C74" s="257"/>
      <c r="D74" s="443">
        <v>2</v>
      </c>
      <c r="E74" s="261"/>
      <c r="F74" s="258">
        <f>IF(D74&gt;$R$79,0,UPPER(VLOOKUP(D74,'1D ELO (4)'!$A$7:$L$23,2)))</f>
        <v>0</v>
      </c>
      <c r="G74" s="249"/>
      <c r="H74" s="249"/>
      <c r="I74" s="608"/>
      <c r="J74" s="609" t="s">
        <v>108</v>
      </c>
      <c r="K74" s="254"/>
      <c r="L74" s="243"/>
      <c r="M74" s="254"/>
      <c r="N74" s="445"/>
      <c r="O74" s="446" t="s">
        <v>110</v>
      </c>
      <c r="P74" s="447"/>
      <c r="Q74" s="447"/>
      <c r="R74" s="448"/>
    </row>
    <row r="75" spans="1:19" s="18" customFormat="1" ht="9" customHeight="1" x14ac:dyDescent="0.25">
      <c r="A75" s="260"/>
      <c r="B75" s="261"/>
      <c r="C75" s="262"/>
      <c r="D75" s="610"/>
      <c r="E75" s="261"/>
      <c r="F75" s="273">
        <f>IF(D74&gt;$R$79,0,UPPER(VLOOKUP(D74,'1D ELO (4)'!$A$7:$L$23,8)))</f>
        <v>0</v>
      </c>
      <c r="G75" s="245"/>
      <c r="H75" s="245"/>
      <c r="I75" s="611"/>
      <c r="J75" s="609"/>
      <c r="K75" s="254"/>
      <c r="L75" s="243"/>
      <c r="M75" s="254"/>
      <c r="N75" s="445"/>
      <c r="O75" s="254"/>
      <c r="P75" s="243"/>
      <c r="Q75" s="254"/>
      <c r="R75" s="445"/>
    </row>
    <row r="76" spans="1:19" s="18" customFormat="1" ht="9" customHeight="1" x14ac:dyDescent="0.25">
      <c r="A76" s="264"/>
      <c r="B76" s="265"/>
      <c r="C76" s="266"/>
      <c r="D76" s="293"/>
      <c r="E76" s="265"/>
      <c r="F76" s="17"/>
      <c r="G76" s="16"/>
      <c r="H76" s="16"/>
      <c r="I76" s="612"/>
      <c r="J76" s="609" t="s">
        <v>109</v>
      </c>
      <c r="K76" s="254"/>
      <c r="L76" s="243"/>
      <c r="M76" s="254"/>
      <c r="N76" s="445"/>
      <c r="O76" s="450"/>
      <c r="P76" s="454"/>
      <c r="Q76" s="450"/>
      <c r="R76" s="455"/>
    </row>
    <row r="77" spans="1:19" s="18" customFormat="1" ht="9" customHeight="1" x14ac:dyDescent="0.25">
      <c r="A77" s="267"/>
      <c r="B77" s="16"/>
      <c r="C77" s="262"/>
      <c r="D77" s="293"/>
      <c r="E77" s="261"/>
      <c r="F77" s="17"/>
      <c r="G77" s="16"/>
      <c r="H77" s="16"/>
      <c r="I77" s="612"/>
      <c r="J77" s="609"/>
      <c r="K77" s="254"/>
      <c r="L77" s="243"/>
      <c r="M77" s="254"/>
      <c r="N77" s="445"/>
      <c r="O77" s="446" t="s">
        <v>33</v>
      </c>
      <c r="P77" s="447"/>
      <c r="Q77" s="447"/>
      <c r="R77" s="448"/>
    </row>
    <row r="78" spans="1:19" s="18" customFormat="1" ht="9" customHeight="1" x14ac:dyDescent="0.25">
      <c r="A78" s="267"/>
      <c r="B78" s="16"/>
      <c r="C78" s="268"/>
      <c r="D78" s="293"/>
      <c r="E78" s="378"/>
      <c r="F78" s="17"/>
      <c r="G78" s="16"/>
      <c r="H78" s="16"/>
      <c r="I78" s="612"/>
      <c r="J78" s="609" t="s">
        <v>111</v>
      </c>
      <c r="K78" s="254"/>
      <c r="L78" s="243"/>
      <c r="M78" s="254"/>
      <c r="N78" s="445"/>
      <c r="O78" s="254"/>
      <c r="P78" s="243"/>
      <c r="Q78" s="254"/>
      <c r="R78" s="445"/>
    </row>
    <row r="79" spans="1:19" s="18" customFormat="1" ht="9" customHeight="1" x14ac:dyDescent="0.25">
      <c r="A79" s="269"/>
      <c r="B79" s="270"/>
      <c r="C79" s="271"/>
      <c r="D79" s="613"/>
      <c r="E79" s="379"/>
      <c r="F79" s="614"/>
      <c r="G79" s="270"/>
      <c r="H79" s="270"/>
      <c r="I79" s="615"/>
      <c r="J79" s="616"/>
      <c r="K79" s="450"/>
      <c r="L79" s="454"/>
      <c r="M79" s="450"/>
      <c r="N79" s="455"/>
      <c r="O79" s="450" t="str">
        <f>R4</f>
        <v>Kovács Zoltán</v>
      </c>
      <c r="P79" s="454"/>
      <c r="Q79" s="450"/>
      <c r="R79" s="617">
        <f>MIN(4,'1D ELO (4)'!$P$5)</f>
        <v>0</v>
      </c>
    </row>
    <row r="80" spans="1:19" ht="15.75" customHeight="1" x14ac:dyDescent="0.25"/>
    <row r="81" ht="9" customHeight="1" x14ac:dyDescent="0.25"/>
  </sheetData>
  <sheetProtection selectLockedCells="1" selectUnlockedCells="1"/>
  <mergeCells count="1">
    <mergeCell ref="A4:C4"/>
  </mergeCells>
  <conditionalFormatting sqref="D7 D11 D15 D19 D23 D27 D31 D35">
    <cfRule type="cellIs" dxfId="193" priority="10" stopIfTrue="1" operator="lessThan">
      <formula>3</formula>
    </cfRule>
  </conditionalFormatting>
  <conditionalFormatting sqref="E7:F7 E11:F11 E15:F15 E19:F19 E23:F23 E27:F27 E31:F31 E35:F35">
    <cfRule type="cellIs" dxfId="192" priority="9" stopIfTrue="1" operator="equal">
      <formula>"Bye"</formula>
    </cfRule>
  </conditionalFormatting>
  <conditionalFormatting sqref="I10 K14 I18 M22 I26 K30 I34 O38:O68">
    <cfRule type="expression" dxfId="191" priority="1" stopIfTrue="1">
      <formula>AND($O$1="CU",I10="Umpire")</formula>
    </cfRule>
    <cfRule type="expression" dxfId="190" priority="2" stopIfTrue="1">
      <formula>AND($O$1="CU",I10&lt;&gt;"Umpire",J10&lt;&gt;"")</formula>
    </cfRule>
    <cfRule type="expression" dxfId="189" priority="3" stopIfTrue="1">
      <formula>AND($O$1="CU",I10&lt;&gt;"Umpire")</formula>
    </cfRule>
  </conditionalFormatting>
  <conditionalFormatting sqref="J10 L14 J18 N22 J26 L30 J34">
    <cfRule type="expression" dxfId="188" priority="8" stopIfTrue="1">
      <formula>$O$1="CU"</formula>
    </cfRule>
  </conditionalFormatting>
  <conditionalFormatting sqref="K9 M13 K17 O21 K25 M29 K33 Q37">
    <cfRule type="expression" dxfId="187" priority="4" stopIfTrue="1">
      <formula>J10="as"</formula>
    </cfRule>
    <cfRule type="expression" dxfId="186" priority="5" stopIfTrue="1">
      <formula>J10="bs"</formula>
    </cfRule>
  </conditionalFormatting>
  <conditionalFormatting sqref="K10 M14 K18 O22 K26 M30 K34 Q38:Q68">
    <cfRule type="expression" dxfId="185" priority="6" stopIfTrue="1">
      <formula>J10="as"</formula>
    </cfRule>
    <cfRule type="expression" dxfId="184" priority="7" stopIfTrue="1">
      <formula>J10="bs"</formula>
    </cfRule>
  </conditionalFormatting>
  <dataValidations count="1">
    <dataValidation type="list" allowBlank="1" sqref="I10 K14 I18 M22 I26 K30 I34 O38:O68" xr:uid="{522BDBE1-14F6-4837-B8CD-66A8526D1CCD}">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4578" r:id="rId3" name="Gomb 1">
              <controlPr defaultSize="0" print="0" autoFill="0" autoLine="0" autoPict="0" macro="[0]!Modul1.Jun_Show_CU" altText="Legyen bíró">
                <anchor moveWithCells="1" sizeWithCells="1">
                  <from>
                    <xdr:col>12</xdr:col>
                    <xdr:colOff>510540</xdr:colOff>
                    <xdr:row>0</xdr:row>
                    <xdr:rowOff>7620</xdr:rowOff>
                  </from>
                  <to>
                    <xdr:col>14</xdr:col>
                    <xdr:colOff>350520</xdr:colOff>
                    <xdr:row>0</xdr:row>
                    <xdr:rowOff>175260</xdr:rowOff>
                  </to>
                </anchor>
              </controlPr>
            </control>
          </mc:Choice>
        </mc:AlternateContent>
        <mc:AlternateContent xmlns:mc="http://schemas.openxmlformats.org/markup-compatibility/2006">
          <mc:Choice Requires="x14">
            <control shapeId="24579" r:id="rId4" name="Gomb 2">
              <controlPr defaultSize="0" print="0" autoFill="0" autoLine="0" autoPict="0" macro="[0]!Modul1.Jun_Hide_CU" altText="Nincs bíró">
                <anchor moveWithCells="1" sizeWithCells="1">
                  <from>
                    <xdr:col>12</xdr:col>
                    <xdr:colOff>495300</xdr:colOff>
                    <xdr:row>0</xdr:row>
                    <xdr:rowOff>175260</xdr:rowOff>
                  </from>
                  <to>
                    <xdr:col>14</xdr:col>
                    <xdr:colOff>350520</xdr:colOff>
                    <xdr:row>1</xdr:row>
                    <xdr:rowOff>45720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D118-3A60-4793-8F84-EBB5B0F3BE27}">
  <sheetPr codeName="Sheet39">
    <tabColor indexed="17"/>
    <pageSetUpPr fitToPage="1"/>
  </sheetPr>
  <dimension ref="A1:U81"/>
  <sheetViews>
    <sheetView showGridLines="0" showZeros="0" workbookViewId="0">
      <selection activeCell="A6" sqref="A6"/>
    </sheetView>
  </sheetViews>
  <sheetFormatPr defaultRowHeight="13.2" x14ac:dyDescent="0.25"/>
  <cols>
    <col min="1" max="2" width="3.33203125" customWidth="1"/>
    <col min="3" max="3" width="4.6640625" customWidth="1"/>
    <col min="4" max="4" width="4.33203125" customWidth="1"/>
    <col min="5" max="5" width="7" customWidth="1"/>
    <col min="6" max="6" width="12.6640625" customWidth="1"/>
    <col min="7" max="7" width="2.6640625" customWidth="1"/>
    <col min="8" max="8" width="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20" max="20" width="8.6640625" customWidth="1"/>
    <col min="21" max="21" width="8.88671875" hidden="1" customWidth="1"/>
    <col min="22" max="22" width="5.6640625" customWidth="1"/>
  </cols>
  <sheetData>
    <row r="1" spans="1:21" s="282" customFormat="1" ht="21.75" customHeight="1" x14ac:dyDescent="0.4">
      <c r="A1" s="92" t="str">
        <f>Altalanos!$A$6</f>
        <v>Diákolimpia Vármegyei</v>
      </c>
      <c r="B1" s="555"/>
      <c r="I1" s="93"/>
      <c r="J1" s="556"/>
      <c r="K1" s="557" t="s">
        <v>431</v>
      </c>
      <c r="L1" s="557"/>
      <c r="M1" s="558"/>
      <c r="N1" s="556"/>
      <c r="O1" s="556"/>
      <c r="P1" s="556" t="s">
        <v>179</v>
      </c>
      <c r="R1" s="556"/>
    </row>
    <row r="2" spans="1:21" s="285" customFormat="1" x14ac:dyDescent="0.25">
      <c r="A2" s="530" t="s">
        <v>29</v>
      </c>
      <c r="B2" s="100"/>
      <c r="C2" s="100"/>
      <c r="D2" s="100"/>
      <c r="E2" s="100"/>
      <c r="F2" s="390">
        <f>Altalanos!$D$8</f>
        <v>0</v>
      </c>
      <c r="G2" s="391"/>
      <c r="J2" s="280"/>
      <c r="K2" s="557"/>
      <c r="L2" s="557"/>
      <c r="M2" s="557"/>
      <c r="N2" s="280"/>
      <c r="P2" s="280"/>
      <c r="R2" s="280"/>
    </row>
    <row r="3" spans="1:21" s="287" customFormat="1" ht="10.5" customHeight="1" x14ac:dyDescent="0.25">
      <c r="A3" s="52" t="s">
        <v>21</v>
      </c>
      <c r="B3" s="52"/>
      <c r="C3" s="52"/>
      <c r="D3" s="52"/>
      <c r="E3" s="52"/>
      <c r="F3" s="52"/>
      <c r="G3" s="52" t="s">
        <v>11</v>
      </c>
      <c r="H3" s="52"/>
      <c r="I3" s="52"/>
      <c r="J3" s="559"/>
      <c r="K3" s="53" t="s">
        <v>34</v>
      </c>
      <c r="L3" s="188"/>
      <c r="M3" s="115"/>
      <c r="N3" s="559"/>
      <c r="O3" s="52"/>
      <c r="P3" s="559"/>
      <c r="Q3" s="52"/>
      <c r="R3" s="560" t="s">
        <v>35</v>
      </c>
    </row>
    <row r="4" spans="1:21" s="291" customFormat="1" ht="11.25" customHeight="1" x14ac:dyDescent="0.25">
      <c r="A4" s="713">
        <f>Altalanos!$A$10</f>
        <v>45789</v>
      </c>
      <c r="B4" s="713"/>
      <c r="C4" s="713"/>
      <c r="D4" s="561"/>
      <c r="E4" s="561"/>
      <c r="F4" s="561"/>
      <c r="G4" s="392" t="str">
        <f>Altalanos!$C$10</f>
        <v>Gyula</v>
      </c>
      <c r="H4" s="562"/>
      <c r="I4" s="561"/>
      <c r="J4" s="563"/>
      <c r="K4" s="395"/>
      <c r="L4" s="394"/>
      <c r="M4" s="482"/>
      <c r="N4" s="563"/>
      <c r="O4" s="561"/>
      <c r="P4" s="563"/>
      <c r="Q4" s="561"/>
      <c r="R4" s="129" t="str">
        <f>Altalanos!$E$10</f>
        <v>Kovács Zoltán</v>
      </c>
    </row>
    <row r="5" spans="1:21" s="287" customFormat="1" ht="9.6" x14ac:dyDescent="0.25">
      <c r="A5" s="378"/>
      <c r="B5" s="55" t="s">
        <v>125</v>
      </c>
      <c r="C5" s="55" t="s">
        <v>432</v>
      </c>
      <c r="D5" s="55" t="s">
        <v>127</v>
      </c>
      <c r="E5" s="564" t="s">
        <v>38</v>
      </c>
      <c r="F5" s="66" t="s">
        <v>24</v>
      </c>
      <c r="G5" s="66" t="s">
        <v>25</v>
      </c>
      <c r="H5" s="66"/>
      <c r="I5" s="66" t="s">
        <v>37</v>
      </c>
      <c r="J5" s="66"/>
      <c r="K5" s="55" t="s">
        <v>128</v>
      </c>
      <c r="L5" s="565"/>
      <c r="M5" s="55" t="s">
        <v>181</v>
      </c>
      <c r="N5" s="565"/>
      <c r="O5" s="55" t="s">
        <v>129</v>
      </c>
      <c r="P5" s="565"/>
      <c r="Q5" s="55" t="s">
        <v>441</v>
      </c>
      <c r="R5" s="566"/>
    </row>
    <row r="6" spans="1:21" s="621" customFormat="1" ht="11.25" customHeight="1" x14ac:dyDescent="0.25">
      <c r="A6" s="618"/>
      <c r="B6" s="619"/>
      <c r="C6" s="619"/>
      <c r="D6" s="619"/>
      <c r="E6" s="619"/>
      <c r="F6" s="620"/>
      <c r="G6" s="620"/>
      <c r="I6" s="620"/>
      <c r="J6" s="622"/>
      <c r="K6" s="619"/>
      <c r="L6" s="622"/>
      <c r="M6" s="619"/>
      <c r="N6" s="622"/>
      <c r="O6" s="619"/>
      <c r="P6" s="622"/>
      <c r="Q6" s="619"/>
      <c r="R6" s="623"/>
    </row>
    <row r="7" spans="1:21" s="60" customFormat="1" ht="10.5" customHeight="1" x14ac:dyDescent="0.25">
      <c r="A7" s="571">
        <v>1</v>
      </c>
      <c r="B7" s="399" t="str">
        <f>IF($D7="","",VLOOKUP($D7,'1D ELO (4)'!$A$7:$P$23,14))</f>
        <v/>
      </c>
      <c r="C7" s="399" t="str">
        <f>IF($D7="","",VLOOKUP($D7,'1D ELO (4)'!$A$7:$P$33,15))</f>
        <v/>
      </c>
      <c r="D7" s="401"/>
      <c r="E7" s="624" t="str">
        <f>UPPER(IF($D7="","",VLOOKUP($D7,'1D ELO (4)'!$A$7:$P$33,5)))</f>
        <v/>
      </c>
      <c r="F7" s="402" t="str">
        <f>UPPER(IF($D7="","",VLOOKUP($D7,'1D ELO (4)'!$A$7:$P$33,2)))</f>
        <v/>
      </c>
      <c r="G7" s="402" t="str">
        <f>IF($D7="","",VLOOKUP($D7,'1D ELO (4)'!$A$7:$P$33,3))</f>
        <v/>
      </c>
      <c r="H7" s="598"/>
      <c r="I7" s="402" t="str">
        <f>IF($D7="","",VLOOKUP($D7,'1D ELO (4)'!$A$7:$P$33,4))</f>
        <v/>
      </c>
      <c r="J7" s="575"/>
      <c r="K7" s="434"/>
      <c r="L7" s="576"/>
      <c r="M7" s="434"/>
      <c r="N7" s="576"/>
      <c r="O7" s="434"/>
      <c r="P7" s="576"/>
      <c r="Q7" s="434"/>
      <c r="R7" s="316"/>
      <c r="S7" s="319"/>
      <c r="U7" s="405" t="str">
        <f>Birók!P21</f>
        <v>Bíró</v>
      </c>
    </row>
    <row r="8" spans="1:21" s="60" customFormat="1" ht="9.6" customHeight="1" x14ac:dyDescent="0.25">
      <c r="A8" s="577"/>
      <c r="B8" s="406"/>
      <c r="C8" s="406"/>
      <c r="D8" s="406"/>
      <c r="E8" s="624" t="str">
        <f>UPPER(IF($D7="","",VLOOKUP($D7,'1D ELO (4)'!$A$7:$P$33,11)))</f>
        <v/>
      </c>
      <c r="F8" s="402" t="str">
        <f>UPPER(IF($D7="","",VLOOKUP($D7,'1D ELO (4)'!$A$7:$P$33,8)))</f>
        <v/>
      </c>
      <c r="G8" s="402" t="str">
        <f>IF($D7="","",VLOOKUP($D7,'1D ELO (4)'!$A$7:$P$33,9))</f>
        <v/>
      </c>
      <c r="H8" s="598"/>
      <c r="I8" s="402" t="str">
        <f>IF($D7="","",VLOOKUP($D7,'1D ELO (4)'!$A$7:$P$33,10))</f>
        <v/>
      </c>
      <c r="J8" s="578"/>
      <c r="K8" s="579" t="str">
        <f>IF(J8="a",F7,IF(J8="b",F9,""))</f>
        <v/>
      </c>
      <c r="L8" s="576"/>
      <c r="M8" s="434"/>
      <c r="N8" s="576"/>
      <c r="O8" s="434"/>
      <c r="P8" s="576"/>
      <c r="Q8" s="434"/>
      <c r="R8" s="316"/>
      <c r="S8" s="319"/>
      <c r="U8" s="413" t="str">
        <f>Birók!P22</f>
        <v xml:space="preserve"> </v>
      </c>
    </row>
    <row r="9" spans="1:21" s="60" customFormat="1" ht="9.6" customHeight="1" x14ac:dyDescent="0.25">
      <c r="A9" s="577"/>
      <c r="B9" s="408"/>
      <c r="C9" s="408"/>
      <c r="D9" s="408"/>
      <c r="E9" s="625"/>
      <c r="F9" s="580"/>
      <c r="G9" s="580"/>
      <c r="H9" s="7"/>
      <c r="I9" s="580"/>
      <c r="J9" s="581"/>
      <c r="K9" s="582" t="str">
        <f>UPPER(IF(OR(J10="a",J10="as"),F7,IF(OR(J10="b",J10="bs"),F11,0)))</f>
        <v>0</v>
      </c>
      <c r="L9" s="583"/>
      <c r="M9" s="434"/>
      <c r="N9" s="576"/>
      <c r="O9" s="434"/>
      <c r="P9" s="576"/>
      <c r="Q9" s="434"/>
      <c r="R9" s="316"/>
      <c r="S9" s="319"/>
      <c r="U9" s="413" t="str">
        <f>Birók!P23</f>
        <v xml:space="preserve"> </v>
      </c>
    </row>
    <row r="10" spans="1:21" s="60" customFormat="1" ht="9.6" customHeight="1" x14ac:dyDescent="0.25">
      <c r="A10" s="577"/>
      <c r="B10" s="408"/>
      <c r="C10" s="408"/>
      <c r="D10" s="408"/>
      <c r="E10" s="407"/>
      <c r="F10" s="580"/>
      <c r="G10" s="580"/>
      <c r="H10" s="584"/>
      <c r="I10" s="473" t="s">
        <v>134</v>
      </c>
      <c r="J10" s="336"/>
      <c r="K10" s="585" t="str">
        <f>UPPER(IF(OR(J10="a",J10="as"),F8,IF(OR(J10="b",J10="bs"),F12,0)))</f>
        <v>0</v>
      </c>
      <c r="L10" s="586"/>
      <c r="M10" s="434"/>
      <c r="N10" s="576"/>
      <c r="O10" s="434"/>
      <c r="P10" s="576"/>
      <c r="Q10" s="434"/>
      <c r="R10" s="316"/>
      <c r="S10" s="319"/>
      <c r="U10" s="413" t="str">
        <f>Birók!P24</f>
        <v xml:space="preserve"> </v>
      </c>
    </row>
    <row r="11" spans="1:21" s="60" customFormat="1" ht="9.6" customHeight="1" x14ac:dyDescent="0.25">
      <c r="A11" s="577">
        <v>2</v>
      </c>
      <c r="B11" s="399" t="str">
        <f>IF($D11="","",VLOOKUP($D11,'1D ELO (4)'!$A$7:$P$23,14))</f>
        <v/>
      </c>
      <c r="C11" s="399" t="str">
        <f>IF($D11="","",VLOOKUP($D11,'1D ELO (4)'!$A$7:$P$33,15))</f>
        <v/>
      </c>
      <c r="D11" s="401"/>
      <c r="E11" s="587" t="str">
        <f>UPPER(IF($D11="","",VLOOKUP($D11,'1D ELO (4)'!$A$7:$P$33,5)))</f>
        <v/>
      </c>
      <c r="F11" s="472" t="str">
        <f>UPPER(IF($D11="","",VLOOKUP($D11,'1D ELO (4)'!$A$7:$P$33,2)))</f>
        <v/>
      </c>
      <c r="G11" s="472" t="str">
        <f>IF($D11="","",VLOOKUP($D11,'1D ELO (4)'!$A$7:$P$33,3))</f>
        <v/>
      </c>
      <c r="H11" s="588"/>
      <c r="I11" s="472" t="str">
        <f>IF($D11="","",VLOOKUP($D11,'1D ELO (4)'!$A$7:$P$33,4))</f>
        <v/>
      </c>
      <c r="J11" s="589"/>
      <c r="K11" s="434"/>
      <c r="L11" s="590"/>
      <c r="M11" s="437"/>
      <c r="N11" s="583"/>
      <c r="O11" s="434"/>
      <c r="P11" s="576"/>
      <c r="Q11" s="434"/>
      <c r="R11" s="316"/>
      <c r="S11" s="319"/>
      <c r="U11" s="413" t="str">
        <f>Birók!P25</f>
        <v xml:space="preserve"> </v>
      </c>
    </row>
    <row r="12" spans="1:21" s="60" customFormat="1" ht="9.6" customHeight="1" x14ac:dyDescent="0.25">
      <c r="A12" s="577"/>
      <c r="B12" s="406"/>
      <c r="C12" s="406"/>
      <c r="D12" s="406"/>
      <c r="E12" s="587" t="str">
        <f>UPPER(IF($D11="","",VLOOKUP($D11,'1D ELO (4)'!$A$7:$P$33,11)))</f>
        <v/>
      </c>
      <c r="F12" s="472" t="str">
        <f>UPPER(IF($D11="","",VLOOKUP($D11,'1D ELO (4)'!$A$7:$P$33,8)))</f>
        <v/>
      </c>
      <c r="G12" s="472" t="str">
        <f>IF($D11="","",VLOOKUP($D11,'1D ELO (4)'!$A$7:$P$33,9))</f>
        <v/>
      </c>
      <c r="H12" s="588"/>
      <c r="I12" s="472" t="str">
        <f>IF($D11="","",VLOOKUP($D11,'1D ELO (4)'!$A$7:$P$33,10))</f>
        <v/>
      </c>
      <c r="J12" s="578"/>
      <c r="K12" s="434"/>
      <c r="L12" s="590"/>
      <c r="M12" s="591"/>
      <c r="N12" s="592"/>
      <c r="O12" s="434"/>
      <c r="P12" s="576"/>
      <c r="Q12" s="434"/>
      <c r="R12" s="316"/>
      <c r="S12" s="319"/>
      <c r="U12" s="413" t="str">
        <f>Birók!P26</f>
        <v xml:space="preserve"> </v>
      </c>
    </row>
    <row r="13" spans="1:21" s="60" customFormat="1" ht="9.6" customHeight="1" x14ac:dyDescent="0.25">
      <c r="A13" s="577"/>
      <c r="B13" s="408"/>
      <c r="C13" s="408"/>
      <c r="D13" s="417"/>
      <c r="E13" s="626"/>
      <c r="F13" s="580"/>
      <c r="G13" s="580"/>
      <c r="H13" s="584"/>
      <c r="I13" s="580"/>
      <c r="J13" s="593"/>
      <c r="K13" s="434"/>
      <c r="L13" s="581"/>
      <c r="M13" s="582" t="str">
        <f>UPPER(IF(OR(L14="a",L14="as"),K9,IF(OR(L14="b",L14="bs"),K17,0)))</f>
        <v>0</v>
      </c>
      <c r="N13" s="576"/>
      <c r="O13" s="434"/>
      <c r="P13" s="576"/>
      <c r="Q13" s="434"/>
      <c r="R13" s="316"/>
      <c r="S13" s="319"/>
      <c r="U13" s="413" t="str">
        <f>Birók!P27</f>
        <v xml:space="preserve"> </v>
      </c>
    </row>
    <row r="14" spans="1:21" s="60" customFormat="1" ht="9.6" customHeight="1" x14ac:dyDescent="0.25">
      <c r="A14" s="577"/>
      <c r="B14" s="408"/>
      <c r="C14" s="408"/>
      <c r="D14" s="417"/>
      <c r="E14" s="626"/>
      <c r="F14" s="580"/>
      <c r="G14" s="580"/>
      <c r="H14" s="584"/>
      <c r="I14" s="580"/>
      <c r="J14" s="593"/>
      <c r="K14" s="419" t="s">
        <v>134</v>
      </c>
      <c r="L14" s="336"/>
      <c r="M14" s="585" t="str">
        <f>UPPER(IF(OR(L14="a",L14="as"),K10,IF(OR(L14="b",L14="bs"),K18,0)))</f>
        <v>0</v>
      </c>
      <c r="N14" s="586"/>
      <c r="O14" s="434"/>
      <c r="P14" s="576"/>
      <c r="Q14" s="434"/>
      <c r="R14" s="316"/>
      <c r="S14" s="319"/>
      <c r="U14" s="413" t="str">
        <f>Birók!P28</f>
        <v xml:space="preserve"> </v>
      </c>
    </row>
    <row r="15" spans="1:21" s="60" customFormat="1" ht="9.6" customHeight="1" x14ac:dyDescent="0.25">
      <c r="A15" s="594">
        <v>3</v>
      </c>
      <c r="B15" s="399" t="str">
        <f>IF($D15="","",VLOOKUP($D15,'1D ELO (4)'!$A$7:$P$23,14))</f>
        <v/>
      </c>
      <c r="C15" s="399" t="str">
        <f>IF($D15="","",VLOOKUP($D15,'1D ELO (4)'!$A$7:$P$33,15))</f>
        <v/>
      </c>
      <c r="D15" s="401"/>
      <c r="E15" s="587" t="str">
        <f>UPPER(IF($D15="","",VLOOKUP($D15,'1D ELO (4)'!$A$7:$P$33,5)))</f>
        <v/>
      </c>
      <c r="F15" s="472" t="str">
        <f>UPPER(IF($D15="","",VLOOKUP($D15,'1D ELO (4)'!$A$7:$P$33,2)))</f>
        <v/>
      </c>
      <c r="G15" s="472" t="str">
        <f>IF($D15="","",VLOOKUP($D15,'1D ELO (4)'!$A$7:$P$33,3))</f>
        <v/>
      </c>
      <c r="H15" s="588"/>
      <c r="I15" s="472" t="str">
        <f>IF($D15="","",VLOOKUP($D15,'1D ELO (4)'!$A$7:$P$33,4))</f>
        <v/>
      </c>
      <c r="J15" s="575"/>
      <c r="K15" s="434"/>
      <c r="L15" s="590"/>
      <c r="M15" s="434"/>
      <c r="N15" s="590"/>
      <c r="O15" s="437"/>
      <c r="P15" s="576"/>
      <c r="Q15" s="434"/>
      <c r="R15" s="316"/>
      <c r="S15" s="319"/>
      <c r="U15" s="413" t="str">
        <f>Birók!P29</f>
        <v xml:space="preserve"> </v>
      </c>
    </row>
    <row r="16" spans="1:21" s="60" customFormat="1" ht="9.6" customHeight="1" x14ac:dyDescent="0.25">
      <c r="A16" s="577"/>
      <c r="B16" s="406"/>
      <c r="C16" s="406"/>
      <c r="D16" s="406"/>
      <c r="E16" s="587" t="str">
        <f>UPPER(IF($D15="","",VLOOKUP($D15,'1D ELO (4)'!$A$7:$P$33,11)))</f>
        <v/>
      </c>
      <c r="F16" s="472" t="str">
        <f>UPPER(IF($D15="","",VLOOKUP($D15,'1D ELO (4)'!$A$7:$P$33,8)))</f>
        <v/>
      </c>
      <c r="G16" s="472" t="str">
        <f>IF($D15="","",VLOOKUP($D15,'1D ELO (4)'!$A$7:$P$33,9))</f>
        <v/>
      </c>
      <c r="H16" s="588"/>
      <c r="I16" s="472" t="str">
        <f>IF($D15="","",VLOOKUP($D15,'1D ELO (4)'!$A$7:$P$33,10))</f>
        <v/>
      </c>
      <c r="J16" s="578"/>
      <c r="K16" s="579" t="str">
        <f>IF(J16="a",F15,IF(J16="b",F17,""))</f>
        <v/>
      </c>
      <c r="L16" s="590"/>
      <c r="M16" s="434"/>
      <c r="N16" s="590"/>
      <c r="O16" s="434"/>
      <c r="P16" s="576"/>
      <c r="Q16" s="434"/>
      <c r="R16" s="316"/>
      <c r="S16" s="319"/>
      <c r="U16" s="429" t="str">
        <f>Birók!P30</f>
        <v>Egyik sem</v>
      </c>
    </row>
    <row r="17" spans="1:19" s="60" customFormat="1" ht="9.6" customHeight="1" x14ac:dyDescent="0.25">
      <c r="A17" s="577"/>
      <c r="B17" s="408"/>
      <c r="C17" s="408"/>
      <c r="D17" s="417"/>
      <c r="E17" s="626"/>
      <c r="F17" s="580"/>
      <c r="G17" s="580"/>
      <c r="H17" s="584"/>
      <c r="I17" s="580"/>
      <c r="J17" s="581"/>
      <c r="K17" s="582" t="str">
        <f>UPPER(IF(OR(J18="a",J18="as"),F15,IF(OR(J18="b",J18="bs"),F19,0)))</f>
        <v>0</v>
      </c>
      <c r="L17" s="595"/>
      <c r="M17" s="434"/>
      <c r="N17" s="590"/>
      <c r="O17" s="434"/>
      <c r="P17" s="576"/>
      <c r="Q17" s="434"/>
      <c r="R17" s="316"/>
      <c r="S17" s="319"/>
    </row>
    <row r="18" spans="1:19" s="60" customFormat="1" ht="9.6" customHeight="1" x14ac:dyDescent="0.25">
      <c r="A18" s="577"/>
      <c r="B18" s="408"/>
      <c r="C18" s="408"/>
      <c r="D18" s="417"/>
      <c r="E18" s="626"/>
      <c r="F18" s="580"/>
      <c r="G18" s="580"/>
      <c r="H18" s="584"/>
      <c r="I18" s="473" t="s">
        <v>134</v>
      </c>
      <c r="J18" s="336"/>
      <c r="K18" s="585" t="str">
        <f>UPPER(IF(OR(J18="a",J18="as"),F16,IF(OR(J18="b",J18="bs"),F20,0)))</f>
        <v>0</v>
      </c>
      <c r="L18" s="578"/>
      <c r="M18" s="434"/>
      <c r="N18" s="590"/>
      <c r="O18" s="434"/>
      <c r="P18" s="576"/>
      <c r="Q18" s="434"/>
      <c r="R18" s="316"/>
      <c r="S18" s="319"/>
    </row>
    <row r="19" spans="1:19" s="60" customFormat="1" ht="9.6" customHeight="1" x14ac:dyDescent="0.25">
      <c r="A19" s="577">
        <v>4</v>
      </c>
      <c r="B19" s="399" t="str">
        <f>IF($D19="","",VLOOKUP($D19,'1D ELO (4)'!$A$7:$P$23,14))</f>
        <v/>
      </c>
      <c r="C19" s="399" t="str">
        <f>IF($D19="","",VLOOKUP($D19,'1D ELO (4)'!$A$7:$P$33,15))</f>
        <v/>
      </c>
      <c r="D19" s="401"/>
      <c r="E19" s="587" t="str">
        <f>UPPER(IF($D19="","",VLOOKUP($D19,'1D ELO (4)'!$A$7:$P$33,5)))</f>
        <v/>
      </c>
      <c r="F19" s="472" t="str">
        <f>UPPER(IF($D19="","",VLOOKUP($D19,'1D ELO (4)'!$A$7:$P$33,2)))</f>
        <v/>
      </c>
      <c r="G19" s="472" t="str">
        <f>IF($D19="","",VLOOKUP($D19,'1D ELO (4)'!$A$7:$P$33,3))</f>
        <v/>
      </c>
      <c r="H19" s="588"/>
      <c r="I19" s="472" t="str">
        <f>IF($D19="","",VLOOKUP($D19,'1D ELO (4)'!$A$7:$P$33,4))</f>
        <v/>
      </c>
      <c r="J19" s="589"/>
      <c r="K19" s="434"/>
      <c r="L19" s="576"/>
      <c r="M19" s="437"/>
      <c r="N19" s="595"/>
      <c r="O19" s="434"/>
      <c r="P19" s="576"/>
      <c r="Q19" s="434"/>
      <c r="R19" s="316"/>
      <c r="S19" s="319"/>
    </row>
    <row r="20" spans="1:19" s="60" customFormat="1" ht="9.6" customHeight="1" x14ac:dyDescent="0.25">
      <c r="A20" s="577"/>
      <c r="B20" s="406"/>
      <c r="C20" s="406"/>
      <c r="D20" s="406"/>
      <c r="E20" s="587" t="str">
        <f>UPPER(IF($D19="","",VLOOKUP($D19,'1D ELO (4)'!$A$7:$P$33,11)))</f>
        <v/>
      </c>
      <c r="F20" s="472" t="str">
        <f>UPPER(IF($D19="","",VLOOKUP($D19,'1D ELO (4)'!$A$7:$P$33,8)))</f>
        <v/>
      </c>
      <c r="G20" s="472" t="str">
        <f>IF($D19="","",VLOOKUP($D19,'1D ELO (4)'!$A$7:$P$33,9))</f>
        <v/>
      </c>
      <c r="H20" s="588"/>
      <c r="I20" s="472" t="str">
        <f>IF($D19="","",VLOOKUP($D19,'1D ELO (4)'!$A$7:$P$33,10))</f>
        <v/>
      </c>
      <c r="J20" s="578"/>
      <c r="K20" s="434"/>
      <c r="L20" s="576"/>
      <c r="M20" s="591"/>
      <c r="N20" s="596"/>
      <c r="O20" s="434"/>
      <c r="P20" s="576"/>
      <c r="Q20" s="434"/>
      <c r="R20" s="316"/>
      <c r="S20" s="319"/>
    </row>
    <row r="21" spans="1:19" s="60" customFormat="1" ht="9.6" customHeight="1" x14ac:dyDescent="0.25">
      <c r="A21" s="577"/>
      <c r="B21" s="408"/>
      <c r="C21" s="408"/>
      <c r="D21" s="408"/>
      <c r="E21" s="407"/>
      <c r="F21" s="580"/>
      <c r="G21" s="580"/>
      <c r="H21" s="584"/>
      <c r="I21" s="580"/>
      <c r="J21" s="593"/>
      <c r="K21" s="434"/>
      <c r="L21" s="576"/>
      <c r="M21" s="434"/>
      <c r="N21" s="581"/>
      <c r="O21" s="582" t="str">
        <f>UPPER(IF(OR(N22="a",N22="as"),M13,IF(OR(N22="b",N22="bs"),M29,0)))</f>
        <v>0</v>
      </c>
      <c r="P21" s="576"/>
      <c r="Q21" s="434"/>
      <c r="R21" s="316"/>
      <c r="S21" s="319"/>
    </row>
    <row r="22" spans="1:19" s="60" customFormat="1" ht="9.6" customHeight="1" x14ac:dyDescent="0.25">
      <c r="A22" s="577"/>
      <c r="B22" s="408"/>
      <c r="C22" s="408"/>
      <c r="D22" s="408"/>
      <c r="E22" s="625"/>
      <c r="F22" s="580"/>
      <c r="G22" s="580"/>
      <c r="H22" s="7"/>
      <c r="I22" s="580"/>
      <c r="J22" s="593"/>
      <c r="K22" s="434"/>
      <c r="L22" s="576"/>
      <c r="M22" s="419" t="s">
        <v>134</v>
      </c>
      <c r="N22" s="336"/>
      <c r="O22" s="585" t="str">
        <f>UPPER(IF(OR(N22="a",N22="as"),M14,IF(OR(N22="b",N22="bs"),M30,0)))</f>
        <v>0</v>
      </c>
      <c r="P22" s="586"/>
      <c r="Q22" s="434"/>
      <c r="R22" s="316"/>
      <c r="S22" s="319"/>
    </row>
    <row r="23" spans="1:19" s="60" customFormat="1" ht="9.6" customHeight="1" x14ac:dyDescent="0.25">
      <c r="A23" s="571">
        <v>5</v>
      </c>
      <c r="B23" s="399" t="str">
        <f>IF($D23="","",VLOOKUP($D23,'1D ELO (4)'!$A$7:$P$23,14))</f>
        <v/>
      </c>
      <c r="C23" s="399" t="str">
        <f>IF($D23="","",VLOOKUP($D23,'1D ELO (4)'!$A$7:$P$33,15))</f>
        <v/>
      </c>
      <c r="D23" s="401"/>
      <c r="E23" s="624" t="str">
        <f>UPPER(IF($D23="","",VLOOKUP($D23,'1D ELO (4)'!$A$7:$P$33,5)))</f>
        <v/>
      </c>
      <c r="F23" s="402" t="str">
        <f>UPPER(IF($D23="","",VLOOKUP($D23,'1D ELO (4)'!$A$7:$P$33,2)))</f>
        <v/>
      </c>
      <c r="G23" s="402" t="str">
        <f>IF($D23="","",VLOOKUP($D23,'1D ELO (4)'!$A$7:$P$33,3))</f>
        <v/>
      </c>
      <c r="H23" s="598"/>
      <c r="I23" s="402" t="str">
        <f>IF($D23="","",VLOOKUP($D23,'1D ELO (4)'!$A$7:$P$33,4))</f>
        <v/>
      </c>
      <c r="J23" s="575"/>
      <c r="K23" s="434"/>
      <c r="L23" s="576"/>
      <c r="M23" s="434"/>
      <c r="N23" s="590"/>
      <c r="O23" s="434"/>
      <c r="P23" s="590"/>
      <c r="Q23" s="434"/>
      <c r="R23" s="316"/>
      <c r="S23" s="319"/>
    </row>
    <row r="24" spans="1:19" s="60" customFormat="1" ht="9.6" customHeight="1" x14ac:dyDescent="0.25">
      <c r="A24" s="577"/>
      <c r="B24" s="406"/>
      <c r="C24" s="406"/>
      <c r="D24" s="406"/>
      <c r="E24" s="572" t="str">
        <f>UPPER(IF($D23="","",VLOOKUP($D23,'1D ELO (4)'!$A$7:$P$33,11)))</f>
        <v/>
      </c>
      <c r="F24" s="573" t="str">
        <f>UPPER(IF($D23="","",VLOOKUP($D23,'1D ELO (4)'!$A$7:$P$33,8)))</f>
        <v/>
      </c>
      <c r="G24" s="573" t="str">
        <f>IF($D23="","",VLOOKUP($D23,'1D ELO (4)'!$A$7:$P$33,9))</f>
        <v/>
      </c>
      <c r="H24" s="574"/>
      <c r="I24" s="573" t="str">
        <f>IF($D23="","",VLOOKUP($D23,'1D ELO (4)'!$A$7:$P$33,10))</f>
        <v/>
      </c>
      <c r="J24" s="578"/>
      <c r="K24" s="579" t="str">
        <f>IF(J24="a",F23,IF(J24="b",F25,""))</f>
        <v/>
      </c>
      <c r="L24" s="576"/>
      <c r="M24" s="434"/>
      <c r="N24" s="590"/>
      <c r="O24" s="434"/>
      <c r="P24" s="590"/>
      <c r="Q24" s="434"/>
      <c r="R24" s="316"/>
      <c r="S24" s="319"/>
    </row>
    <row r="25" spans="1:19" s="60" customFormat="1" ht="9.6" customHeight="1" x14ac:dyDescent="0.25">
      <c r="A25" s="577"/>
      <c r="B25" s="408"/>
      <c r="C25" s="408"/>
      <c r="D25" s="408"/>
      <c r="E25" s="625"/>
      <c r="F25" s="580"/>
      <c r="G25" s="580"/>
      <c r="H25" s="7"/>
      <c r="I25" s="580"/>
      <c r="J25" s="581"/>
      <c r="K25" s="582" t="str">
        <f>UPPER(IF(OR(J26="a",J26="as"),F23,IF(OR(J26="b",J26="bs"),F27,0)))</f>
        <v>0</v>
      </c>
      <c r="L25" s="583"/>
      <c r="M25" s="434"/>
      <c r="N25" s="590"/>
      <c r="O25" s="434"/>
      <c r="P25" s="590"/>
      <c r="Q25" s="434"/>
      <c r="R25" s="316"/>
      <c r="S25" s="319"/>
    </row>
    <row r="26" spans="1:19" s="60" customFormat="1" ht="9.6" customHeight="1" x14ac:dyDescent="0.25">
      <c r="A26" s="577"/>
      <c r="B26" s="408"/>
      <c r="C26" s="408"/>
      <c r="D26" s="408"/>
      <c r="E26" s="407"/>
      <c r="F26" s="580"/>
      <c r="G26" s="580"/>
      <c r="H26" s="584"/>
      <c r="I26" s="473" t="s">
        <v>134</v>
      </c>
      <c r="J26" s="336"/>
      <c r="K26" s="585" t="str">
        <f>UPPER(IF(OR(J26="a",J26="as"),F24,IF(OR(J26="b",J26="bs"),F28,0)))</f>
        <v>0</v>
      </c>
      <c r="L26" s="586"/>
      <c r="M26" s="434"/>
      <c r="N26" s="590"/>
      <c r="O26" s="434"/>
      <c r="P26" s="590"/>
      <c r="Q26" s="434"/>
      <c r="R26" s="316"/>
      <c r="S26" s="319"/>
    </row>
    <row r="27" spans="1:19" s="60" customFormat="1" ht="9.6" customHeight="1" x14ac:dyDescent="0.25">
      <c r="A27" s="577">
        <v>6</v>
      </c>
      <c r="B27" s="399" t="str">
        <f>IF($D27="","",VLOOKUP($D27,'1D ELO (4)'!$A$7:$P$23,14))</f>
        <v/>
      </c>
      <c r="C27" s="399" t="str">
        <f>IF($D27="","",VLOOKUP($D27,'1D ELO (4)'!$A$7:$P$33,15))</f>
        <v/>
      </c>
      <c r="D27" s="401"/>
      <c r="E27" s="587" t="str">
        <f>UPPER(IF($D27="","",VLOOKUP($D27,'1D ELO (4)'!$A$7:$P$33,5)))</f>
        <v/>
      </c>
      <c r="F27" s="472" t="str">
        <f>UPPER(IF($D27="","",VLOOKUP($D27,'1D ELO (4)'!$A$7:$P$33,2)))</f>
        <v/>
      </c>
      <c r="G27" s="472" t="str">
        <f>IF($D27="","",VLOOKUP($D27,'1D ELO (4)'!$A$7:$P$33,3))</f>
        <v/>
      </c>
      <c r="H27" s="588"/>
      <c r="I27" s="472" t="str">
        <f>IF($D27="","",VLOOKUP($D27,'1D ELO (4)'!$A$7:$P$33,4))</f>
        <v/>
      </c>
      <c r="J27" s="589"/>
      <c r="K27" s="434"/>
      <c r="L27" s="590"/>
      <c r="M27" s="437"/>
      <c r="N27" s="595"/>
      <c r="O27" s="434"/>
      <c r="P27" s="590"/>
      <c r="Q27" s="434"/>
      <c r="R27" s="316"/>
      <c r="S27" s="319"/>
    </row>
    <row r="28" spans="1:19" s="60" customFormat="1" ht="9.6" customHeight="1" x14ac:dyDescent="0.25">
      <c r="A28" s="577"/>
      <c r="B28" s="406"/>
      <c r="C28" s="406"/>
      <c r="D28" s="406"/>
      <c r="E28" s="587" t="str">
        <f>UPPER(IF($D27="","",VLOOKUP($D27,'1D ELO (4)'!$A$7:$P$33,11)))</f>
        <v/>
      </c>
      <c r="F28" s="472" t="str">
        <f>UPPER(IF($D27="","",VLOOKUP($D27,'1D ELO (4)'!$A$7:$P$33,8)))</f>
        <v/>
      </c>
      <c r="G28" s="472" t="str">
        <f>IF($D27="","",VLOOKUP($D27,'1D ELO (4)'!$A$7:$P$33,9))</f>
        <v/>
      </c>
      <c r="H28" s="588"/>
      <c r="I28" s="472" t="str">
        <f>IF($D27="","",VLOOKUP($D27,'1D ELO (4)'!$A$7:$P$33,10))</f>
        <v/>
      </c>
      <c r="J28" s="578"/>
      <c r="K28" s="434"/>
      <c r="L28" s="590"/>
      <c r="M28" s="591"/>
      <c r="N28" s="596"/>
      <c r="O28" s="434"/>
      <c r="P28" s="590"/>
      <c r="Q28" s="434"/>
      <c r="R28" s="316"/>
      <c r="S28" s="319"/>
    </row>
    <row r="29" spans="1:19" s="60" customFormat="1" ht="9.6" customHeight="1" x14ac:dyDescent="0.25">
      <c r="A29" s="577"/>
      <c r="B29" s="408"/>
      <c r="C29" s="408"/>
      <c r="D29" s="417"/>
      <c r="E29" s="626"/>
      <c r="F29" s="580"/>
      <c r="G29" s="580"/>
      <c r="H29" s="584"/>
      <c r="I29" s="580"/>
      <c r="J29" s="593"/>
      <c r="K29" s="434"/>
      <c r="L29" s="581"/>
      <c r="M29" s="582" t="str">
        <f>UPPER(IF(OR(L30="a",L30="as"),K25,IF(OR(L30="b",L30="bs"),K33,0)))</f>
        <v>0</v>
      </c>
      <c r="N29" s="590"/>
      <c r="O29" s="434"/>
      <c r="P29" s="590"/>
      <c r="Q29" s="434"/>
      <c r="R29" s="316"/>
      <c r="S29" s="319"/>
    </row>
    <row r="30" spans="1:19" s="60" customFormat="1" ht="9.6" customHeight="1" x14ac:dyDescent="0.25">
      <c r="A30" s="577"/>
      <c r="B30" s="408"/>
      <c r="C30" s="408"/>
      <c r="D30" s="417"/>
      <c r="E30" s="626"/>
      <c r="F30" s="580"/>
      <c r="G30" s="580"/>
      <c r="H30" s="584"/>
      <c r="I30" s="580"/>
      <c r="J30" s="593"/>
      <c r="K30" s="419" t="s">
        <v>134</v>
      </c>
      <c r="L30" s="336"/>
      <c r="M30" s="585" t="str">
        <f>UPPER(IF(OR(L30="a",L30="as"),K26,IF(OR(L30="b",L30="bs"),K34,0)))</f>
        <v>0</v>
      </c>
      <c r="N30" s="578"/>
      <c r="O30" s="434"/>
      <c r="P30" s="590"/>
      <c r="Q30" s="434"/>
      <c r="R30" s="316"/>
      <c r="S30" s="319"/>
    </row>
    <row r="31" spans="1:19" s="60" customFormat="1" ht="9.6" customHeight="1" x14ac:dyDescent="0.25">
      <c r="A31" s="594">
        <v>7</v>
      </c>
      <c r="B31" s="399" t="str">
        <f>IF($D31="","",VLOOKUP($D31,'1D ELO (4)'!$A$7:$P$23,14))</f>
        <v/>
      </c>
      <c r="C31" s="399" t="str">
        <f>IF($D31="","",VLOOKUP($D31,'1D ELO (4)'!$A$7:$P$33,15))</f>
        <v/>
      </c>
      <c r="D31" s="401"/>
      <c r="E31" s="587" t="str">
        <f>UPPER(IF($D31="","",VLOOKUP($D31,'1D ELO (4)'!$A$7:$P$33,5)))</f>
        <v/>
      </c>
      <c r="F31" s="472" t="str">
        <f>UPPER(IF($D31="","",VLOOKUP($D31,'1D ELO (4)'!$A$7:$P$33,2)))</f>
        <v/>
      </c>
      <c r="G31" s="472" t="str">
        <f>IF($D31="","",VLOOKUP($D31,'1D ELO (4)'!$A$7:$P$33,3))</f>
        <v/>
      </c>
      <c r="H31" s="588"/>
      <c r="I31" s="472" t="str">
        <f>IF($D31="","",VLOOKUP($D31,'1D ELO (4)'!$A$7:$P$33,4))</f>
        <v/>
      </c>
      <c r="J31" s="575"/>
      <c r="K31" s="434"/>
      <c r="L31" s="590"/>
      <c r="M31" s="434"/>
      <c r="N31" s="576"/>
      <c r="O31" s="437"/>
      <c r="P31" s="590"/>
      <c r="Q31" s="434"/>
      <c r="R31" s="316"/>
      <c r="S31" s="319"/>
    </row>
    <row r="32" spans="1:19" s="60" customFormat="1" ht="9.6" customHeight="1" x14ac:dyDescent="0.25">
      <c r="A32" s="577"/>
      <c r="B32" s="406"/>
      <c r="C32" s="406"/>
      <c r="D32" s="406"/>
      <c r="E32" s="587" t="str">
        <f>UPPER(IF($D31="","",VLOOKUP($D31,'1D ELO (4)'!$A$7:$P$33,11)))</f>
        <v/>
      </c>
      <c r="F32" s="472" t="str">
        <f>UPPER(IF($D31="","",VLOOKUP($D31,'1D ELO (4)'!$A$7:$P$33,8)))</f>
        <v/>
      </c>
      <c r="G32" s="472" t="str">
        <f>IF($D31="","",VLOOKUP($D31,'1D ELO (4)'!$A$7:$P$33,9))</f>
        <v/>
      </c>
      <c r="H32" s="588"/>
      <c r="I32" s="472" t="str">
        <f>IF($D31="","",VLOOKUP($D31,'1D ELO (4)'!$A$7:$P$33,10))</f>
        <v/>
      </c>
      <c r="J32" s="578"/>
      <c r="K32" s="579" t="str">
        <f>IF(J32="a",F31,IF(J32="b",F33,""))</f>
        <v/>
      </c>
      <c r="L32" s="590"/>
      <c r="M32" s="434"/>
      <c r="N32" s="576"/>
      <c r="O32" s="434"/>
      <c r="P32" s="590"/>
      <c r="Q32" s="434"/>
      <c r="R32" s="316"/>
      <c r="S32" s="319"/>
    </row>
    <row r="33" spans="1:19" s="60" customFormat="1" ht="9.6" customHeight="1" x14ac:dyDescent="0.25">
      <c r="A33" s="577"/>
      <c r="B33" s="408"/>
      <c r="C33" s="408"/>
      <c r="D33" s="417"/>
      <c r="E33" s="626"/>
      <c r="F33" s="580"/>
      <c r="G33" s="580"/>
      <c r="H33" s="584"/>
      <c r="I33" s="580"/>
      <c r="J33" s="581"/>
      <c r="K33" s="582" t="str">
        <f>UPPER(IF(OR(J34="a",J34="as"),F31,IF(OR(J34="b",J34="bs"),F35,0)))</f>
        <v>0</v>
      </c>
      <c r="L33" s="595"/>
      <c r="M33" s="434"/>
      <c r="N33" s="576"/>
      <c r="O33" s="434"/>
      <c r="P33" s="590"/>
      <c r="Q33" s="434"/>
      <c r="R33" s="316"/>
      <c r="S33" s="319"/>
    </row>
    <row r="34" spans="1:19" s="60" customFormat="1" ht="9.6" customHeight="1" x14ac:dyDescent="0.25">
      <c r="A34" s="577"/>
      <c r="B34" s="408"/>
      <c r="C34" s="408"/>
      <c r="D34" s="417"/>
      <c r="E34" s="626"/>
      <c r="F34" s="580"/>
      <c r="G34" s="580"/>
      <c r="H34" s="584"/>
      <c r="I34" s="473" t="s">
        <v>134</v>
      </c>
      <c r="J34" s="336"/>
      <c r="K34" s="585" t="str">
        <f>UPPER(IF(OR(J34="a",J34="as"),F32,IF(OR(J34="b",J34="bs"),F36,0)))</f>
        <v>0</v>
      </c>
      <c r="L34" s="578"/>
      <c r="M34" s="434"/>
      <c r="N34" s="576"/>
      <c r="O34" s="434"/>
      <c r="P34" s="590"/>
      <c r="Q34" s="434"/>
      <c r="R34" s="316"/>
      <c r="S34" s="319"/>
    </row>
    <row r="35" spans="1:19" s="60" customFormat="1" ht="9.6" customHeight="1" x14ac:dyDescent="0.25">
      <c r="A35" s="577">
        <v>8</v>
      </c>
      <c r="B35" s="399" t="str">
        <f>IF($D35="","",VLOOKUP($D35,'1D ELO (4)'!$A$7:$P$23,14))</f>
        <v/>
      </c>
      <c r="C35" s="399" t="str">
        <f>IF($D35="","",VLOOKUP($D35,'1D ELO (4)'!$A$7:$P$33,15))</f>
        <v/>
      </c>
      <c r="D35" s="401"/>
      <c r="E35" s="587" t="str">
        <f>UPPER(IF($D35="","",VLOOKUP($D35,'1D ELO (4)'!$A$7:$P$33,5)))</f>
        <v/>
      </c>
      <c r="F35" s="472" t="str">
        <f>UPPER(IF($D35="","",VLOOKUP($D35,'1D ELO (4)'!$A$7:$P$33,2)))</f>
        <v/>
      </c>
      <c r="G35" s="472" t="str">
        <f>IF($D35="","",VLOOKUP($D35,'1D ELO (4)'!$A$7:$P$33,3))</f>
        <v/>
      </c>
      <c r="H35" s="588"/>
      <c r="I35" s="472" t="str">
        <f>IF($D35="","",VLOOKUP($D35,'1D ELO (4)'!$A$7:$P$33,4))</f>
        <v/>
      </c>
      <c r="J35" s="589"/>
      <c r="K35" s="434"/>
      <c r="L35" s="576"/>
      <c r="M35" s="437"/>
      <c r="N35" s="583"/>
      <c r="O35" s="434"/>
      <c r="P35" s="590"/>
      <c r="Q35" s="434"/>
      <c r="R35" s="316"/>
      <c r="S35" s="319"/>
    </row>
    <row r="36" spans="1:19" s="60" customFormat="1" ht="9.6" customHeight="1" x14ac:dyDescent="0.25">
      <c r="A36" s="577"/>
      <c r="B36" s="406"/>
      <c r="C36" s="406"/>
      <c r="D36" s="406"/>
      <c r="E36" s="587" t="str">
        <f>UPPER(IF($D35="","",VLOOKUP($D35,'1D ELO (4)'!$A$7:$P$33,11)))</f>
        <v/>
      </c>
      <c r="F36" s="472" t="str">
        <f>UPPER(IF($D35="","",VLOOKUP($D35,'1D ELO (4)'!$A$7:$P$33,8)))</f>
        <v/>
      </c>
      <c r="G36" s="472" t="str">
        <f>IF($D35="","",VLOOKUP($D35,'1D ELO (4)'!$A$7:$P$33,9))</f>
        <v/>
      </c>
      <c r="H36" s="588"/>
      <c r="I36" s="472" t="str">
        <f>IF($D35="","",VLOOKUP($D35,'1D ELO (4)'!$A$7:$P$33,10))</f>
        <v/>
      </c>
      <c r="J36" s="578"/>
      <c r="K36" s="434"/>
      <c r="L36" s="576"/>
      <c r="M36" s="591"/>
      <c r="N36" s="592"/>
      <c r="O36" s="434"/>
      <c r="P36" s="590"/>
      <c r="Q36" s="434"/>
      <c r="R36" s="316"/>
      <c r="S36" s="319"/>
    </row>
    <row r="37" spans="1:19" s="60" customFormat="1" ht="9.6" customHeight="1" x14ac:dyDescent="0.25">
      <c r="A37" s="577"/>
      <c r="B37" s="408"/>
      <c r="C37" s="408"/>
      <c r="D37" s="417"/>
      <c r="E37" s="626"/>
      <c r="F37" s="580"/>
      <c r="G37" s="580"/>
      <c r="H37" s="584"/>
      <c r="I37" s="580"/>
      <c r="J37" s="593"/>
      <c r="K37" s="434"/>
      <c r="L37" s="576"/>
      <c r="M37" s="434"/>
      <c r="N37" s="576"/>
      <c r="O37" s="576"/>
      <c r="P37" s="581"/>
      <c r="Q37" s="582" t="str">
        <f>UPPER(IF(OR(P38="a",P38="as"),O21,IF(OR(P38="b",P38="bs"),O53,0)))</f>
        <v>0</v>
      </c>
      <c r="R37" s="600"/>
      <c r="S37" s="319"/>
    </row>
    <row r="38" spans="1:19" s="60" customFormat="1" ht="9.6" customHeight="1" x14ac:dyDescent="0.25">
      <c r="A38" s="577"/>
      <c r="B38" s="408"/>
      <c r="C38" s="408"/>
      <c r="D38" s="417"/>
      <c r="E38" s="626"/>
      <c r="F38" s="580"/>
      <c r="G38" s="580"/>
      <c r="H38" s="584"/>
      <c r="I38" s="580"/>
      <c r="J38" s="593"/>
      <c r="K38" s="434"/>
      <c r="L38" s="576"/>
      <c r="M38" s="434"/>
      <c r="N38" s="576"/>
      <c r="O38" s="419" t="s">
        <v>134</v>
      </c>
      <c r="P38" s="336"/>
      <c r="Q38" s="585" t="str">
        <f>UPPER(IF(OR(P38="a",P38="as"),O22,IF(OR(P38="b",P38="bs"),O54,0)))</f>
        <v>0</v>
      </c>
      <c r="R38" s="627"/>
      <c r="S38" s="319"/>
    </row>
    <row r="39" spans="1:19" s="60" customFormat="1" ht="9.6" customHeight="1" x14ac:dyDescent="0.25">
      <c r="A39" s="594">
        <v>9</v>
      </c>
      <c r="B39" s="399" t="str">
        <f>IF($D39="","",VLOOKUP($D39,'1D ELO (4)'!$A$7:$P$23,14))</f>
        <v/>
      </c>
      <c r="C39" s="399" t="str">
        <f>IF($D39="","",VLOOKUP($D39,'1D ELO (4)'!$A$7:$P$33,15))</f>
        <v/>
      </c>
      <c r="D39" s="401"/>
      <c r="E39" s="587" t="str">
        <f>UPPER(IF($D39="","",VLOOKUP($D39,'1D ELO (4)'!$A$7:$P$33,5)))</f>
        <v/>
      </c>
      <c r="F39" s="472" t="str">
        <f>UPPER(IF($D39="","",VLOOKUP($D39,'1D ELO (4)'!$A$7:$P$33,2)))</f>
        <v/>
      </c>
      <c r="G39" s="472" t="str">
        <f>IF($D39="","",VLOOKUP($D39,'1D ELO (4)'!$A$7:$P$33,3))</f>
        <v/>
      </c>
      <c r="H39" s="588"/>
      <c r="I39" s="472" t="str">
        <f>IF($D39="","",VLOOKUP($D39,'1D ELO (4)'!$A$7:$P$33,4))</f>
        <v/>
      </c>
      <c r="J39" s="575"/>
      <c r="K39" s="434"/>
      <c r="L39" s="576"/>
      <c r="M39" s="434"/>
      <c r="N39" s="576"/>
      <c r="O39" s="434"/>
      <c r="P39" s="590"/>
      <c r="Q39" s="437"/>
      <c r="R39" s="316"/>
      <c r="S39" s="319"/>
    </row>
    <row r="40" spans="1:19" s="60" customFormat="1" ht="9.6" customHeight="1" x14ac:dyDescent="0.25">
      <c r="A40" s="577"/>
      <c r="B40" s="406"/>
      <c r="C40" s="406"/>
      <c r="D40" s="406"/>
      <c r="E40" s="587" t="str">
        <f>UPPER(IF($D39="","",VLOOKUP($D39,'1D ELO (4)'!$A$7:$P$33,11)))</f>
        <v/>
      </c>
      <c r="F40" s="472" t="str">
        <f>UPPER(IF($D39="","",VLOOKUP($D39,'1D ELO (4)'!$A$7:$P$33,8)))</f>
        <v/>
      </c>
      <c r="G40" s="472" t="str">
        <f>IF($D39="","",VLOOKUP($D39,'1D ELO (4)'!$A$7:$P$33,9))</f>
        <v/>
      </c>
      <c r="H40" s="588"/>
      <c r="I40" s="472" t="str">
        <f>IF($D39="","",VLOOKUP($D39,'1D ELO (4)'!$A$7:$P$33,10))</f>
        <v/>
      </c>
      <c r="J40" s="578"/>
      <c r="K40" s="579" t="str">
        <f>IF(J40="a",F39,IF(J40="b",F41,""))</f>
        <v/>
      </c>
      <c r="L40" s="576"/>
      <c r="M40" s="434"/>
      <c r="N40" s="576"/>
      <c r="O40" s="434"/>
      <c r="P40" s="590"/>
      <c r="Q40" s="591"/>
      <c r="R40" s="628"/>
      <c r="S40" s="319"/>
    </row>
    <row r="41" spans="1:19" s="60" customFormat="1" ht="9.6" customHeight="1" x14ac:dyDescent="0.25">
      <c r="A41" s="577"/>
      <c r="B41" s="408"/>
      <c r="C41" s="408"/>
      <c r="D41" s="417"/>
      <c r="E41" s="626"/>
      <c r="F41" s="580"/>
      <c r="G41" s="580"/>
      <c r="H41" s="584"/>
      <c r="I41" s="580"/>
      <c r="J41" s="581"/>
      <c r="K41" s="582" t="str">
        <f>UPPER(IF(OR(J42="a",J42="as"),F39,IF(OR(J42="b",J42="bs"),F43,0)))</f>
        <v>0</v>
      </c>
      <c r="L41" s="583"/>
      <c r="M41" s="434"/>
      <c r="N41" s="576"/>
      <c r="O41" s="434"/>
      <c r="P41" s="590"/>
      <c r="Q41" s="434"/>
      <c r="R41" s="316"/>
      <c r="S41" s="319"/>
    </row>
    <row r="42" spans="1:19" s="60" customFormat="1" ht="9.6" customHeight="1" x14ac:dyDescent="0.25">
      <c r="A42" s="577"/>
      <c r="B42" s="408"/>
      <c r="C42" s="408"/>
      <c r="D42" s="417"/>
      <c r="E42" s="626"/>
      <c r="F42" s="580"/>
      <c r="G42" s="580"/>
      <c r="H42" s="584"/>
      <c r="I42" s="473" t="s">
        <v>134</v>
      </c>
      <c r="J42" s="336"/>
      <c r="K42" s="585" t="str">
        <f>UPPER(IF(OR(J42="a",J42="as"),F40,IF(OR(J42="b",J42="bs"),F44,0)))</f>
        <v>0</v>
      </c>
      <c r="L42" s="586"/>
      <c r="M42" s="434"/>
      <c r="N42" s="576"/>
      <c r="O42" s="434"/>
      <c r="P42" s="590"/>
      <c r="Q42" s="434"/>
      <c r="R42" s="316"/>
      <c r="S42" s="319"/>
    </row>
    <row r="43" spans="1:19" s="60" customFormat="1" ht="9.6" customHeight="1" x14ac:dyDescent="0.25">
      <c r="A43" s="577">
        <v>10</v>
      </c>
      <c r="B43" s="399" t="str">
        <f>IF($D43="","",VLOOKUP($D43,'1D ELO (4)'!$A$7:$P$23,14))</f>
        <v/>
      </c>
      <c r="C43" s="399" t="str">
        <f>IF($D43="","",VLOOKUP($D43,'1D ELO (4)'!$A$7:$P$33,15))</f>
        <v/>
      </c>
      <c r="D43" s="401"/>
      <c r="E43" s="587" t="str">
        <f>UPPER(IF($D43="","",VLOOKUP($D43,'1D ELO (4)'!$A$7:$P$33,5)))</f>
        <v/>
      </c>
      <c r="F43" s="472" t="str">
        <f>UPPER(IF($D43="","",VLOOKUP($D43,'1D ELO (4)'!$A$7:$P$33,2)))</f>
        <v/>
      </c>
      <c r="G43" s="472" t="str">
        <f>IF($D43="","",VLOOKUP($D43,'1D ELO (4)'!$A$7:$P$33,3))</f>
        <v/>
      </c>
      <c r="H43" s="588"/>
      <c r="I43" s="472" t="str">
        <f>IF($D43="","",VLOOKUP($D43,'1D ELO (4)'!$A$7:$P$33,4))</f>
        <v/>
      </c>
      <c r="J43" s="589"/>
      <c r="K43" s="434"/>
      <c r="L43" s="590"/>
      <c r="M43" s="437"/>
      <c r="N43" s="583"/>
      <c r="O43" s="434"/>
      <c r="P43" s="590"/>
      <c r="Q43" s="434"/>
      <c r="R43" s="316"/>
      <c r="S43" s="319"/>
    </row>
    <row r="44" spans="1:19" s="60" customFormat="1" ht="9.6" customHeight="1" x14ac:dyDescent="0.25">
      <c r="A44" s="577"/>
      <c r="B44" s="406"/>
      <c r="C44" s="406"/>
      <c r="D44" s="406"/>
      <c r="E44" s="587" t="str">
        <f>UPPER(IF($D43="","",VLOOKUP($D43,'1D ELO (4)'!$A$7:$P$33,11)))</f>
        <v/>
      </c>
      <c r="F44" s="472" t="str">
        <f>UPPER(IF($D43="","",VLOOKUP($D43,'1D ELO (4)'!$A$7:$P$33,8)))</f>
        <v/>
      </c>
      <c r="G44" s="472" t="str">
        <f>IF($D43="","",VLOOKUP($D43,'1D ELO (4)'!$A$7:$P$33,9))</f>
        <v/>
      </c>
      <c r="H44" s="588"/>
      <c r="I44" s="472" t="str">
        <f>IF($D43="","",VLOOKUP($D43,'1D ELO (4)'!$A$7:$P$33,10))</f>
        <v/>
      </c>
      <c r="J44" s="578"/>
      <c r="K44" s="434"/>
      <c r="L44" s="590"/>
      <c r="M44" s="591"/>
      <c r="N44" s="592"/>
      <c r="O44" s="434"/>
      <c r="P44" s="590"/>
      <c r="Q44" s="434"/>
      <c r="R44" s="316"/>
      <c r="S44" s="319"/>
    </row>
    <row r="45" spans="1:19" s="60" customFormat="1" ht="9.6" customHeight="1" x14ac:dyDescent="0.25">
      <c r="A45" s="577"/>
      <c r="B45" s="408"/>
      <c r="C45" s="408"/>
      <c r="D45" s="417"/>
      <c r="E45" s="626"/>
      <c r="F45" s="580"/>
      <c r="G45" s="580"/>
      <c r="H45" s="584"/>
      <c r="I45" s="580"/>
      <c r="J45" s="593"/>
      <c r="K45" s="434"/>
      <c r="L45" s="581"/>
      <c r="M45" s="582" t="str">
        <f>UPPER(IF(OR(L46="a",L46="as"),K41,IF(OR(L46="b",L46="bs"),K49,0)))</f>
        <v>0</v>
      </c>
      <c r="N45" s="576"/>
      <c r="O45" s="434"/>
      <c r="P45" s="590"/>
      <c r="Q45" s="434"/>
      <c r="R45" s="316"/>
      <c r="S45" s="319"/>
    </row>
    <row r="46" spans="1:19" s="60" customFormat="1" ht="9.6" customHeight="1" x14ac:dyDescent="0.25">
      <c r="A46" s="577"/>
      <c r="B46" s="408"/>
      <c r="C46" s="408"/>
      <c r="D46" s="417"/>
      <c r="E46" s="626"/>
      <c r="F46" s="580"/>
      <c r="G46" s="580"/>
      <c r="H46" s="584"/>
      <c r="I46" s="580"/>
      <c r="J46" s="593"/>
      <c r="K46" s="419" t="s">
        <v>134</v>
      </c>
      <c r="L46" s="336"/>
      <c r="M46" s="585" t="str">
        <f>UPPER(IF(OR(L46="a",L46="as"),K42,IF(OR(L46="b",L46="bs"),K50,0)))</f>
        <v>0</v>
      </c>
      <c r="N46" s="586"/>
      <c r="O46" s="434"/>
      <c r="P46" s="590"/>
      <c r="Q46" s="434"/>
      <c r="R46" s="316"/>
      <c r="S46" s="319"/>
    </row>
    <row r="47" spans="1:19" s="60" customFormat="1" ht="9.6" customHeight="1" x14ac:dyDescent="0.25">
      <c r="A47" s="594">
        <v>11</v>
      </c>
      <c r="B47" s="399" t="str">
        <f>IF($D47="","",VLOOKUP($D47,'1D ELO (4)'!$A$7:$P$23,14))</f>
        <v/>
      </c>
      <c r="C47" s="399" t="str">
        <f>IF($D47="","",VLOOKUP($D47,'1D ELO (4)'!$A$7:$P$33,15))</f>
        <v/>
      </c>
      <c r="D47" s="401"/>
      <c r="E47" s="587" t="str">
        <f>UPPER(IF($D47="","",VLOOKUP($D47,'1D ELO (4)'!$A$7:$P$33,5)))</f>
        <v/>
      </c>
      <c r="F47" s="472" t="str">
        <f>UPPER(IF($D47="","",VLOOKUP($D47,'1D ELO (4)'!$A$7:$P$33,2)))</f>
        <v/>
      </c>
      <c r="G47" s="472" t="str">
        <f>IF($D47="","",VLOOKUP($D47,'1D ELO (4)'!$A$7:$P$33,3))</f>
        <v/>
      </c>
      <c r="H47" s="588"/>
      <c r="I47" s="472" t="str">
        <f>IF($D47="","",VLOOKUP($D47,'1D ELO (4)'!$A$7:$P$33,4))</f>
        <v/>
      </c>
      <c r="J47" s="575"/>
      <c r="K47" s="434"/>
      <c r="L47" s="590"/>
      <c r="M47" s="434"/>
      <c r="N47" s="590"/>
      <c r="O47" s="437"/>
      <c r="P47" s="590"/>
      <c r="Q47" s="434"/>
      <c r="R47" s="316"/>
      <c r="S47" s="319"/>
    </row>
    <row r="48" spans="1:19" s="60" customFormat="1" ht="9.6" customHeight="1" x14ac:dyDescent="0.25">
      <c r="A48" s="577"/>
      <c r="B48" s="406"/>
      <c r="C48" s="406"/>
      <c r="D48" s="406"/>
      <c r="E48" s="587" t="str">
        <f>UPPER(IF($D47="","",VLOOKUP($D47,'1D ELO (4)'!$A$7:$P$33,11)))</f>
        <v/>
      </c>
      <c r="F48" s="472" t="str">
        <f>UPPER(IF($D47="","",VLOOKUP($D47,'1D ELO (4)'!$A$7:$P$33,8)))</f>
        <v/>
      </c>
      <c r="G48" s="472" t="str">
        <f>IF($D47="","",VLOOKUP($D47,'1D ELO (4)'!$A$7:$P$33,9))</f>
        <v/>
      </c>
      <c r="H48" s="588"/>
      <c r="I48" s="472" t="str">
        <f>IF($D47="","",VLOOKUP($D47,'1D ELO (4)'!$A$7:$P$33,10))</f>
        <v/>
      </c>
      <c r="J48" s="578"/>
      <c r="K48" s="579" t="str">
        <f>IF(J48="a",F47,IF(J48="b",F49,""))</f>
        <v/>
      </c>
      <c r="L48" s="590"/>
      <c r="M48" s="434"/>
      <c r="N48" s="590"/>
      <c r="O48" s="434"/>
      <c r="P48" s="590"/>
      <c r="Q48" s="434"/>
      <c r="R48" s="316"/>
      <c r="S48" s="319"/>
    </row>
    <row r="49" spans="1:19" s="60" customFormat="1" ht="9.6" customHeight="1" x14ac:dyDescent="0.25">
      <c r="A49" s="577"/>
      <c r="B49" s="408"/>
      <c r="C49" s="408"/>
      <c r="D49" s="408"/>
      <c r="E49" s="407"/>
      <c r="F49" s="580"/>
      <c r="G49" s="580"/>
      <c r="H49" s="584"/>
      <c r="I49" s="580"/>
      <c r="J49" s="581"/>
      <c r="K49" s="582" t="str">
        <f>UPPER(IF(OR(J50="a",J50="as"),F47,IF(OR(J50="b",J50="bs"),F51,0)))</f>
        <v>0</v>
      </c>
      <c r="L49" s="595"/>
      <c r="M49" s="434"/>
      <c r="N49" s="590"/>
      <c r="O49" s="434"/>
      <c r="P49" s="590"/>
      <c r="Q49" s="434"/>
      <c r="R49" s="316"/>
      <c r="S49" s="319"/>
    </row>
    <row r="50" spans="1:19" s="60" customFormat="1" ht="9.6" customHeight="1" x14ac:dyDescent="0.25">
      <c r="A50" s="577"/>
      <c r="B50" s="408"/>
      <c r="C50" s="408"/>
      <c r="D50" s="408"/>
      <c r="E50" s="625"/>
      <c r="F50" s="580"/>
      <c r="G50" s="580"/>
      <c r="H50" s="7"/>
      <c r="I50" s="419" t="s">
        <v>134</v>
      </c>
      <c r="J50" s="336"/>
      <c r="K50" s="585" t="str">
        <f>UPPER(IF(OR(J50="a",J50="as"),F48,IF(OR(J50="b",J50="bs"),F52,0)))</f>
        <v>0</v>
      </c>
      <c r="L50" s="578"/>
      <c r="M50" s="434"/>
      <c r="N50" s="590"/>
      <c r="O50" s="434"/>
      <c r="P50" s="590"/>
      <c r="Q50" s="434"/>
      <c r="R50" s="316"/>
      <c r="S50" s="319"/>
    </row>
    <row r="51" spans="1:19" s="60" customFormat="1" ht="9.6" customHeight="1" x14ac:dyDescent="0.25">
      <c r="A51" s="629">
        <v>12</v>
      </c>
      <c r="B51" s="399" t="str">
        <f>IF($D51="","",VLOOKUP($D51,'1D ELO (4)'!$A$7:$P$23,14))</f>
        <v/>
      </c>
      <c r="C51" s="399" t="str">
        <f>IF($D51="","",VLOOKUP($D51,'1D ELO (4)'!$A$7:$P$33,15))</f>
        <v/>
      </c>
      <c r="D51" s="401"/>
      <c r="E51" s="624" t="str">
        <f>UPPER(IF($D51="","",VLOOKUP($D51,'1D ELO (4)'!$A$7:$P$33,5)))</f>
        <v/>
      </c>
      <c r="F51" s="402" t="str">
        <f>UPPER(IF($D51="","",VLOOKUP($D51,'1D ELO (4)'!$A$7:$P$33,2)))</f>
        <v/>
      </c>
      <c r="G51" s="402" t="str">
        <f>IF($D51="","",VLOOKUP($D51,'1D ELO (4)'!$A$7:$P$33,3))</f>
        <v/>
      </c>
      <c r="H51" s="598"/>
      <c r="I51" s="402" t="str">
        <f>IF($D51="","",VLOOKUP($D51,'1D ELO (4)'!$A$7:$P$33,4))</f>
        <v/>
      </c>
      <c r="J51" s="589"/>
      <c r="K51" s="434"/>
      <c r="L51" s="576"/>
      <c r="M51" s="437"/>
      <c r="N51" s="595"/>
      <c r="O51" s="434"/>
      <c r="P51" s="590"/>
      <c r="Q51" s="434"/>
      <c r="R51" s="316"/>
      <c r="S51" s="319"/>
    </row>
    <row r="52" spans="1:19" s="60" customFormat="1" ht="9.6" customHeight="1" x14ac:dyDescent="0.25">
      <c r="A52" s="577"/>
      <c r="B52" s="406"/>
      <c r="C52" s="406"/>
      <c r="D52" s="406"/>
      <c r="E52" s="572" t="str">
        <f>UPPER(IF($D51="","",VLOOKUP($D51,'1D ELO (4)'!$A$7:$P$33,11)))</f>
        <v/>
      </c>
      <c r="F52" s="573" t="str">
        <f>UPPER(IF($D51="","",VLOOKUP($D51,'1D ELO (4)'!$A$7:$P$33,8)))</f>
        <v/>
      </c>
      <c r="G52" s="573" t="str">
        <f>IF($D51="","",VLOOKUP($D51,'1D ELO (4)'!$A$7:$P$33,9))</f>
        <v/>
      </c>
      <c r="H52" s="574"/>
      <c r="I52" s="573" t="str">
        <f>IF($D51="","",VLOOKUP($D51,'1D ELO (4)'!$A$7:$P$33,10))</f>
        <v/>
      </c>
      <c r="J52" s="578"/>
      <c r="K52" s="434"/>
      <c r="L52" s="576"/>
      <c r="M52" s="591"/>
      <c r="N52" s="596"/>
      <c r="O52" s="434"/>
      <c r="P52" s="590"/>
      <c r="Q52" s="434"/>
      <c r="R52" s="316"/>
      <c r="S52" s="319"/>
    </row>
    <row r="53" spans="1:19" s="60" customFormat="1" ht="9.6" customHeight="1" x14ac:dyDescent="0.25">
      <c r="A53" s="577"/>
      <c r="B53" s="408"/>
      <c r="C53" s="408"/>
      <c r="D53" s="408"/>
      <c r="E53" s="625"/>
      <c r="F53" s="580"/>
      <c r="G53" s="580"/>
      <c r="H53" s="7"/>
      <c r="I53" s="580"/>
      <c r="J53" s="593"/>
      <c r="K53" s="434"/>
      <c r="L53" s="576"/>
      <c r="M53" s="434"/>
      <c r="N53" s="581"/>
      <c r="O53" s="582" t="str">
        <f>UPPER(IF(OR(N54="a",N54="as"),M45,IF(OR(N54="b",N54="bs"),M61,0)))</f>
        <v>0</v>
      </c>
      <c r="P53" s="590"/>
      <c r="Q53" s="434"/>
      <c r="R53" s="316"/>
      <c r="S53" s="319"/>
    </row>
    <row r="54" spans="1:19" s="60" customFormat="1" ht="9.6" customHeight="1" x14ac:dyDescent="0.25">
      <c r="A54" s="577"/>
      <c r="B54" s="408"/>
      <c r="C54" s="408"/>
      <c r="D54" s="408"/>
      <c r="E54" s="407"/>
      <c r="F54" s="580"/>
      <c r="G54" s="580"/>
      <c r="H54" s="584"/>
      <c r="I54" s="580"/>
      <c r="J54" s="593"/>
      <c r="K54" s="434"/>
      <c r="L54" s="576"/>
      <c r="M54" s="419" t="s">
        <v>134</v>
      </c>
      <c r="N54" s="336"/>
      <c r="O54" s="585" t="str">
        <f>UPPER(IF(OR(N54="a",N54="as"),M46,IF(OR(N54="b",N54="bs"),M62,0)))</f>
        <v>0</v>
      </c>
      <c r="P54" s="578"/>
      <c r="Q54" s="434"/>
      <c r="R54" s="316"/>
      <c r="S54" s="319"/>
    </row>
    <row r="55" spans="1:19" s="60" customFormat="1" ht="9.6" customHeight="1" x14ac:dyDescent="0.25">
      <c r="A55" s="594">
        <v>13</v>
      </c>
      <c r="B55" s="399" t="str">
        <f>IF($D55="","",VLOOKUP($D55,'1D ELO (4)'!$A$7:$P$23,14))</f>
        <v/>
      </c>
      <c r="C55" s="399" t="str">
        <f>IF($D55="","",VLOOKUP($D55,'1D ELO (4)'!$A$7:$P$33,15))</f>
        <v/>
      </c>
      <c r="D55" s="401"/>
      <c r="E55" s="587" t="str">
        <f>UPPER(IF($D55="","",VLOOKUP($D55,'1D ELO (4)'!$A$7:$P$33,5)))</f>
        <v/>
      </c>
      <c r="F55" s="472" t="str">
        <f>UPPER(IF($D55="","",VLOOKUP($D55,'1D ELO (4)'!$A$7:$P$33,2)))</f>
        <v/>
      </c>
      <c r="G55" s="472" t="str">
        <f>IF($D55="","",VLOOKUP($D55,'1D ELO (4)'!$A$7:$P$33,3))</f>
        <v/>
      </c>
      <c r="H55" s="588"/>
      <c r="I55" s="472" t="str">
        <f>IF($D55="","",VLOOKUP($D55,'1D ELO (4)'!$A$7:$P$33,4))</f>
        <v/>
      </c>
      <c r="J55" s="575"/>
      <c r="K55" s="434"/>
      <c r="L55" s="576"/>
      <c r="M55" s="434"/>
      <c r="N55" s="590"/>
      <c r="O55" s="434"/>
      <c r="P55" s="576"/>
      <c r="Q55" s="434"/>
      <c r="R55" s="316"/>
      <c r="S55" s="319"/>
    </row>
    <row r="56" spans="1:19" s="60" customFormat="1" ht="9.6" customHeight="1" x14ac:dyDescent="0.25">
      <c r="A56" s="577"/>
      <c r="B56" s="406"/>
      <c r="C56" s="406"/>
      <c r="D56" s="406"/>
      <c r="E56" s="587" t="str">
        <f>UPPER(IF($D55="","",VLOOKUP($D55,'1D ELO (4)'!$A$7:$P$33,11)))</f>
        <v/>
      </c>
      <c r="F56" s="472" t="str">
        <f>UPPER(IF($D55="","",VLOOKUP($D55,'1D ELO (4)'!$A$7:$P$33,8)))</f>
        <v/>
      </c>
      <c r="G56" s="472" t="str">
        <f>IF($D55="","",VLOOKUP($D55,'1D ELO (4)'!$A$7:$P$33,9))</f>
        <v/>
      </c>
      <c r="H56" s="588"/>
      <c r="I56" s="472" t="str">
        <f>IF($D55="","",VLOOKUP($D55,'1D ELO (4)'!$A$7:$P$33,10))</f>
        <v/>
      </c>
      <c r="J56" s="578"/>
      <c r="K56" s="579" t="str">
        <f>IF(J56="a",F55,IF(J56="b",F57,""))</f>
        <v/>
      </c>
      <c r="L56" s="576"/>
      <c r="M56" s="434"/>
      <c r="N56" s="590"/>
      <c r="O56" s="434"/>
      <c r="P56" s="576"/>
      <c r="Q56" s="434"/>
      <c r="R56" s="316"/>
      <c r="S56" s="319"/>
    </row>
    <row r="57" spans="1:19" s="60" customFormat="1" ht="9.6" customHeight="1" x14ac:dyDescent="0.25">
      <c r="A57" s="577"/>
      <c r="B57" s="408"/>
      <c r="C57" s="408"/>
      <c r="D57" s="417"/>
      <c r="E57" s="626"/>
      <c r="F57" s="580"/>
      <c r="G57" s="580"/>
      <c r="H57" s="584"/>
      <c r="I57" s="580"/>
      <c r="J57" s="581"/>
      <c r="K57" s="582" t="str">
        <f>UPPER(IF(OR(J58="a",J58="as"),F55,IF(OR(J58="b",J58="bs"),F59,0)))</f>
        <v>0</v>
      </c>
      <c r="L57" s="583"/>
      <c r="M57" s="434"/>
      <c r="N57" s="590"/>
      <c r="O57" s="434"/>
      <c r="P57" s="576"/>
      <c r="Q57" s="434"/>
      <c r="R57" s="316"/>
      <c r="S57" s="319"/>
    </row>
    <row r="58" spans="1:19" s="60" customFormat="1" ht="9.6" customHeight="1" x14ac:dyDescent="0.25">
      <c r="A58" s="577"/>
      <c r="B58" s="408"/>
      <c r="C58" s="408"/>
      <c r="D58" s="417"/>
      <c r="E58" s="626"/>
      <c r="F58" s="580"/>
      <c r="G58" s="580"/>
      <c r="H58" s="584"/>
      <c r="I58" s="473" t="s">
        <v>134</v>
      </c>
      <c r="J58" s="336"/>
      <c r="K58" s="585" t="str">
        <f>UPPER(IF(OR(J58="a",J58="as"),F56,IF(OR(J58="b",J58="bs"),F60,0)))</f>
        <v>0</v>
      </c>
      <c r="L58" s="586"/>
      <c r="M58" s="434"/>
      <c r="N58" s="590"/>
      <c r="O58" s="434"/>
      <c r="P58" s="576"/>
      <c r="Q58" s="434"/>
      <c r="R58" s="316"/>
      <c r="S58" s="319"/>
    </row>
    <row r="59" spans="1:19" s="60" customFormat="1" ht="9.6" customHeight="1" x14ac:dyDescent="0.25">
      <c r="A59" s="577">
        <v>14</v>
      </c>
      <c r="B59" s="399" t="str">
        <f>IF($D59="","",VLOOKUP($D59,'1D ELO (4)'!$A$7:$P$23,14))</f>
        <v/>
      </c>
      <c r="C59" s="399" t="str">
        <f>IF($D59="","",VLOOKUP($D59,'1D ELO (4)'!$A$7:$P$33,15))</f>
        <v/>
      </c>
      <c r="D59" s="401"/>
      <c r="E59" s="587" t="str">
        <f>UPPER(IF($D59="","",VLOOKUP($D59,'1D ELO (4)'!$A$7:$P$33,5)))</f>
        <v/>
      </c>
      <c r="F59" s="472" t="str">
        <f>UPPER(IF($D59="","",VLOOKUP($D59,'1D ELO (4)'!$A$7:$P$33,2)))</f>
        <v/>
      </c>
      <c r="G59" s="472" t="str">
        <f>IF($D59="","",VLOOKUP($D59,'1D ELO (4)'!$A$7:$P$33,3))</f>
        <v/>
      </c>
      <c r="H59" s="588"/>
      <c r="I59" s="472" t="str">
        <f>IF($D59="","",VLOOKUP($D59,'1D ELO (4)'!$A$7:$P$33,4))</f>
        <v/>
      </c>
      <c r="J59" s="589"/>
      <c r="K59" s="434"/>
      <c r="L59" s="590"/>
      <c r="M59" s="437"/>
      <c r="N59" s="595"/>
      <c r="O59" s="434"/>
      <c r="P59" s="576"/>
      <c r="Q59" s="434"/>
      <c r="R59" s="316"/>
      <c r="S59" s="319"/>
    </row>
    <row r="60" spans="1:19" s="60" customFormat="1" ht="9.6" customHeight="1" x14ac:dyDescent="0.25">
      <c r="A60" s="577"/>
      <c r="B60" s="406"/>
      <c r="C60" s="406"/>
      <c r="D60" s="406"/>
      <c r="E60" s="587" t="str">
        <f>UPPER(IF($D59="","",VLOOKUP($D59,'1D ELO (4)'!$A$7:$P$33,11)))</f>
        <v/>
      </c>
      <c r="F60" s="472" t="str">
        <f>UPPER(IF($D59="","",VLOOKUP($D59,'1D ELO (4)'!$A$7:$P$33,8)))</f>
        <v/>
      </c>
      <c r="G60" s="472" t="str">
        <f>IF($D59="","",VLOOKUP($D59,'1D ELO (4)'!$A$7:$P$33,9))</f>
        <v/>
      </c>
      <c r="H60" s="588"/>
      <c r="I60" s="472" t="str">
        <f>IF($D59="","",VLOOKUP($D59,'1D ELO (4)'!$A$7:$P$33,10))</f>
        <v/>
      </c>
      <c r="J60" s="578"/>
      <c r="K60" s="434"/>
      <c r="L60" s="590"/>
      <c r="M60" s="591"/>
      <c r="N60" s="596"/>
      <c r="O60" s="434"/>
      <c r="P60" s="576"/>
      <c r="Q60" s="434"/>
      <c r="R60" s="316"/>
      <c r="S60" s="319"/>
    </row>
    <row r="61" spans="1:19" s="60" customFormat="1" ht="9.6" customHeight="1" x14ac:dyDescent="0.25">
      <c r="A61" s="577"/>
      <c r="B61" s="408"/>
      <c r="C61" s="408"/>
      <c r="D61" s="417"/>
      <c r="E61" s="626"/>
      <c r="F61" s="580"/>
      <c r="G61" s="580"/>
      <c r="H61" s="584"/>
      <c r="I61" s="580"/>
      <c r="J61" s="593"/>
      <c r="K61" s="434"/>
      <c r="L61" s="581"/>
      <c r="M61" s="582" t="str">
        <f>UPPER(IF(OR(L62="a",L62="as"),K57,IF(OR(L62="b",L62="bs"),K65,0)))</f>
        <v>0</v>
      </c>
      <c r="N61" s="590"/>
      <c r="O61" s="434"/>
      <c r="P61" s="576"/>
      <c r="Q61" s="434"/>
      <c r="R61" s="316"/>
      <c r="S61" s="319"/>
    </row>
    <row r="62" spans="1:19" s="60" customFormat="1" ht="9.6" customHeight="1" x14ac:dyDescent="0.25">
      <c r="A62" s="577"/>
      <c r="B62" s="408"/>
      <c r="C62" s="408"/>
      <c r="D62" s="417"/>
      <c r="E62" s="626"/>
      <c r="F62" s="580"/>
      <c r="G62" s="580"/>
      <c r="H62" s="584"/>
      <c r="I62" s="580"/>
      <c r="J62" s="593"/>
      <c r="K62" s="419" t="s">
        <v>134</v>
      </c>
      <c r="L62" s="336"/>
      <c r="M62" s="585" t="str">
        <f>UPPER(IF(OR(L62="a",L62="as"),K58,IF(OR(L62="b",L62="bs"),K66,0)))</f>
        <v>0</v>
      </c>
      <c r="N62" s="578"/>
      <c r="O62" s="434"/>
      <c r="P62" s="576"/>
      <c r="Q62" s="434"/>
      <c r="R62" s="316"/>
      <c r="S62" s="319"/>
    </row>
    <row r="63" spans="1:19" s="60" customFormat="1" ht="9.6" customHeight="1" x14ac:dyDescent="0.25">
      <c r="A63" s="594">
        <v>15</v>
      </c>
      <c r="B63" s="399" t="str">
        <f>IF($D63="","",VLOOKUP($D63,'1D ELO (4)'!$A$7:$P$23,14))</f>
        <v/>
      </c>
      <c r="C63" s="399" t="str">
        <f>IF($D63="","",VLOOKUP($D63,'1D ELO (4)'!$A$7:$P$33,15))</f>
        <v/>
      </c>
      <c r="D63" s="401"/>
      <c r="E63" s="587" t="str">
        <f>UPPER(IF($D63="","",VLOOKUP($D63,'1D ELO (4)'!$A$7:$P$33,5)))</f>
        <v/>
      </c>
      <c r="F63" s="472" t="str">
        <f>UPPER(IF($D63="","",VLOOKUP($D63,'1D ELO (4)'!$A$7:$P$33,2)))</f>
        <v/>
      </c>
      <c r="G63" s="472" t="str">
        <f>IF($D63="","",VLOOKUP($D63,'1D ELO (4)'!$A$7:$P$33,3))</f>
        <v/>
      </c>
      <c r="H63" s="588"/>
      <c r="I63" s="472" t="str">
        <f>IF($D63="","",VLOOKUP($D63,'1D ELO (4)'!$A$7:$P$33,4))</f>
        <v/>
      </c>
      <c r="J63" s="575"/>
      <c r="K63" s="434"/>
      <c r="L63" s="590"/>
      <c r="M63" s="434"/>
      <c r="N63" s="576"/>
      <c r="O63" s="437"/>
      <c r="P63" s="576"/>
      <c r="Q63" s="434"/>
      <c r="R63" s="316"/>
      <c r="S63" s="319"/>
    </row>
    <row r="64" spans="1:19" s="60" customFormat="1" ht="9.6" customHeight="1" x14ac:dyDescent="0.25">
      <c r="A64" s="577"/>
      <c r="B64" s="406"/>
      <c r="C64" s="406"/>
      <c r="D64" s="406"/>
      <c r="E64" s="587" t="str">
        <f>UPPER(IF($D63="","",VLOOKUP($D63,'1D ELO (4)'!$A$7:$P$33,11)))</f>
        <v/>
      </c>
      <c r="F64" s="472" t="str">
        <f>UPPER(IF($D63="","",VLOOKUP($D63,'1D ELO (4)'!$A$7:$P$33,8)))</f>
        <v/>
      </c>
      <c r="G64" s="472" t="str">
        <f>IF($D63="","",VLOOKUP($D63,'1D ELO (4)'!$A$7:$P$33,9))</f>
        <v/>
      </c>
      <c r="H64" s="588"/>
      <c r="I64" s="472" t="str">
        <f>IF($D63="","",VLOOKUP($D63,'1D ELO (4)'!$A$7:$P$33,10))</f>
        <v/>
      </c>
      <c r="J64" s="578"/>
      <c r="K64" s="579" t="str">
        <f>IF(J64="a",F63,IF(J64="b",F65,""))</f>
        <v/>
      </c>
      <c r="L64" s="590"/>
      <c r="M64" s="434"/>
      <c r="N64" s="576"/>
      <c r="O64" s="434"/>
      <c r="P64" s="576"/>
      <c r="Q64" s="434"/>
      <c r="R64" s="316"/>
      <c r="S64" s="319"/>
    </row>
    <row r="65" spans="1:19" s="60" customFormat="1" ht="9.6" customHeight="1" x14ac:dyDescent="0.25">
      <c r="A65" s="577"/>
      <c r="B65" s="408"/>
      <c r="C65" s="408"/>
      <c r="D65" s="408"/>
      <c r="E65" s="407"/>
      <c r="F65" s="580"/>
      <c r="G65" s="580"/>
      <c r="H65" s="584"/>
      <c r="I65" s="580"/>
      <c r="J65" s="581"/>
      <c r="K65" s="582" t="str">
        <f>UPPER(IF(OR(J66="a",J66="as"),F63,IF(OR(J66="b",J66="bs"),F67,0)))</f>
        <v>0</v>
      </c>
      <c r="L65" s="595"/>
      <c r="M65" s="434"/>
      <c r="N65" s="576"/>
      <c r="O65" s="434"/>
      <c r="P65" s="576"/>
      <c r="Q65" s="434"/>
      <c r="R65" s="316"/>
      <c r="S65" s="319"/>
    </row>
    <row r="66" spans="1:19" s="60" customFormat="1" ht="9.6" customHeight="1" x14ac:dyDescent="0.25">
      <c r="A66" s="577"/>
      <c r="B66" s="408"/>
      <c r="C66" s="408"/>
      <c r="D66" s="408"/>
      <c r="E66" s="625"/>
      <c r="F66" s="434"/>
      <c r="G66" s="434"/>
      <c r="H66" s="7"/>
      <c r="I66" s="419" t="s">
        <v>134</v>
      </c>
      <c r="J66" s="336"/>
      <c r="K66" s="585" t="str">
        <f>UPPER(IF(OR(J66="a",J66="as"),F64,IF(OR(J66="b",J66="bs"),F68,0)))</f>
        <v>0</v>
      </c>
      <c r="L66" s="578"/>
      <c r="M66" s="434"/>
      <c r="N66" s="576"/>
      <c r="O66" s="434"/>
      <c r="P66" s="576"/>
      <c r="Q66" s="434"/>
      <c r="R66" s="316"/>
      <c r="S66" s="319"/>
    </row>
    <row r="67" spans="1:19" s="60" customFormat="1" ht="9.6" customHeight="1" x14ac:dyDescent="0.25">
      <c r="A67" s="629">
        <v>16</v>
      </c>
      <c r="B67" s="399" t="str">
        <f>IF($D67="","",VLOOKUP($D67,'1D ELO (4)'!$A$7:$P$23,14))</f>
        <v/>
      </c>
      <c r="C67" s="399" t="str">
        <f>IF($D67="","",VLOOKUP($D67,'1D ELO (4)'!$A$7:$P$33,15))</f>
        <v/>
      </c>
      <c r="D67" s="401"/>
      <c r="E67" s="624" t="str">
        <f>UPPER(IF($D67="","",VLOOKUP($D67,'1D ELO (4)'!$A$7:$P$33,5)))</f>
        <v/>
      </c>
      <c r="F67" s="402" t="str">
        <f>UPPER(IF($D67="","",VLOOKUP($D67,'1D ELO (4)'!$A$7:$P$33,2)))</f>
        <v/>
      </c>
      <c r="G67" s="402" t="str">
        <f>IF($D67="","",VLOOKUP($D67,'1D ELO (4)'!$A$7:$P$33,3))</f>
        <v/>
      </c>
      <c r="H67" s="598"/>
      <c r="I67" s="402" t="str">
        <f>IF($D67="","",VLOOKUP($D67,'1D ELO (4)'!$A$7:$P$33,4))</f>
        <v/>
      </c>
      <c r="J67" s="589"/>
      <c r="K67" s="434"/>
      <c r="L67" s="576"/>
      <c r="M67" s="437"/>
      <c r="N67" s="583"/>
      <c r="O67" s="434"/>
      <c r="P67" s="576"/>
      <c r="Q67" s="434"/>
      <c r="R67" s="316"/>
      <c r="S67" s="319"/>
    </row>
    <row r="68" spans="1:19" s="60" customFormat="1" ht="9.6" customHeight="1" x14ac:dyDescent="0.25">
      <c r="A68" s="577"/>
      <c r="B68" s="406"/>
      <c r="C68" s="406"/>
      <c r="D68" s="406"/>
      <c r="E68" s="572" t="str">
        <f>UPPER(IF($D67="","",VLOOKUP($D67,'1D ELO (4)'!$A$7:$P$33,11)))</f>
        <v/>
      </c>
      <c r="F68" s="573" t="str">
        <f>UPPER(IF($D67="","",VLOOKUP($D67,'1D ELO (4)'!$A$7:$P$33,8)))</f>
        <v/>
      </c>
      <c r="G68" s="573" t="str">
        <f>IF($D67="","",VLOOKUP($D67,'1D ELO (4)'!$A$7:$P$33,9))</f>
        <v/>
      </c>
      <c r="H68" s="574"/>
      <c r="I68" s="573" t="str">
        <f>IF($D67="","",VLOOKUP($D67,'1D ELO (4)'!$A$7:$P$33,10))</f>
        <v/>
      </c>
      <c r="J68" s="578"/>
      <c r="K68" s="434"/>
      <c r="L68" s="576"/>
      <c r="M68" s="591"/>
      <c r="N68" s="592"/>
      <c r="O68" s="434"/>
      <c r="P68" s="576"/>
      <c r="Q68" s="434"/>
      <c r="R68" s="316"/>
      <c r="S68" s="319"/>
    </row>
    <row r="69" spans="1:19" s="60" customFormat="1" ht="9.6" customHeight="1" x14ac:dyDescent="0.25">
      <c r="A69" s="324"/>
      <c r="B69" s="350"/>
      <c r="C69" s="350"/>
      <c r="D69" s="601"/>
      <c r="E69" s="601"/>
      <c r="F69" s="435"/>
      <c r="G69" s="435"/>
      <c r="H69" s="602"/>
      <c r="I69" s="435"/>
      <c r="J69" s="603"/>
      <c r="K69" s="317"/>
      <c r="L69" s="318"/>
      <c r="M69" s="317"/>
      <c r="N69" s="318"/>
      <c r="O69" s="317"/>
      <c r="P69" s="318"/>
      <c r="Q69" s="317"/>
      <c r="R69" s="318"/>
      <c r="S69" s="319"/>
    </row>
    <row r="70" spans="1:19" s="7" customFormat="1" ht="6" customHeight="1" x14ac:dyDescent="0.25">
      <c r="A70" s="324"/>
      <c r="B70" s="350"/>
      <c r="C70" s="350"/>
      <c r="D70" s="601"/>
      <c r="E70" s="601"/>
      <c r="F70" s="435"/>
      <c r="G70" s="435"/>
      <c r="H70" s="602"/>
      <c r="I70" s="435"/>
      <c r="J70" s="603"/>
      <c r="K70" s="317"/>
      <c r="L70" s="318"/>
      <c r="M70" s="358"/>
      <c r="N70" s="360"/>
      <c r="O70" s="358"/>
      <c r="P70" s="360"/>
      <c r="Q70" s="358"/>
      <c r="R70" s="360"/>
      <c r="S70" s="354"/>
    </row>
    <row r="71" spans="1:19" s="18" customFormat="1" ht="10.5" customHeight="1" x14ac:dyDescent="0.25">
      <c r="A71" s="220" t="s">
        <v>72</v>
      </c>
      <c r="B71" s="221"/>
      <c r="C71" s="222"/>
      <c r="D71" s="361" t="s">
        <v>99</v>
      </c>
      <c r="E71" s="361"/>
      <c r="F71" s="362" t="s">
        <v>434</v>
      </c>
      <c r="G71" s="362"/>
      <c r="H71" s="362"/>
      <c r="I71" s="604"/>
      <c r="J71" s="362" t="s">
        <v>99</v>
      </c>
      <c r="K71" s="362" t="s">
        <v>435</v>
      </c>
      <c r="L71" s="364"/>
      <c r="M71" s="362" t="s">
        <v>436</v>
      </c>
      <c r="N71" s="365"/>
      <c r="O71" s="366" t="s">
        <v>437</v>
      </c>
      <c r="P71" s="366"/>
      <c r="Q71" s="367"/>
      <c r="R71" s="368"/>
    </row>
    <row r="72" spans="1:19" s="18" customFormat="1" ht="9" customHeight="1" x14ac:dyDescent="0.25">
      <c r="A72" s="605" t="s">
        <v>438</v>
      </c>
      <c r="B72" s="254"/>
      <c r="C72" s="606"/>
      <c r="D72" s="443">
        <v>1</v>
      </c>
      <c r="E72" s="443"/>
      <c r="F72" s="258">
        <f>IF(D72&gt;$R$79,0,UPPER(VLOOKUP(D72,'1D ELO (4)'!$A$7:$L$23,2)))</f>
        <v>0</v>
      </c>
      <c r="G72" s="249"/>
      <c r="H72" s="249"/>
      <c r="I72" s="608"/>
      <c r="J72" s="609" t="s">
        <v>105</v>
      </c>
      <c r="K72" s="254"/>
      <c r="L72" s="243"/>
      <c r="M72" s="254"/>
      <c r="N72" s="445"/>
      <c r="O72" s="446" t="s">
        <v>439</v>
      </c>
      <c r="P72" s="447"/>
      <c r="Q72" s="447"/>
      <c r="R72" s="448"/>
    </row>
    <row r="73" spans="1:19" s="18" customFormat="1" ht="9" customHeight="1" x14ac:dyDescent="0.25">
      <c r="A73" s="449" t="s">
        <v>107</v>
      </c>
      <c r="B73" s="450"/>
      <c r="C73" s="452"/>
      <c r="D73" s="443"/>
      <c r="E73" s="443"/>
      <c r="F73" s="258">
        <f>IF(D72&gt;$R$79,0,UPPER(VLOOKUP(D72,'1D ELO (4)'!$A$7:$L$23,8)))</f>
        <v>0</v>
      </c>
      <c r="G73" s="249"/>
      <c r="H73" s="249"/>
      <c r="I73" s="608"/>
      <c r="J73" s="609"/>
      <c r="K73" s="254"/>
      <c r="L73" s="243"/>
      <c r="M73" s="254"/>
      <c r="N73" s="445"/>
      <c r="O73" s="450"/>
      <c r="P73" s="454"/>
      <c r="Q73" s="450"/>
      <c r="R73" s="455"/>
    </row>
    <row r="74" spans="1:19" s="18" customFormat="1" ht="9" customHeight="1" x14ac:dyDescent="0.25">
      <c r="A74" s="255"/>
      <c r="B74" s="256"/>
      <c r="C74" s="257"/>
      <c r="D74" s="443">
        <v>2</v>
      </c>
      <c r="E74" s="443"/>
      <c r="F74" s="258">
        <f>IF(D74&gt;$R$79,0,UPPER(VLOOKUP(D74,'1D ELO (4)'!$A$7:$L$23,2)))</f>
        <v>0</v>
      </c>
      <c r="G74" s="249"/>
      <c r="H74" s="249"/>
      <c r="I74" s="608"/>
      <c r="J74" s="609" t="s">
        <v>108</v>
      </c>
      <c r="K74" s="254"/>
      <c r="L74" s="243"/>
      <c r="M74" s="254"/>
      <c r="N74" s="445"/>
      <c r="O74" s="446" t="s">
        <v>110</v>
      </c>
      <c r="P74" s="447"/>
      <c r="Q74" s="447"/>
      <c r="R74" s="448"/>
    </row>
    <row r="75" spans="1:19" s="18" customFormat="1" ht="9" customHeight="1" x14ac:dyDescent="0.25">
      <c r="A75" s="260"/>
      <c r="B75" s="261"/>
      <c r="C75" s="262"/>
      <c r="D75" s="443"/>
      <c r="E75" s="443"/>
      <c r="F75" s="258">
        <f>IF(D74&gt;$R$79,0,UPPER(VLOOKUP(D74,'1D ELO (4)'!$A$7:$L$23,8)))</f>
        <v>0</v>
      </c>
      <c r="G75" s="249"/>
      <c r="H75" s="249"/>
      <c r="I75" s="608"/>
      <c r="J75" s="609"/>
      <c r="K75" s="254"/>
      <c r="L75" s="243"/>
      <c r="M75" s="254"/>
      <c r="N75" s="445"/>
      <c r="O75" s="254"/>
      <c r="P75" s="243"/>
      <c r="Q75" s="254"/>
      <c r="R75" s="445"/>
    </row>
    <row r="76" spans="1:19" s="18" customFormat="1" ht="9" customHeight="1" x14ac:dyDescent="0.25">
      <c r="A76" s="264"/>
      <c r="B76" s="265"/>
      <c r="C76" s="266"/>
      <c r="D76" s="443">
        <v>3</v>
      </c>
      <c r="E76" s="443"/>
      <c r="F76" s="258">
        <f>IF(D76&gt;$R$79,0,UPPER(VLOOKUP(D76,'1D ELO (4)'!$A$7:$L$23,2)))</f>
        <v>0</v>
      </c>
      <c r="G76" s="249"/>
      <c r="H76" s="249"/>
      <c r="I76" s="608"/>
      <c r="J76" s="609" t="s">
        <v>109</v>
      </c>
      <c r="K76" s="254"/>
      <c r="L76" s="243"/>
      <c r="M76" s="254"/>
      <c r="N76" s="445"/>
      <c r="O76" s="450"/>
      <c r="P76" s="454"/>
      <c r="Q76" s="450"/>
      <c r="R76" s="455"/>
    </row>
    <row r="77" spans="1:19" s="18" customFormat="1" ht="9" customHeight="1" x14ac:dyDescent="0.25">
      <c r="A77" s="267"/>
      <c r="B77" s="16"/>
      <c r="C77" s="262"/>
      <c r="D77" s="443"/>
      <c r="E77" s="443"/>
      <c r="F77" s="258">
        <f>IF(D76&gt;$R$79,0,UPPER(VLOOKUP(D76,'1D ELO (4)'!$A$7:$L$23,8)))</f>
        <v>0</v>
      </c>
      <c r="G77" s="249"/>
      <c r="H77" s="249"/>
      <c r="I77" s="608"/>
      <c r="J77" s="609"/>
      <c r="K77" s="254"/>
      <c r="L77" s="243"/>
      <c r="M77" s="254"/>
      <c r="N77" s="445"/>
      <c r="O77" s="446" t="s">
        <v>33</v>
      </c>
      <c r="P77" s="447"/>
      <c r="Q77" s="447"/>
      <c r="R77" s="448"/>
    </row>
    <row r="78" spans="1:19" s="18" customFormat="1" ht="9" customHeight="1" x14ac:dyDescent="0.25">
      <c r="A78" s="267"/>
      <c r="B78" s="16"/>
      <c r="C78" s="268"/>
      <c r="D78" s="443">
        <v>4</v>
      </c>
      <c r="E78" s="443"/>
      <c r="F78" s="258">
        <f>IF(D78&gt;$R$79,0,UPPER(VLOOKUP(D78,'1D ELO (4)'!$A$7:$L$23,2)))</f>
        <v>0</v>
      </c>
      <c r="G78" s="249"/>
      <c r="H78" s="249"/>
      <c r="I78" s="608"/>
      <c r="J78" s="609" t="s">
        <v>111</v>
      </c>
      <c r="K78" s="254"/>
      <c r="L78" s="243"/>
      <c r="M78" s="254"/>
      <c r="N78" s="445"/>
      <c r="O78" s="254"/>
      <c r="P78" s="243"/>
      <c r="Q78" s="254"/>
      <c r="R78" s="445"/>
    </row>
    <row r="79" spans="1:19" s="18" customFormat="1" ht="9" customHeight="1" x14ac:dyDescent="0.25">
      <c r="A79" s="269"/>
      <c r="B79" s="270"/>
      <c r="C79" s="271"/>
      <c r="D79" s="456"/>
      <c r="E79" s="456"/>
      <c r="F79" s="258">
        <f>IF(D78&gt;$R$79,0,UPPER(VLOOKUP(D78,'1D ELO (4)'!$A$7:$L$23,8)))</f>
        <v>0</v>
      </c>
      <c r="G79" s="245"/>
      <c r="H79" s="245"/>
      <c r="I79" s="611"/>
      <c r="J79" s="616"/>
      <c r="K79" s="450"/>
      <c r="L79" s="454"/>
      <c r="M79" s="450"/>
      <c r="N79" s="455"/>
      <c r="O79" s="450" t="str">
        <f>R4</f>
        <v>Kovács Zoltán</v>
      </c>
      <c r="P79" s="454"/>
      <c r="Q79" s="450"/>
      <c r="R79" s="617">
        <f>MIN(4,'1D ELO (4)'!$P$5)</f>
        <v>0</v>
      </c>
    </row>
    <row r="80" spans="1:19" ht="15.75" customHeight="1" x14ac:dyDescent="0.25"/>
    <row r="81" ht="9" customHeight="1" x14ac:dyDescent="0.25"/>
  </sheetData>
  <sheetProtection selectLockedCells="1" selectUnlockedCells="1"/>
  <mergeCells count="1">
    <mergeCell ref="A4:C4"/>
  </mergeCells>
  <conditionalFormatting sqref="D7 D11 D15 D19 D23 D27 D31 D35 D39 D43 D47 D51 D55 D59 D63 D67">
    <cfRule type="cellIs" dxfId="183" priority="10" stopIfTrue="1" operator="lessThan">
      <formula>5</formula>
    </cfRule>
  </conditionalFormatting>
  <conditionalFormatting sqref="E7:F7 E11:F11 E15:F15 E19:F19 E23:F23 E27:F27 E31:F31 E35:F35 E39:F39 E43:F43 E47:F47 E51:F51 E55:F55 E59:F59 E63:F63 E67:F67">
    <cfRule type="cellIs" dxfId="182" priority="9" stopIfTrue="1" operator="equal">
      <formula>"Bye"</formula>
    </cfRule>
  </conditionalFormatting>
  <conditionalFormatting sqref="I10 K14 I18 M22 I26 K30 I34 O38 I42 K46 I50 M54 I58 K62 I66">
    <cfRule type="expression" dxfId="181" priority="1" stopIfTrue="1">
      <formula>AND($O$1="CU",I10="Umpire")</formula>
    </cfRule>
    <cfRule type="expression" dxfId="180" priority="2" stopIfTrue="1">
      <formula>AND($O$1="CU",I10&lt;&gt;"Umpire",J10&lt;&gt;"")</formula>
    </cfRule>
    <cfRule type="expression" dxfId="179" priority="3" stopIfTrue="1">
      <formula>AND($O$1="CU",I10&lt;&gt;"Umpire")</formula>
    </cfRule>
  </conditionalFormatting>
  <conditionalFormatting sqref="J10 L14 J18 N22 J26 L30 J34 P38 J42 L46 J50 N54 J58 L62 J66">
    <cfRule type="expression" dxfId="178" priority="8" stopIfTrue="1">
      <formula>$O$1="CU"</formula>
    </cfRule>
  </conditionalFormatting>
  <conditionalFormatting sqref="K9 M13 K17 O21 K25 M29 K33 Q37 K41 M45 K49 O53 K57 M61 K65">
    <cfRule type="expression" dxfId="177" priority="4" stopIfTrue="1">
      <formula>J10="as"</formula>
    </cfRule>
    <cfRule type="expression" dxfId="176" priority="5" stopIfTrue="1">
      <formula>J10="bs"</formula>
    </cfRule>
  </conditionalFormatting>
  <conditionalFormatting sqref="K10 M14 K18 O22 K26 M30 K34 Q38 K42 M46 K50 O54 K58 M62 K66">
    <cfRule type="expression" dxfId="175" priority="6" stopIfTrue="1">
      <formula>J10="as"</formula>
    </cfRule>
    <cfRule type="expression" dxfId="174" priority="7" stopIfTrue="1">
      <formula>J10="bs"</formula>
    </cfRule>
  </conditionalFormatting>
  <dataValidations count="1">
    <dataValidation type="list" allowBlank="1" sqref="I10 K14 I18 M22 I26 K30 I34 O38 I42 K46 I50 M54 I58 K62 I66" xr:uid="{B87E7B9E-C4E7-4911-82F5-603E41B2166F}">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5602" r:id="rId3" name="Gomb 1">
              <controlPr defaultSize="0" print="0" autoFill="0" autoLine="0" autoPict="0" macro="[0]!Modul1.Jun_Show_CU" altText="Legyen bíró">
                <anchor moveWithCells="1" sizeWithCells="1">
                  <from>
                    <xdr:col>12</xdr:col>
                    <xdr:colOff>510540</xdr:colOff>
                    <xdr:row>0</xdr:row>
                    <xdr:rowOff>7620</xdr:rowOff>
                  </from>
                  <to>
                    <xdr:col>14</xdr:col>
                    <xdr:colOff>350520</xdr:colOff>
                    <xdr:row>0</xdr:row>
                    <xdr:rowOff>175260</xdr:rowOff>
                  </to>
                </anchor>
              </controlPr>
            </control>
          </mc:Choice>
        </mc:AlternateContent>
        <mc:AlternateContent xmlns:mc="http://schemas.openxmlformats.org/markup-compatibility/2006">
          <mc:Choice Requires="x14">
            <control shapeId="25603" r:id="rId4" name="Gomb 2">
              <controlPr defaultSize="0" print="0" autoFill="0" autoLine="0" autoPict="0" macro="[0]!Modul1.Jun_Hide_CU" altText="Nincs bíró">
                <anchor moveWithCells="1" sizeWithCells="1">
                  <from>
                    <xdr:col>12</xdr:col>
                    <xdr:colOff>495300</xdr:colOff>
                    <xdr:row>0</xdr:row>
                    <xdr:rowOff>175260</xdr:rowOff>
                  </from>
                  <to>
                    <xdr:col>14</xdr:col>
                    <xdr:colOff>350520</xdr:colOff>
                    <xdr:row>1</xdr:row>
                    <xdr:rowOff>45720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2A869-A870-49A8-AD36-2B847F66D3B2}">
  <sheetPr codeName="Sheet40">
    <tabColor indexed="17"/>
  </sheetPr>
  <dimension ref="A1:U154"/>
  <sheetViews>
    <sheetView showGridLines="0" showZeros="0" workbookViewId="0">
      <selection activeCell="A6" sqref="A6"/>
    </sheetView>
  </sheetViews>
  <sheetFormatPr defaultRowHeight="13.2" x14ac:dyDescent="0.25"/>
  <cols>
    <col min="1" max="2" width="3.33203125" customWidth="1"/>
    <col min="3" max="3" width="4.6640625" customWidth="1"/>
    <col min="4" max="4" width="4.33203125" customWidth="1"/>
    <col min="5" max="5" width="7.33203125" style="7" customWidth="1"/>
    <col min="6" max="6" width="10.109375" customWidth="1"/>
    <col min="7" max="7" width="2.6640625" customWidth="1"/>
    <col min="8" max="8" width="6.10937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20" max="20" width="8.6640625" customWidth="1"/>
    <col min="21" max="21" width="8.88671875" hidden="1" customWidth="1"/>
    <col min="22" max="22" width="5.6640625" customWidth="1"/>
  </cols>
  <sheetData>
    <row r="1" spans="1:21" s="282" customFormat="1" ht="21.75" customHeight="1" x14ac:dyDescent="0.4">
      <c r="A1" s="92" t="str">
        <f>Altalanos!$A$6</f>
        <v>Diákolimpia Vármegyei</v>
      </c>
      <c r="B1" s="555"/>
      <c r="E1" s="9"/>
      <c r="I1" s="93"/>
      <c r="J1" s="556"/>
      <c r="K1" s="557" t="s">
        <v>431</v>
      </c>
      <c r="L1" s="557"/>
      <c r="M1" s="558"/>
      <c r="N1" s="556"/>
      <c r="O1" s="556"/>
      <c r="P1" s="556"/>
      <c r="R1" s="556"/>
    </row>
    <row r="2" spans="1:21" s="285" customFormat="1" x14ac:dyDescent="0.25">
      <c r="A2" s="530" t="s">
        <v>29</v>
      </c>
      <c r="B2" s="100"/>
      <c r="C2" s="100"/>
      <c r="D2" s="100"/>
      <c r="E2" s="630"/>
      <c r="F2" s="390">
        <f>Altalanos!$D$8</f>
        <v>0</v>
      </c>
      <c r="G2" s="391"/>
      <c r="J2" s="280"/>
      <c r="K2" s="557"/>
      <c r="L2" s="557"/>
      <c r="M2" s="557"/>
      <c r="N2" s="280"/>
      <c r="P2" s="280"/>
      <c r="R2" s="280"/>
    </row>
    <row r="3" spans="1:21" s="287" customFormat="1" ht="10.5" customHeight="1" x14ac:dyDescent="0.25">
      <c r="A3" s="52" t="s">
        <v>21</v>
      </c>
      <c r="B3" s="52"/>
      <c r="C3" s="52"/>
      <c r="D3" s="52"/>
      <c r="E3" s="52"/>
      <c r="F3" s="52"/>
      <c r="G3" s="52" t="s">
        <v>11</v>
      </c>
      <c r="H3" s="52"/>
      <c r="I3" s="52"/>
      <c r="J3" s="559"/>
      <c r="K3" s="53" t="s">
        <v>34</v>
      </c>
      <c r="L3" s="188"/>
      <c r="M3" s="115"/>
      <c r="N3" s="559"/>
      <c r="O3" s="52"/>
      <c r="P3" s="559"/>
      <c r="Q3" s="52"/>
      <c r="R3" s="560" t="s">
        <v>35</v>
      </c>
    </row>
    <row r="4" spans="1:21" s="291" customFormat="1" ht="11.25" customHeight="1" x14ac:dyDescent="0.25">
      <c r="A4" s="713">
        <f>Altalanos!$A$10</f>
        <v>45789</v>
      </c>
      <c r="B4" s="713"/>
      <c r="C4" s="713"/>
      <c r="D4" s="561"/>
      <c r="E4" s="561"/>
      <c r="F4" s="561"/>
      <c r="G4" s="392" t="str">
        <f>Altalanos!$C$10</f>
        <v>Gyula</v>
      </c>
      <c r="H4" s="562"/>
      <c r="I4" s="561"/>
      <c r="J4" s="563"/>
      <c r="K4" s="395"/>
      <c r="L4" s="394"/>
      <c r="M4" s="482"/>
      <c r="N4" s="563"/>
      <c r="O4" s="561"/>
      <c r="P4" s="563"/>
      <c r="Q4" s="561"/>
      <c r="R4" s="129" t="str">
        <f>Altalanos!$E$10</f>
        <v>Kovács Zoltán</v>
      </c>
    </row>
    <row r="5" spans="1:21" s="287" customFormat="1" ht="9.6" x14ac:dyDescent="0.25">
      <c r="A5" s="378"/>
      <c r="B5" s="55" t="s">
        <v>125</v>
      </c>
      <c r="C5" s="55" t="s">
        <v>442</v>
      </c>
      <c r="D5" s="55" t="s">
        <v>443</v>
      </c>
      <c r="E5" s="55" t="s">
        <v>71</v>
      </c>
      <c r="F5" s="66" t="s">
        <v>24</v>
      </c>
      <c r="G5" s="66" t="s">
        <v>25</v>
      </c>
      <c r="H5" s="66"/>
      <c r="I5" s="66" t="s">
        <v>37</v>
      </c>
      <c r="J5" s="66"/>
      <c r="K5" s="55" t="s">
        <v>128</v>
      </c>
      <c r="L5" s="565"/>
      <c r="M5" s="55" t="s">
        <v>361</v>
      </c>
      <c r="N5" s="565"/>
      <c r="O5" s="55" t="s">
        <v>444</v>
      </c>
      <c r="P5" s="565"/>
      <c r="Q5" s="55" t="s">
        <v>445</v>
      </c>
      <c r="R5" s="566"/>
    </row>
    <row r="6" spans="1:21" s="304" customFormat="1" ht="11.25" customHeight="1" x14ac:dyDescent="0.25">
      <c r="A6" s="298"/>
      <c r="B6" s="567"/>
      <c r="C6" s="567"/>
      <c r="D6" s="567"/>
      <c r="E6" s="567"/>
      <c r="F6" s="568"/>
      <c r="G6" s="568"/>
      <c r="I6" s="568"/>
      <c r="J6" s="569"/>
      <c r="K6" s="567"/>
      <c r="L6" s="569"/>
      <c r="M6" s="567"/>
      <c r="N6" s="569"/>
      <c r="O6" s="567"/>
      <c r="P6" s="569"/>
      <c r="Q6" s="567"/>
      <c r="R6" s="570"/>
    </row>
    <row r="7" spans="1:21" s="60" customFormat="1" ht="10.5" customHeight="1" x14ac:dyDescent="0.25">
      <c r="A7" s="571">
        <v>1</v>
      </c>
      <c r="B7" s="399" t="str">
        <f>IF($D7="","",VLOOKUP($D7,'1D ELO (4)'!$A$7:$P$39,14))</f>
        <v/>
      </c>
      <c r="C7" s="399" t="str">
        <f>IF($D7="","",VLOOKUP($D7,'1D ELO (4)'!$A$7:$P$39,15))</f>
        <v/>
      </c>
      <c r="D7" s="401"/>
      <c r="E7" s="624" t="str">
        <f>UPPER(IF($D7="","",VLOOKUP($D7,'1D ELO (4)'!$A$7:$P$33,5)))</f>
        <v/>
      </c>
      <c r="F7" s="402" t="str">
        <f>UPPER(IF($D7="","",VLOOKUP($D7,'1D ELO (4)'!$A$7:$P$33,2)))</f>
        <v/>
      </c>
      <c r="G7" s="402" t="str">
        <f>IF($D7="","",VLOOKUP($D7,'1D ELO (4)'!$A$7:$P$33,3))</f>
        <v/>
      </c>
      <c r="H7" s="598"/>
      <c r="I7" s="402" t="str">
        <f>IF($D7="","",VLOOKUP($D7,'1D ELO (4)'!$A$7:$P$33,4))</f>
        <v/>
      </c>
      <c r="J7" s="575"/>
      <c r="K7" s="434"/>
      <c r="L7" s="576"/>
      <c r="M7" s="434"/>
      <c r="N7" s="576"/>
      <c r="O7" s="434"/>
      <c r="P7" s="576"/>
      <c r="Q7" s="434"/>
      <c r="R7" s="631" t="s">
        <v>446</v>
      </c>
      <c r="S7" s="319"/>
      <c r="U7" s="405" t="str">
        <f>Birók!P21</f>
        <v>Bíró</v>
      </c>
    </row>
    <row r="8" spans="1:21" s="60" customFormat="1" ht="9.6" customHeight="1" x14ac:dyDescent="0.25">
      <c r="A8" s="577"/>
      <c r="B8" s="406"/>
      <c r="C8" s="406"/>
      <c r="D8" s="406"/>
      <c r="E8" s="624" t="str">
        <f>UPPER(IF($D7="","",VLOOKUP($D7,'1D ELO (4)'!$A$7:$P$33,11)))</f>
        <v/>
      </c>
      <c r="F8" s="402" t="str">
        <f>UPPER(IF($D7="","",VLOOKUP($D7,'1D ELO (4)'!$A$7:$P$33,8)))</f>
        <v/>
      </c>
      <c r="G8" s="402" t="str">
        <f>IF($D7="","",VLOOKUP($D7,'1D ELO (4)'!$A$7:$P$33,9))</f>
        <v/>
      </c>
      <c r="H8" s="598"/>
      <c r="I8" s="402" t="str">
        <f>IF($D7="","",VLOOKUP($D7,'1D ELO (4)'!$A$7:$P$33,10))</f>
        <v/>
      </c>
      <c r="J8" s="578"/>
      <c r="K8" s="579" t="str">
        <f>IF(J8="a",F7,IF(J8="b",F9,""))</f>
        <v/>
      </c>
      <c r="L8" s="576"/>
      <c r="M8" s="434"/>
      <c r="N8" s="576"/>
      <c r="O8" s="434"/>
      <c r="P8" s="576"/>
      <c r="Q8" s="434"/>
      <c r="R8" s="316"/>
      <c r="S8" s="319"/>
      <c r="U8" s="413" t="str">
        <f>Birók!P22</f>
        <v xml:space="preserve"> </v>
      </c>
    </row>
    <row r="9" spans="1:21" s="60" customFormat="1" ht="9.6" customHeight="1" x14ac:dyDescent="0.25">
      <c r="A9" s="577"/>
      <c r="B9" s="408"/>
      <c r="C9" s="408"/>
      <c r="D9" s="408"/>
      <c r="E9" s="625"/>
      <c r="F9" s="580"/>
      <c r="G9" s="580"/>
      <c r="H9" s="7"/>
      <c r="I9" s="580"/>
      <c r="J9" s="581"/>
      <c r="K9" s="582" t="str">
        <f>UPPER(IF(OR(J10="a",J10="as"),F7,IF(OR(J10="b",J10="bs"),F11,0)))</f>
        <v>0</v>
      </c>
      <c r="L9" s="583"/>
      <c r="M9" s="434"/>
      <c r="N9" s="576"/>
      <c r="O9" s="434"/>
      <c r="P9" s="576"/>
      <c r="Q9" s="434"/>
      <c r="R9" s="316"/>
      <c r="S9" s="319"/>
      <c r="U9" s="413" t="str">
        <f>Birók!P23</f>
        <v xml:space="preserve"> </v>
      </c>
    </row>
    <row r="10" spans="1:21" s="60" customFormat="1" ht="9.6" customHeight="1" x14ac:dyDescent="0.25">
      <c r="A10" s="577"/>
      <c r="B10" s="408"/>
      <c r="C10" s="408"/>
      <c r="D10" s="408"/>
      <c r="E10" s="407"/>
      <c r="F10" s="580"/>
      <c r="G10" s="580"/>
      <c r="H10" s="584"/>
      <c r="I10" s="473" t="s">
        <v>134</v>
      </c>
      <c r="J10" s="336"/>
      <c r="K10" s="585" t="str">
        <f>UPPER(IF(OR(J10="a",J10="as"),F8,IF(OR(J10="b",J10="bs"),F12,0)))</f>
        <v>0</v>
      </c>
      <c r="L10" s="586"/>
      <c r="M10" s="434"/>
      <c r="N10" s="576"/>
      <c r="O10" s="434"/>
      <c r="P10" s="576"/>
      <c r="Q10" s="434"/>
      <c r="R10" s="316"/>
      <c r="S10" s="319"/>
      <c r="U10" s="413" t="str">
        <f>Birók!P24</f>
        <v xml:space="preserve"> </v>
      </c>
    </row>
    <row r="11" spans="1:21" s="60" customFormat="1" ht="9.6" customHeight="1" x14ac:dyDescent="0.25">
      <c r="A11" s="577">
        <v>2</v>
      </c>
      <c r="B11" s="399" t="str">
        <f>IF($D11="","",VLOOKUP($D11,'1D ELO (4)'!$A$7:$P$39,14))</f>
        <v/>
      </c>
      <c r="C11" s="399" t="str">
        <f>IF($D11="","",VLOOKUP($D11,'1D ELO (4)'!$A$7:$P$39,15))</f>
        <v/>
      </c>
      <c r="D11" s="401"/>
      <c r="E11" s="587" t="str">
        <f>UPPER(IF($D11="","",VLOOKUP($D11,'1D ELO (4)'!$A$7:$P$39,5)))</f>
        <v/>
      </c>
      <c r="F11" s="472" t="str">
        <f>UPPER(IF($D11="","",VLOOKUP($D11,'1D ELO (4)'!$A$7:$P$39,2)))</f>
        <v/>
      </c>
      <c r="G11" s="472" t="str">
        <f>IF($D11="","",VLOOKUP($D11,'1D ELO (4)'!$A$7:$P$39,3))</f>
        <v/>
      </c>
      <c r="H11" s="588"/>
      <c r="I11" s="472" t="str">
        <f>IF($D11="","",VLOOKUP($D11,'1D ELO (4)'!$A$7:$P$39,4))</f>
        <v/>
      </c>
      <c r="J11" s="589"/>
      <c r="K11" s="434"/>
      <c r="L11" s="590"/>
      <c r="M11" s="437"/>
      <c r="N11" s="583"/>
      <c r="O11" s="434"/>
      <c r="P11" s="576"/>
      <c r="Q11" s="434"/>
      <c r="R11" s="316"/>
      <c r="S11" s="319"/>
      <c r="U11" s="413" t="str">
        <f>Birók!P25</f>
        <v xml:space="preserve"> </v>
      </c>
    </row>
    <row r="12" spans="1:21" s="60" customFormat="1" ht="9.6" customHeight="1" x14ac:dyDescent="0.25">
      <c r="A12" s="577"/>
      <c r="B12" s="406"/>
      <c r="C12" s="406"/>
      <c r="D12" s="406"/>
      <c r="E12" s="587" t="str">
        <f>UPPER(IF($D11="","",VLOOKUP($D11,'1D ELO (4)'!$A$7:$P$33,11)))</f>
        <v/>
      </c>
      <c r="F12" s="472" t="str">
        <f>UPPER(IF($D11="","",VLOOKUP($D11,'1D ELO (4)'!$A$7:$P$33,8)))</f>
        <v/>
      </c>
      <c r="G12" s="472" t="str">
        <f>IF($D11="","",VLOOKUP($D11,'1D ELO (4)'!$A$7:$P$33,9))</f>
        <v/>
      </c>
      <c r="H12" s="588"/>
      <c r="I12" s="472" t="str">
        <f>IF($D11="","",VLOOKUP($D11,'1D ELO (4)'!$A$7:$P$33,10))</f>
        <v/>
      </c>
      <c r="J12" s="578"/>
      <c r="K12" s="434"/>
      <c r="L12" s="590"/>
      <c r="M12" s="591"/>
      <c r="N12" s="592"/>
      <c r="O12" s="434"/>
      <c r="P12" s="576"/>
      <c r="Q12" s="434"/>
      <c r="R12" s="316"/>
      <c r="S12" s="319"/>
      <c r="U12" s="413" t="str">
        <f>Birók!P26</f>
        <v xml:space="preserve"> </v>
      </c>
    </row>
    <row r="13" spans="1:21" s="60" customFormat="1" ht="9.6" customHeight="1" x14ac:dyDescent="0.25">
      <c r="A13" s="577"/>
      <c r="B13" s="408"/>
      <c r="C13" s="408"/>
      <c r="D13" s="417"/>
      <c r="E13" s="626"/>
      <c r="F13" s="580"/>
      <c r="G13" s="580"/>
      <c r="H13" s="584"/>
      <c r="I13" s="580"/>
      <c r="J13" s="593"/>
      <c r="K13" s="434"/>
      <c r="L13" s="581"/>
      <c r="M13" s="582" t="str">
        <f>UPPER(IF(OR(L14="a",L14="as"),K9,IF(OR(L14="b",L14="bs"),K17,0)))</f>
        <v>0</v>
      </c>
      <c r="N13" s="576"/>
      <c r="O13" s="434"/>
      <c r="P13" s="576"/>
      <c r="Q13" s="434"/>
      <c r="R13" s="316"/>
      <c r="S13" s="319"/>
      <c r="U13" s="413" t="str">
        <f>Birók!P27</f>
        <v xml:space="preserve"> </v>
      </c>
    </row>
    <row r="14" spans="1:21" s="60" customFormat="1" ht="9.6" customHeight="1" x14ac:dyDescent="0.25">
      <c r="A14" s="577"/>
      <c r="B14" s="408"/>
      <c r="C14" s="408"/>
      <c r="D14" s="417"/>
      <c r="E14" s="626"/>
      <c r="F14" s="580"/>
      <c r="G14" s="580"/>
      <c r="H14" s="584"/>
      <c r="I14" s="580"/>
      <c r="J14" s="593"/>
      <c r="K14" s="419" t="s">
        <v>134</v>
      </c>
      <c r="L14" s="336"/>
      <c r="M14" s="585" t="str">
        <f>UPPER(IF(OR(L14="a",L14="as"),K10,IF(OR(L14="b",L14="bs"),K18,0)))</f>
        <v>0</v>
      </c>
      <c r="N14" s="586"/>
      <c r="O14" s="434"/>
      <c r="P14" s="576"/>
      <c r="Q14" s="434"/>
      <c r="R14" s="316"/>
      <c r="S14" s="319"/>
      <c r="U14" s="413" t="str">
        <f>Birók!P28</f>
        <v xml:space="preserve"> </v>
      </c>
    </row>
    <row r="15" spans="1:21" s="60" customFormat="1" ht="9.6" customHeight="1" x14ac:dyDescent="0.25">
      <c r="A15" s="594">
        <v>3</v>
      </c>
      <c r="B15" s="399" t="str">
        <f>IF($D15="","",VLOOKUP($D15,'1D ELO (4)'!$A$7:$P$39,14))</f>
        <v/>
      </c>
      <c r="C15" s="399" t="str">
        <f>IF($D15="","",VLOOKUP($D15,'1D ELO (4)'!$A$7:$P$39,15))</f>
        <v/>
      </c>
      <c r="D15" s="401"/>
      <c r="E15" s="587" t="str">
        <f>UPPER(IF($D15="","",VLOOKUP($D15,'1D ELO (4)'!$A$7:$P$39,5)))</f>
        <v/>
      </c>
      <c r="F15" s="472" t="str">
        <f>UPPER(IF($D15="","",VLOOKUP($D15,'1D ELO (4)'!$A$7:$P$39,2)))</f>
        <v/>
      </c>
      <c r="G15" s="472" t="str">
        <f>IF($D15="","",VLOOKUP($D15,'1D ELO (4)'!$A$7:$P$39,3))</f>
        <v/>
      </c>
      <c r="H15" s="588"/>
      <c r="I15" s="472" t="str">
        <f>IF($D15="","",VLOOKUP($D15,'1D ELO (4)'!$A$7:$P$39,4))</f>
        <v/>
      </c>
      <c r="J15" s="575"/>
      <c r="K15" s="434"/>
      <c r="L15" s="590"/>
      <c r="M15" s="434"/>
      <c r="N15" s="590"/>
      <c r="O15" s="437"/>
      <c r="P15" s="576"/>
      <c r="Q15" s="434"/>
      <c r="R15" s="316"/>
      <c r="S15" s="319"/>
      <c r="U15" s="413" t="str">
        <f>Birók!P29</f>
        <v xml:space="preserve"> </v>
      </c>
    </row>
    <row r="16" spans="1:21" s="60" customFormat="1" ht="9.6" customHeight="1" x14ac:dyDescent="0.25">
      <c r="A16" s="577"/>
      <c r="B16" s="406"/>
      <c r="C16" s="406"/>
      <c r="D16" s="406"/>
      <c r="E16" s="587" t="str">
        <f>UPPER(IF($D15="","",VLOOKUP($D15,'1D ELO (4)'!$A$7:$P$33,11)))</f>
        <v/>
      </c>
      <c r="F16" s="472" t="str">
        <f>UPPER(IF($D15="","",VLOOKUP($D15,'1D ELO (4)'!$A$7:$P$33,8)))</f>
        <v/>
      </c>
      <c r="G16" s="472" t="str">
        <f>IF($D15="","",VLOOKUP($D15,'1D ELO (4)'!$A$7:$P$33,9))</f>
        <v/>
      </c>
      <c r="H16" s="588"/>
      <c r="I16" s="472" t="str">
        <f>IF($D15="","",VLOOKUP($D15,'1D ELO (4)'!$A$7:$P$33,10))</f>
        <v/>
      </c>
      <c r="J16" s="578"/>
      <c r="K16" s="579" t="str">
        <f>IF(J16="a",F15,IF(J16="b",F17,""))</f>
        <v/>
      </c>
      <c r="L16" s="590"/>
      <c r="M16" s="434"/>
      <c r="N16" s="590"/>
      <c r="O16" s="434"/>
      <c r="P16" s="576"/>
      <c r="Q16" s="434"/>
      <c r="R16" s="316"/>
      <c r="S16" s="319"/>
      <c r="U16" s="429" t="str">
        <f>Birók!P30</f>
        <v>Egyik sem</v>
      </c>
    </row>
    <row r="17" spans="1:19" s="60" customFormat="1" ht="9.6" customHeight="1" x14ac:dyDescent="0.25">
      <c r="A17" s="577"/>
      <c r="B17" s="408"/>
      <c r="C17" s="408"/>
      <c r="D17" s="417"/>
      <c r="E17" s="626"/>
      <c r="F17" s="580"/>
      <c r="G17" s="580"/>
      <c r="H17" s="584"/>
      <c r="I17" s="580"/>
      <c r="J17" s="581"/>
      <c r="K17" s="582" t="str">
        <f>UPPER(IF(OR(J18="a",J18="as"),F15,IF(OR(J18="b",J18="bs"),F19,0)))</f>
        <v>0</v>
      </c>
      <c r="L17" s="595"/>
      <c r="M17" s="434"/>
      <c r="N17" s="590"/>
      <c r="O17" s="434"/>
      <c r="P17" s="576"/>
      <c r="Q17" s="434"/>
      <c r="R17" s="316"/>
      <c r="S17" s="319"/>
    </row>
    <row r="18" spans="1:19" s="60" customFormat="1" ht="9.6" customHeight="1" x14ac:dyDescent="0.25">
      <c r="A18" s="577"/>
      <c r="B18" s="408"/>
      <c r="C18" s="408"/>
      <c r="D18" s="417"/>
      <c r="E18" s="626"/>
      <c r="F18" s="580"/>
      <c r="G18" s="580"/>
      <c r="H18" s="584"/>
      <c r="I18" s="473" t="s">
        <v>134</v>
      </c>
      <c r="J18" s="336"/>
      <c r="K18" s="585" t="str">
        <f>UPPER(IF(OR(J18="a",J18="as"),F16,IF(OR(J18="b",J18="bs"),F20,0)))</f>
        <v>0</v>
      </c>
      <c r="L18" s="578"/>
      <c r="M18" s="434"/>
      <c r="N18" s="590"/>
      <c r="O18" s="434"/>
      <c r="P18" s="576"/>
      <c r="Q18" s="434"/>
      <c r="R18" s="316"/>
      <c r="S18" s="319"/>
    </row>
    <row r="19" spans="1:19" s="60" customFormat="1" ht="9.6" customHeight="1" x14ac:dyDescent="0.25">
      <c r="A19" s="577">
        <v>4</v>
      </c>
      <c r="B19" s="399" t="str">
        <f>IF($D19="","",VLOOKUP($D19,'1D ELO (4)'!$A$7:$P$39,14))</f>
        <v/>
      </c>
      <c r="C19" s="399" t="str">
        <f>IF($D19="","",VLOOKUP($D19,'1D ELO (4)'!$A$7:$P$39,15))</f>
        <v/>
      </c>
      <c r="D19" s="401"/>
      <c r="E19" s="587" t="str">
        <f>UPPER(IF($D19="","",VLOOKUP($D19,'1D ELO (4)'!$A$7:$P$39,5)))</f>
        <v/>
      </c>
      <c r="F19" s="472" t="str">
        <f>UPPER(IF($D19="","",VLOOKUP($D19,'1D ELO (4)'!$A$7:$P$39,2)))</f>
        <v/>
      </c>
      <c r="G19" s="472" t="str">
        <f>IF($D19="","",VLOOKUP($D19,'1D ELO (4)'!$A$7:$P$39,3))</f>
        <v/>
      </c>
      <c r="H19" s="588"/>
      <c r="I19" s="472" t="str">
        <f>IF($D19="","",VLOOKUP($D19,'1D ELO (4)'!$A$7:$P$39,4))</f>
        <v/>
      </c>
      <c r="J19" s="589"/>
      <c r="K19" s="434"/>
      <c r="L19" s="576"/>
      <c r="M19" s="437"/>
      <c r="N19" s="595"/>
      <c r="O19" s="434"/>
      <c r="P19" s="576"/>
      <c r="Q19" s="434"/>
      <c r="R19" s="316"/>
      <c r="S19" s="319"/>
    </row>
    <row r="20" spans="1:19" s="60" customFormat="1" ht="9.6" customHeight="1" x14ac:dyDescent="0.25">
      <c r="A20" s="577"/>
      <c r="B20" s="406"/>
      <c r="C20" s="406"/>
      <c r="D20" s="406"/>
      <c r="E20" s="587" t="str">
        <f>UPPER(IF($D19="","",VLOOKUP($D19,'1D ELO (4)'!$A$7:$P$33,11)))</f>
        <v/>
      </c>
      <c r="F20" s="472" t="str">
        <f>UPPER(IF($D19="","",VLOOKUP($D19,'1D ELO (4)'!$A$7:$P$33,8)))</f>
        <v/>
      </c>
      <c r="G20" s="472" t="str">
        <f>IF($D19="","",VLOOKUP($D19,'1D ELO (4)'!$A$7:$P$33,9))</f>
        <v/>
      </c>
      <c r="H20" s="588"/>
      <c r="I20" s="472" t="str">
        <f>IF($D19="","",VLOOKUP($D19,'1D ELO (4)'!$A$7:$P$33,10))</f>
        <v/>
      </c>
      <c r="J20" s="578"/>
      <c r="K20" s="434"/>
      <c r="L20" s="576"/>
      <c r="M20" s="591"/>
      <c r="N20" s="596"/>
      <c r="O20" s="434"/>
      <c r="P20" s="576"/>
      <c r="Q20" s="434"/>
      <c r="R20" s="316"/>
      <c r="S20" s="319"/>
    </row>
    <row r="21" spans="1:19" s="60" customFormat="1" ht="9.6" customHeight="1" x14ac:dyDescent="0.25">
      <c r="A21" s="577"/>
      <c r="B21" s="408"/>
      <c r="C21" s="408"/>
      <c r="D21" s="408"/>
      <c r="E21" s="407"/>
      <c r="F21" s="580"/>
      <c r="G21" s="580"/>
      <c r="H21" s="584"/>
      <c r="I21" s="580"/>
      <c r="J21" s="593"/>
      <c r="K21" s="434"/>
      <c r="L21" s="576"/>
      <c r="M21" s="434"/>
      <c r="N21" s="581"/>
      <c r="O21" s="582" t="str">
        <f>UPPER(IF(OR(N22="a",N22="as"),M13,IF(OR(N22="b",N22="bs"),M29,0)))</f>
        <v>0</v>
      </c>
      <c r="P21" s="576"/>
      <c r="Q21" s="434"/>
      <c r="R21" s="316"/>
      <c r="S21" s="319"/>
    </row>
    <row r="22" spans="1:19" s="60" customFormat="1" ht="9.6" customHeight="1" x14ac:dyDescent="0.25">
      <c r="A22" s="577"/>
      <c r="B22" s="408"/>
      <c r="C22" s="408"/>
      <c r="D22" s="408"/>
      <c r="E22" s="407"/>
      <c r="F22" s="580"/>
      <c r="G22" s="580"/>
      <c r="H22" s="584"/>
      <c r="I22" s="580"/>
      <c r="J22" s="593"/>
      <c r="K22" s="434"/>
      <c r="L22" s="576"/>
      <c r="M22" s="419" t="s">
        <v>134</v>
      </c>
      <c r="N22" s="336"/>
      <c r="O22" s="585" t="str">
        <f>UPPER(IF(OR(N22="a",N22="as"),M14,IF(OR(N22="b",N22="bs"),M30,0)))</f>
        <v>0</v>
      </c>
      <c r="P22" s="586"/>
      <c r="Q22" s="434"/>
      <c r="R22" s="316"/>
      <c r="S22" s="319"/>
    </row>
    <row r="23" spans="1:19" s="60" customFormat="1" ht="9.6" customHeight="1" x14ac:dyDescent="0.25">
      <c r="A23" s="577">
        <v>5</v>
      </c>
      <c r="B23" s="399" t="str">
        <f>IF($D23="","",VLOOKUP($D23,'1D ELO (4)'!$A$7:$P$39,14))</f>
        <v/>
      </c>
      <c r="C23" s="399" t="str">
        <f>IF($D23="","",VLOOKUP($D23,'1D ELO (4)'!$A$7:$P$39,15))</f>
        <v/>
      </c>
      <c r="D23" s="401"/>
      <c r="E23" s="587" t="str">
        <f>UPPER(IF($D23="","",VLOOKUP($D23,'1D ELO (4)'!$A$7:$P$39,5)))</f>
        <v/>
      </c>
      <c r="F23" s="472" t="str">
        <f>UPPER(IF($D23="","",VLOOKUP($D23,'1D ELO (4)'!$A$7:$P$39,2)))</f>
        <v/>
      </c>
      <c r="G23" s="472" t="str">
        <f>IF($D23="","",VLOOKUP($D23,'1D ELO (4)'!$A$7:$P$39,3))</f>
        <v/>
      </c>
      <c r="H23" s="588"/>
      <c r="I23" s="472" t="str">
        <f>IF($D23="","",VLOOKUP($D23,'1D ELO (4)'!$A$7:$P$39,4))</f>
        <v/>
      </c>
      <c r="J23" s="575"/>
      <c r="K23" s="434"/>
      <c r="L23" s="576"/>
      <c r="M23" s="434"/>
      <c r="N23" s="590"/>
      <c r="O23" s="434"/>
      <c r="P23" s="590"/>
      <c r="Q23" s="434"/>
      <c r="R23" s="316"/>
      <c r="S23" s="319"/>
    </row>
    <row r="24" spans="1:19" s="60" customFormat="1" ht="9.6" customHeight="1" x14ac:dyDescent="0.25">
      <c r="A24" s="577"/>
      <c r="B24" s="406"/>
      <c r="C24" s="406"/>
      <c r="D24" s="406"/>
      <c r="E24" s="587" t="str">
        <f>UPPER(IF($D23="","",VLOOKUP($D23,'1D ELO (4)'!$A$7:$P$33,11)))</f>
        <v/>
      </c>
      <c r="F24" s="472" t="str">
        <f>UPPER(IF($D23="","",VLOOKUP($D23,'1D ELO (4)'!$A$7:$P$33,8)))</f>
        <v/>
      </c>
      <c r="G24" s="472" t="str">
        <f>IF($D23="","",VLOOKUP($D23,'1D ELO (4)'!$A$7:$P$33,9))</f>
        <v/>
      </c>
      <c r="H24" s="588"/>
      <c r="I24" s="472" t="str">
        <f>IF($D23="","",VLOOKUP($D23,'1D ELO (4)'!$A$7:$P$33,10))</f>
        <v/>
      </c>
      <c r="J24" s="578"/>
      <c r="K24" s="579" t="str">
        <f>IF(J24="a",F23,IF(J24="b",F25,""))</f>
        <v/>
      </c>
      <c r="L24" s="576"/>
      <c r="M24" s="434"/>
      <c r="N24" s="590"/>
      <c r="O24" s="434"/>
      <c r="P24" s="590"/>
      <c r="Q24" s="434"/>
      <c r="R24" s="316"/>
      <c r="S24" s="319"/>
    </row>
    <row r="25" spans="1:19" s="60" customFormat="1" ht="9.6" customHeight="1" x14ac:dyDescent="0.25">
      <c r="A25" s="577"/>
      <c r="B25" s="408"/>
      <c r="C25" s="408"/>
      <c r="D25" s="408"/>
      <c r="E25" s="407"/>
      <c r="F25" s="580"/>
      <c r="G25" s="580"/>
      <c r="H25" s="584"/>
      <c r="I25" s="580"/>
      <c r="J25" s="581"/>
      <c r="K25" s="582" t="str">
        <f>UPPER(IF(OR(J26="a",J26="as"),F23,IF(OR(J26="b",J26="bs"),F27,0)))</f>
        <v>0</v>
      </c>
      <c r="L25" s="583"/>
      <c r="M25" s="434"/>
      <c r="N25" s="590"/>
      <c r="O25" s="434"/>
      <c r="P25" s="590"/>
      <c r="Q25" s="434"/>
      <c r="R25" s="316"/>
      <c r="S25" s="319"/>
    </row>
    <row r="26" spans="1:19" s="60" customFormat="1" ht="9.6" customHeight="1" x14ac:dyDescent="0.25">
      <c r="A26" s="577"/>
      <c r="B26" s="408"/>
      <c r="C26" s="408"/>
      <c r="D26" s="408"/>
      <c r="E26" s="407"/>
      <c r="F26" s="580"/>
      <c r="G26" s="580"/>
      <c r="H26" s="584"/>
      <c r="I26" s="473" t="s">
        <v>134</v>
      </c>
      <c r="J26" s="336"/>
      <c r="K26" s="585" t="str">
        <f>UPPER(IF(OR(J26="a",J26="as"),F24,IF(OR(J26="b",J26="bs"),F28,0)))</f>
        <v>0</v>
      </c>
      <c r="L26" s="586"/>
      <c r="M26" s="434"/>
      <c r="N26" s="590"/>
      <c r="O26" s="434"/>
      <c r="P26" s="590"/>
      <c r="Q26" s="434"/>
      <c r="R26" s="316"/>
      <c r="S26" s="319"/>
    </row>
    <row r="27" spans="1:19" s="60" customFormat="1" ht="9.6" customHeight="1" x14ac:dyDescent="0.25">
      <c r="A27" s="577">
        <v>6</v>
      </c>
      <c r="B27" s="399" t="str">
        <f>IF($D27="","",VLOOKUP($D27,'1D ELO (4)'!$A$7:$P$39,14))</f>
        <v/>
      </c>
      <c r="C27" s="399" t="str">
        <f>IF($D27="","",VLOOKUP($D27,'1D ELO (4)'!$A$7:$P$39,15))</f>
        <v/>
      </c>
      <c r="D27" s="401"/>
      <c r="E27" s="587" t="str">
        <f>UPPER(IF($D27="","",VLOOKUP($D27,'1D ELO (4)'!$A$7:$P$39,5)))</f>
        <v/>
      </c>
      <c r="F27" s="472" t="str">
        <f>UPPER(IF($D27="","",VLOOKUP($D27,'1D ELO (4)'!$A$7:$P$39,2)))</f>
        <v/>
      </c>
      <c r="G27" s="472" t="str">
        <f>IF($D27="","",VLOOKUP($D27,'1D ELO (4)'!$A$7:$P$39,3))</f>
        <v/>
      </c>
      <c r="H27" s="588"/>
      <c r="I27" s="472" t="str">
        <f>IF($D27="","",VLOOKUP($D27,'1D ELO (4)'!$A$7:$P$39,4))</f>
        <v/>
      </c>
      <c r="J27" s="589"/>
      <c r="K27" s="434"/>
      <c r="L27" s="590"/>
      <c r="M27" s="437"/>
      <c r="N27" s="595"/>
      <c r="O27" s="434"/>
      <c r="P27" s="590"/>
      <c r="Q27" s="434"/>
      <c r="R27" s="316"/>
      <c r="S27" s="319"/>
    </row>
    <row r="28" spans="1:19" s="60" customFormat="1" ht="9.6" customHeight="1" x14ac:dyDescent="0.25">
      <c r="A28" s="577"/>
      <c r="B28" s="406"/>
      <c r="C28" s="406"/>
      <c r="D28" s="406"/>
      <c r="E28" s="587" t="str">
        <f>UPPER(IF($D27="","",VLOOKUP($D27,'1D ELO (4)'!$A$7:$P$33,11)))</f>
        <v/>
      </c>
      <c r="F28" s="472" t="str">
        <f>UPPER(IF($D27="","",VLOOKUP($D27,'1D ELO (4)'!$A$7:$P$33,8)))</f>
        <v/>
      </c>
      <c r="G28" s="472" t="str">
        <f>IF($D27="","",VLOOKUP($D27,'1D ELO (4)'!$A$7:$P$33,9))</f>
        <v/>
      </c>
      <c r="H28" s="588"/>
      <c r="I28" s="472" t="str">
        <f>IF($D27="","",VLOOKUP($D27,'1D ELO (4)'!$A$7:$P$33,10))</f>
        <v/>
      </c>
      <c r="J28" s="578"/>
      <c r="K28" s="434"/>
      <c r="L28" s="590"/>
      <c r="M28" s="591"/>
      <c r="N28" s="596"/>
      <c r="O28" s="434"/>
      <c r="P28" s="590"/>
      <c r="Q28" s="434"/>
      <c r="R28" s="316"/>
      <c r="S28" s="319"/>
    </row>
    <row r="29" spans="1:19" s="60" customFormat="1" ht="9.6" customHeight="1" x14ac:dyDescent="0.25">
      <c r="A29" s="577"/>
      <c r="B29" s="408"/>
      <c r="C29" s="408"/>
      <c r="D29" s="417"/>
      <c r="E29" s="626"/>
      <c r="F29" s="580"/>
      <c r="G29" s="580"/>
      <c r="H29" s="584"/>
      <c r="I29" s="580"/>
      <c r="J29" s="593"/>
      <c r="K29" s="434"/>
      <c r="L29" s="581"/>
      <c r="M29" s="582" t="str">
        <f>UPPER(IF(OR(L30="a",L30="as"),K25,IF(OR(L30="b",L30="bs"),K33,0)))</f>
        <v>0</v>
      </c>
      <c r="N29" s="590"/>
      <c r="O29" s="434"/>
      <c r="P29" s="590"/>
      <c r="Q29" s="434"/>
      <c r="R29" s="316"/>
      <c r="S29" s="319"/>
    </row>
    <row r="30" spans="1:19" s="60" customFormat="1" ht="9.6" customHeight="1" x14ac:dyDescent="0.25">
      <c r="A30" s="577"/>
      <c r="B30" s="408"/>
      <c r="C30" s="408"/>
      <c r="D30" s="417"/>
      <c r="E30" s="626"/>
      <c r="F30" s="580"/>
      <c r="G30" s="580"/>
      <c r="H30" s="584"/>
      <c r="I30" s="580"/>
      <c r="J30" s="593"/>
      <c r="K30" s="419" t="s">
        <v>134</v>
      </c>
      <c r="L30" s="336"/>
      <c r="M30" s="585" t="str">
        <f>UPPER(IF(OR(L30="a",L30="as"),K26,IF(OR(L30="b",L30="bs"),K34,0)))</f>
        <v>0</v>
      </c>
      <c r="N30" s="578"/>
      <c r="O30" s="434"/>
      <c r="P30" s="590"/>
      <c r="Q30" s="434"/>
      <c r="R30" s="316"/>
      <c r="S30" s="319"/>
    </row>
    <row r="31" spans="1:19" s="60" customFormat="1" ht="9.6" customHeight="1" x14ac:dyDescent="0.25">
      <c r="A31" s="594">
        <v>7</v>
      </c>
      <c r="B31" s="399" t="str">
        <f>IF($D31="","",VLOOKUP($D31,'1D ELO (4)'!$A$7:$P$39,14))</f>
        <v/>
      </c>
      <c r="C31" s="399" t="str">
        <f>IF($D31="","",VLOOKUP($D31,'1D ELO (4)'!$A$7:$P$39,15))</f>
        <v/>
      </c>
      <c r="D31" s="401"/>
      <c r="E31" s="587" t="str">
        <f>UPPER(IF($D31="","",VLOOKUP($D31,'1D ELO (4)'!$A$7:$P$39,5)))</f>
        <v/>
      </c>
      <c r="F31" s="472" t="str">
        <f>UPPER(IF($D31="","",VLOOKUP($D31,'1D ELO (4)'!$A$7:$P$39,2)))</f>
        <v/>
      </c>
      <c r="G31" s="472" t="str">
        <f>IF($D31="","",VLOOKUP($D31,'1D ELO (4)'!$A$7:$P$39,3))</f>
        <v/>
      </c>
      <c r="H31" s="588"/>
      <c r="I31" s="472" t="str">
        <f>IF($D31="","",VLOOKUP($D31,'1D ELO (4)'!$A$7:$P$39,4))</f>
        <v/>
      </c>
      <c r="J31" s="575"/>
      <c r="K31" s="434"/>
      <c r="L31" s="590"/>
      <c r="M31" s="434"/>
      <c r="N31" s="576"/>
      <c r="O31" s="437"/>
      <c r="P31" s="590"/>
      <c r="Q31" s="434"/>
      <c r="R31" s="316"/>
      <c r="S31" s="319"/>
    </row>
    <row r="32" spans="1:19" s="60" customFormat="1" ht="9.6" customHeight="1" x14ac:dyDescent="0.25">
      <c r="A32" s="577"/>
      <c r="B32" s="406"/>
      <c r="C32" s="406"/>
      <c r="D32" s="406"/>
      <c r="E32" s="587" t="str">
        <f>UPPER(IF($D31="","",VLOOKUP($D31,'1D ELO (4)'!$A$7:$P$33,11)))</f>
        <v/>
      </c>
      <c r="F32" s="472" t="str">
        <f>UPPER(IF($D31="","",VLOOKUP($D31,'1D ELO (4)'!$A$7:$P$33,8)))</f>
        <v/>
      </c>
      <c r="G32" s="472" t="str">
        <f>IF($D31="","",VLOOKUP($D31,'1D ELO (4)'!$A$7:$P$33,9))</f>
        <v/>
      </c>
      <c r="H32" s="588"/>
      <c r="I32" s="472" t="str">
        <f>IF($D31="","",VLOOKUP($D31,'1D ELO (4)'!$A$7:$P$33,10))</f>
        <v/>
      </c>
      <c r="J32" s="578"/>
      <c r="K32" s="579" t="str">
        <f>IF(J32="a",F31,IF(J32="b",F33,""))</f>
        <v/>
      </c>
      <c r="L32" s="590"/>
      <c r="M32" s="434"/>
      <c r="N32" s="576"/>
      <c r="O32" s="434"/>
      <c r="P32" s="590"/>
      <c r="Q32" s="434"/>
      <c r="R32" s="316"/>
      <c r="S32" s="319"/>
    </row>
    <row r="33" spans="1:19" s="60" customFormat="1" ht="9.6" customHeight="1" x14ac:dyDescent="0.25">
      <c r="A33" s="577"/>
      <c r="B33" s="408"/>
      <c r="C33" s="408"/>
      <c r="D33" s="417"/>
      <c r="E33" s="626"/>
      <c r="F33" s="580"/>
      <c r="G33" s="580"/>
      <c r="H33" s="584"/>
      <c r="I33" s="580"/>
      <c r="J33" s="581"/>
      <c r="K33" s="582" t="str">
        <f>UPPER(IF(OR(J34="a",J34="as"),F31,IF(OR(J34="b",J34="bs"),F35,0)))</f>
        <v>0</v>
      </c>
      <c r="L33" s="595"/>
      <c r="M33" s="434"/>
      <c r="N33" s="576"/>
      <c r="O33" s="434"/>
      <c r="P33" s="590"/>
      <c r="Q33" s="434"/>
      <c r="R33" s="316"/>
      <c r="S33" s="319"/>
    </row>
    <row r="34" spans="1:19" s="60" customFormat="1" ht="9.6" customHeight="1" x14ac:dyDescent="0.25">
      <c r="A34" s="577"/>
      <c r="B34" s="408"/>
      <c r="C34" s="408"/>
      <c r="D34" s="417"/>
      <c r="E34" s="626"/>
      <c r="F34" s="580"/>
      <c r="G34" s="580"/>
      <c r="H34" s="584"/>
      <c r="I34" s="473" t="s">
        <v>134</v>
      </c>
      <c r="J34" s="336"/>
      <c r="K34" s="585" t="str">
        <f>UPPER(IF(OR(J34="a",J34="as"),F32,IF(OR(J34="b",J34="bs"),F36,0)))</f>
        <v>0</v>
      </c>
      <c r="L34" s="578"/>
      <c r="M34" s="434"/>
      <c r="N34" s="576"/>
      <c r="O34" s="434"/>
      <c r="P34" s="590"/>
      <c r="Q34" s="434"/>
      <c r="R34" s="316"/>
      <c r="S34" s="319"/>
    </row>
    <row r="35" spans="1:19" s="60" customFormat="1" ht="9.6" customHeight="1" x14ac:dyDescent="0.25">
      <c r="A35" s="571">
        <v>8</v>
      </c>
      <c r="B35" s="399" t="str">
        <f>IF($D35="","",VLOOKUP($D35,'1D ELO (4)'!$A$7:$P$39,14))</f>
        <v/>
      </c>
      <c r="C35" s="399" t="str">
        <f>IF($D35="","",VLOOKUP($D35,'1D ELO (4)'!$A$7:$P$39,15))</f>
        <v/>
      </c>
      <c r="D35" s="401"/>
      <c r="E35" s="572" t="str">
        <f>UPPER(IF($D35="","",VLOOKUP($D35,'1D ELO (4)'!$A$7:$P$39,5)))</f>
        <v/>
      </c>
      <c r="F35" s="573" t="str">
        <f>UPPER(IF($D35="","",VLOOKUP($D35,'1D ELO (4)'!$A$7:$P$39,2)))</f>
        <v/>
      </c>
      <c r="G35" s="573" t="str">
        <f>IF($D35="","",VLOOKUP($D35,'1D ELO (4)'!$A$7:$P$39,3))</f>
        <v/>
      </c>
      <c r="H35" s="574"/>
      <c r="I35" s="573" t="str">
        <f>IF($D35="","",VLOOKUP($D35,'1D ELO (4)'!$A$7:$P$39,4))</f>
        <v/>
      </c>
      <c r="J35" s="589"/>
      <c r="K35" s="434"/>
      <c r="L35" s="576"/>
      <c r="M35" s="437"/>
      <c r="N35" s="583"/>
      <c r="O35" s="434"/>
      <c r="P35" s="590"/>
      <c r="Q35" s="434"/>
      <c r="R35" s="316"/>
      <c r="S35" s="319"/>
    </row>
    <row r="36" spans="1:19" s="60" customFormat="1" ht="9.6" customHeight="1" x14ac:dyDescent="0.25">
      <c r="A36" s="577"/>
      <c r="B36" s="406"/>
      <c r="C36" s="406"/>
      <c r="D36" s="406"/>
      <c r="E36" s="572" t="str">
        <f>UPPER(IF($D35="","",VLOOKUP($D35,'1D ELO (4)'!$A$7:$P$33,11)))</f>
        <v/>
      </c>
      <c r="F36" s="573" t="str">
        <f>UPPER(IF($D35="","",VLOOKUP($D35,'1D ELO (4)'!$A$7:$P$33,8)))</f>
        <v/>
      </c>
      <c r="G36" s="573" t="str">
        <f>IF($D35="","",VLOOKUP($D35,'1D ELO (4)'!$A$7:$P$33,9))</f>
        <v/>
      </c>
      <c r="H36" s="574"/>
      <c r="I36" s="573" t="str">
        <f>IF($D35="","",VLOOKUP($D35,'1D ELO (4)'!$A$7:$P$33,10))</f>
        <v/>
      </c>
      <c r="J36" s="578"/>
      <c r="K36" s="434"/>
      <c r="L36" s="576"/>
      <c r="M36" s="591"/>
      <c r="N36" s="592"/>
      <c r="O36" s="434"/>
      <c r="P36" s="590"/>
      <c r="Q36" s="434"/>
      <c r="R36" s="316"/>
      <c r="S36" s="319"/>
    </row>
    <row r="37" spans="1:19" s="60" customFormat="1" ht="9.6" customHeight="1" x14ac:dyDescent="0.25">
      <c r="A37" s="577"/>
      <c r="B37" s="408"/>
      <c r="C37" s="408"/>
      <c r="D37" s="417"/>
      <c r="E37" s="626"/>
      <c r="F37" s="580"/>
      <c r="G37" s="580"/>
      <c r="H37" s="584"/>
      <c r="I37" s="580"/>
      <c r="J37" s="593"/>
      <c r="K37" s="434"/>
      <c r="L37" s="576"/>
      <c r="M37" s="434"/>
      <c r="N37" s="576"/>
      <c r="O37" s="576"/>
      <c r="P37" s="581"/>
      <c r="Q37" s="582" t="str">
        <f>UPPER(IF(OR(P38="a",P38="as"),O21,IF(OR(P38="b",P38="bs"),O53,0)))</f>
        <v>0</v>
      </c>
      <c r="R37" s="600"/>
      <c r="S37" s="319"/>
    </row>
    <row r="38" spans="1:19" s="60" customFormat="1" ht="9.6" customHeight="1" x14ac:dyDescent="0.25">
      <c r="A38" s="577"/>
      <c r="B38" s="408"/>
      <c r="C38" s="408"/>
      <c r="D38" s="417"/>
      <c r="E38" s="626"/>
      <c r="F38" s="580"/>
      <c r="G38" s="580"/>
      <c r="H38" s="584"/>
      <c r="I38" s="580"/>
      <c r="J38" s="593"/>
      <c r="K38" s="434"/>
      <c r="L38" s="576"/>
      <c r="M38" s="434"/>
      <c r="N38" s="576"/>
      <c r="O38" s="419" t="s">
        <v>134</v>
      </c>
      <c r="P38" s="336"/>
      <c r="Q38" s="585" t="str">
        <f>UPPER(IF(OR(P38="a",P38="as"),O22,IF(OR(P38="b",P38="bs"),O54,0)))</f>
        <v>0</v>
      </c>
      <c r="R38" s="627"/>
      <c r="S38" s="319"/>
    </row>
    <row r="39" spans="1:19" s="60" customFormat="1" ht="9.6" customHeight="1" x14ac:dyDescent="0.25">
      <c r="A39" s="571">
        <v>9</v>
      </c>
      <c r="B39" s="399" t="str">
        <f>IF($D39="","",VLOOKUP($D39,'1D ELO (4)'!$A$7:$P$39,14))</f>
        <v/>
      </c>
      <c r="C39" s="399" t="str">
        <f>IF($D39="","",VLOOKUP($D39,'1D ELO (4)'!$A$7:$P$39,15))</f>
        <v/>
      </c>
      <c r="D39" s="401"/>
      <c r="E39" s="624" t="str">
        <f>UPPER(IF($D39="","",VLOOKUP($D39,'1D ELO (4)'!$A$7:$P$39,5)))</f>
        <v/>
      </c>
      <c r="F39" s="573" t="str">
        <f>UPPER(IF($D39="","",VLOOKUP($D39,'1D ELO (4)'!$A$7:$P$39,2)))</f>
        <v/>
      </c>
      <c r="G39" s="573" t="str">
        <f>IF($D39="","",VLOOKUP($D39,'1D ELO (4)'!$A$7:$P$39,3))</f>
        <v/>
      </c>
      <c r="H39" s="574"/>
      <c r="I39" s="573" t="str">
        <f>IF($D39="","",VLOOKUP($D39,'1D ELO (4)'!$A$7:$P$39,4))</f>
        <v/>
      </c>
      <c r="J39" s="575"/>
      <c r="K39" s="434"/>
      <c r="L39" s="576"/>
      <c r="M39" s="434"/>
      <c r="N39" s="576"/>
      <c r="O39" s="434"/>
      <c r="P39" s="590"/>
      <c r="Q39" s="437"/>
      <c r="R39" s="316"/>
      <c r="S39" s="319"/>
    </row>
    <row r="40" spans="1:19" s="60" customFormat="1" ht="9.6" customHeight="1" x14ac:dyDescent="0.25">
      <c r="A40" s="577"/>
      <c r="B40" s="406"/>
      <c r="C40" s="406"/>
      <c r="D40" s="406"/>
      <c r="E40" s="624" t="str">
        <f>UPPER(IF($D39="","",VLOOKUP($D39,'1D ELO (4)'!$A$7:$P$33,11)))</f>
        <v/>
      </c>
      <c r="F40" s="402" t="str">
        <f>UPPER(IF($D39="","",VLOOKUP($D39,'1D ELO (4)'!$A$7:$P$33,8)))</f>
        <v/>
      </c>
      <c r="G40" s="402" t="str">
        <f>IF($D39="","",VLOOKUP($D39,'1D ELO (4)'!$A$7:$P$33,9))</f>
        <v/>
      </c>
      <c r="H40" s="598"/>
      <c r="I40" s="402" t="str">
        <f>IF($D39="","",VLOOKUP($D39,'1D ELO (4)'!$A$7:$P$33,10))</f>
        <v/>
      </c>
      <c r="J40" s="578"/>
      <c r="K40" s="579" t="str">
        <f>IF(J40="a",F39,IF(J40="b",F41,""))</f>
        <v/>
      </c>
      <c r="L40" s="576"/>
      <c r="M40" s="434"/>
      <c r="N40" s="576"/>
      <c r="O40" s="434"/>
      <c r="P40" s="590"/>
      <c r="Q40" s="591"/>
      <c r="R40" s="628"/>
      <c r="S40" s="319"/>
    </row>
    <row r="41" spans="1:19" s="60" customFormat="1" ht="9.6" customHeight="1" x14ac:dyDescent="0.25">
      <c r="A41" s="577"/>
      <c r="B41" s="408"/>
      <c r="C41" s="408"/>
      <c r="D41" s="417"/>
      <c r="E41" s="626"/>
      <c r="F41" s="580"/>
      <c r="G41" s="580"/>
      <c r="H41" s="584"/>
      <c r="I41" s="580"/>
      <c r="J41" s="581"/>
      <c r="K41" s="582" t="str">
        <f>UPPER(IF(OR(J42="a",J42="as"),F39,IF(OR(J42="b",J42="bs"),F43,0)))</f>
        <v>0</v>
      </c>
      <c r="L41" s="583"/>
      <c r="M41" s="434"/>
      <c r="N41" s="576"/>
      <c r="O41" s="434"/>
      <c r="P41" s="590"/>
      <c r="Q41" s="434"/>
      <c r="R41" s="316"/>
      <c r="S41" s="319"/>
    </row>
    <row r="42" spans="1:19" s="60" customFormat="1" ht="9.6" customHeight="1" x14ac:dyDescent="0.25">
      <c r="A42" s="577"/>
      <c r="B42" s="408"/>
      <c r="C42" s="408"/>
      <c r="D42" s="417"/>
      <c r="E42" s="626"/>
      <c r="F42" s="580"/>
      <c r="G42" s="580"/>
      <c r="H42" s="584"/>
      <c r="I42" s="473" t="s">
        <v>134</v>
      </c>
      <c r="J42" s="336"/>
      <c r="K42" s="585" t="str">
        <f>UPPER(IF(OR(J42="a",J42="as"),F40,IF(OR(J42="b",J42="bs"),F44,0)))</f>
        <v>0</v>
      </c>
      <c r="L42" s="586"/>
      <c r="M42" s="434"/>
      <c r="N42" s="576"/>
      <c r="O42" s="434"/>
      <c r="P42" s="590"/>
      <c r="Q42" s="434"/>
      <c r="R42" s="316"/>
      <c r="S42" s="319"/>
    </row>
    <row r="43" spans="1:19" s="60" customFormat="1" ht="9.6" customHeight="1" x14ac:dyDescent="0.25">
      <c r="A43" s="577">
        <v>10</v>
      </c>
      <c r="B43" s="399" t="str">
        <f>IF($D43="","",VLOOKUP($D43,'1D ELO (4)'!$A$7:$P$39,13))</f>
        <v/>
      </c>
      <c r="C43" s="399" t="str">
        <f>IF($D43="","",VLOOKUP($D43,'1D ELO (4)'!$A$7:$P$39,15))</f>
        <v/>
      </c>
      <c r="D43" s="401"/>
      <c r="E43" s="587" t="str">
        <f>UPPER(IF($D43="","",VLOOKUP($D43,'1D ELO (4)'!$A$7:$P$39,5)))</f>
        <v/>
      </c>
      <c r="F43" s="472" t="str">
        <f>UPPER(IF($D43="","",VLOOKUP($D43,'1D ELO (4)'!$A$7:$P$39,2)))</f>
        <v/>
      </c>
      <c r="G43" s="472" t="str">
        <f>IF($D43="","",VLOOKUP($D43,'1D ELO (4)'!$A$7:$P$39,3))</f>
        <v/>
      </c>
      <c r="H43" s="588"/>
      <c r="I43" s="472" t="str">
        <f>IF($D43="","",VLOOKUP($D43,'1D ELO (4)'!$A$7:$P$39,4))</f>
        <v/>
      </c>
      <c r="J43" s="589"/>
      <c r="K43" s="434"/>
      <c r="L43" s="590"/>
      <c r="M43" s="437"/>
      <c r="N43" s="583"/>
      <c r="O43" s="434"/>
      <c r="P43" s="590"/>
      <c r="Q43" s="434"/>
      <c r="R43" s="316"/>
      <c r="S43" s="319"/>
    </row>
    <row r="44" spans="1:19" s="60" customFormat="1" ht="9.6" customHeight="1" x14ac:dyDescent="0.25">
      <c r="A44" s="577"/>
      <c r="B44" s="406"/>
      <c r="C44" s="406"/>
      <c r="D44" s="406"/>
      <c r="E44" s="587" t="str">
        <f>UPPER(IF($D43="","",VLOOKUP($D43,'1D ELO (4)'!$A$7:$P$33,11)))</f>
        <v/>
      </c>
      <c r="F44" s="472" t="str">
        <f>UPPER(IF($D43="","",VLOOKUP($D43,'1D ELO (4)'!$A$7:$P$33,8)))</f>
        <v/>
      </c>
      <c r="G44" s="472" t="str">
        <f>IF($D43="","",VLOOKUP($D43,'1D ELO (4)'!$A$7:$P$33,9))</f>
        <v/>
      </c>
      <c r="H44" s="588"/>
      <c r="I44" s="472" t="str">
        <f>IF($D43="","",VLOOKUP($D43,'1D ELO (4)'!$A$7:$P$33,10))</f>
        <v/>
      </c>
      <c r="J44" s="578"/>
      <c r="K44" s="434"/>
      <c r="L44" s="590"/>
      <c r="M44" s="591"/>
      <c r="N44" s="592"/>
      <c r="O44" s="434"/>
      <c r="P44" s="590"/>
      <c r="Q44" s="434"/>
      <c r="R44" s="316"/>
      <c r="S44" s="319"/>
    </row>
    <row r="45" spans="1:19" s="60" customFormat="1" ht="9.6" customHeight="1" x14ac:dyDescent="0.25">
      <c r="A45" s="577"/>
      <c r="B45" s="408"/>
      <c r="C45" s="408"/>
      <c r="D45" s="417"/>
      <c r="E45" s="626"/>
      <c r="F45" s="580"/>
      <c r="G45" s="580"/>
      <c r="H45" s="584"/>
      <c r="I45" s="580"/>
      <c r="J45" s="593"/>
      <c r="K45" s="434"/>
      <c r="L45" s="581"/>
      <c r="M45" s="582" t="str">
        <f>UPPER(IF(OR(L46="a",L46="as"),K41,IF(OR(L46="b",L46="bs"),K49,0)))</f>
        <v>0</v>
      </c>
      <c r="N45" s="576"/>
      <c r="O45" s="434"/>
      <c r="P45" s="590"/>
      <c r="Q45" s="434"/>
      <c r="R45" s="316"/>
      <c r="S45" s="319"/>
    </row>
    <row r="46" spans="1:19" s="60" customFormat="1" ht="9.6" customHeight="1" x14ac:dyDescent="0.25">
      <c r="A46" s="577"/>
      <c r="B46" s="408"/>
      <c r="C46" s="408"/>
      <c r="D46" s="417"/>
      <c r="E46" s="626"/>
      <c r="F46" s="580"/>
      <c r="G46" s="580"/>
      <c r="H46" s="584"/>
      <c r="I46" s="580"/>
      <c r="J46" s="593"/>
      <c r="K46" s="419" t="s">
        <v>134</v>
      </c>
      <c r="L46" s="336"/>
      <c r="M46" s="585" t="str">
        <f>UPPER(IF(OR(L46="a",L46="as"),K42,IF(OR(L46="b",L46="bs"),K50,0)))</f>
        <v>0</v>
      </c>
      <c r="N46" s="586"/>
      <c r="O46" s="434"/>
      <c r="P46" s="590"/>
      <c r="Q46" s="434"/>
      <c r="R46" s="316"/>
      <c r="S46" s="319"/>
    </row>
    <row r="47" spans="1:19" s="60" customFormat="1" ht="9.6" customHeight="1" x14ac:dyDescent="0.25">
      <c r="A47" s="594">
        <v>11</v>
      </c>
      <c r="B47" s="399" t="str">
        <f>IF($D47="","",VLOOKUP($D47,'1D ELO (4)'!$A$7:$P$39,14))</f>
        <v/>
      </c>
      <c r="C47" s="399" t="str">
        <f>IF($D47="","",VLOOKUP($D47,'1D ELO (4)'!$A$7:$P$39,15))</f>
        <v/>
      </c>
      <c r="D47" s="401"/>
      <c r="E47" s="587" t="str">
        <f>UPPER(IF($D47="","",VLOOKUP($D47,'1D ELO (4)'!$A$7:$P$39,5)))</f>
        <v/>
      </c>
      <c r="F47" s="472" t="str">
        <f>UPPER(IF($D47="","",VLOOKUP($D47,'1D ELO (4)'!$A$7:$P$39,2)))</f>
        <v/>
      </c>
      <c r="G47" s="472" t="str">
        <f>IF($D47="","",VLOOKUP($D47,'1D ELO (4)'!$A$7:$P$39,3))</f>
        <v/>
      </c>
      <c r="H47" s="588"/>
      <c r="I47" s="472" t="str">
        <f>IF($D47="","",VLOOKUP($D47,'1D ELO (4)'!$A$7:$P$39,4))</f>
        <v/>
      </c>
      <c r="J47" s="575"/>
      <c r="K47" s="434"/>
      <c r="L47" s="590"/>
      <c r="M47" s="434"/>
      <c r="N47" s="590"/>
      <c r="O47" s="437"/>
      <c r="P47" s="590"/>
      <c r="Q47" s="434"/>
      <c r="R47" s="316"/>
      <c r="S47" s="319"/>
    </row>
    <row r="48" spans="1:19" s="60" customFormat="1" ht="9.6" customHeight="1" x14ac:dyDescent="0.25">
      <c r="A48" s="577"/>
      <c r="B48" s="406"/>
      <c r="C48" s="406"/>
      <c r="D48" s="406"/>
      <c r="E48" s="587" t="str">
        <f>UPPER(IF($D47="","",VLOOKUP($D47,'1D ELO (4)'!$A$7:$P$33,11)))</f>
        <v/>
      </c>
      <c r="F48" s="472" t="str">
        <f>UPPER(IF($D47="","",VLOOKUP($D47,'1D ELO (4)'!$A$7:$P$33,8)))</f>
        <v/>
      </c>
      <c r="G48" s="472" t="str">
        <f>IF($D47="","",VLOOKUP($D47,'1D ELO (4)'!$A$7:$P$33,9))</f>
        <v/>
      </c>
      <c r="H48" s="588"/>
      <c r="I48" s="472" t="str">
        <f>IF($D47="","",VLOOKUP($D47,'1D ELO (4)'!$A$7:$P$33,10))</f>
        <v/>
      </c>
      <c r="J48" s="578"/>
      <c r="K48" s="579" t="str">
        <f>IF(J48="a",F47,IF(J48="b",F49,""))</f>
        <v/>
      </c>
      <c r="L48" s="590"/>
      <c r="M48" s="434"/>
      <c r="N48" s="590"/>
      <c r="O48" s="434"/>
      <c r="P48" s="590"/>
      <c r="Q48" s="434"/>
      <c r="R48" s="316"/>
      <c r="S48" s="319"/>
    </row>
    <row r="49" spans="1:19" s="60" customFormat="1" ht="9.6" customHeight="1" x14ac:dyDescent="0.25">
      <c r="A49" s="577"/>
      <c r="B49" s="408"/>
      <c r="C49" s="408"/>
      <c r="D49" s="408"/>
      <c r="E49" s="407"/>
      <c r="F49" s="580"/>
      <c r="G49" s="580"/>
      <c r="H49" s="584"/>
      <c r="I49" s="580"/>
      <c r="J49" s="581"/>
      <c r="K49" s="582" t="str">
        <f>UPPER(IF(OR(J50="a",J50="as"),F47,IF(OR(J50="b",J50="bs"),F51,0)))</f>
        <v>0</v>
      </c>
      <c r="L49" s="595"/>
      <c r="M49" s="434"/>
      <c r="N49" s="590"/>
      <c r="O49" s="434"/>
      <c r="P49" s="590"/>
      <c r="Q49" s="434"/>
      <c r="R49" s="316"/>
      <c r="S49" s="319"/>
    </row>
    <row r="50" spans="1:19" s="60" customFormat="1" ht="9.6" customHeight="1" x14ac:dyDescent="0.25">
      <c r="A50" s="577"/>
      <c r="B50" s="408"/>
      <c r="C50" s="408"/>
      <c r="D50" s="408"/>
      <c r="E50" s="407"/>
      <c r="F50" s="580"/>
      <c r="G50" s="580"/>
      <c r="H50" s="584"/>
      <c r="I50" s="473" t="s">
        <v>134</v>
      </c>
      <c r="J50" s="336"/>
      <c r="K50" s="585" t="str">
        <f>UPPER(IF(OR(J50="a",J50="as"),F48,IF(OR(J50="b",J50="bs"),F52,0)))</f>
        <v>0</v>
      </c>
      <c r="L50" s="578"/>
      <c r="M50" s="434"/>
      <c r="N50" s="590"/>
      <c r="O50" s="434"/>
      <c r="P50" s="590"/>
      <c r="Q50" s="434"/>
      <c r="R50" s="316"/>
      <c r="S50" s="319"/>
    </row>
    <row r="51" spans="1:19" s="60" customFormat="1" ht="9.6" customHeight="1" x14ac:dyDescent="0.25">
      <c r="A51" s="577">
        <v>12</v>
      </c>
      <c r="B51" s="399" t="str">
        <f>IF($D51="","",VLOOKUP($D51,'1D ELO (4)'!$A$7:$P$39,14))</f>
        <v/>
      </c>
      <c r="C51" s="399" t="str">
        <f>IF($D51="","",VLOOKUP($D51,'1D ELO (4)'!$A$7:$P$39,15))</f>
        <v/>
      </c>
      <c r="D51" s="401"/>
      <c r="E51" s="587" t="str">
        <f>UPPER(IF($D51="","",VLOOKUP($D51,'1D ELO (4)'!$A$7:$P$39,5)))</f>
        <v/>
      </c>
      <c r="F51" s="472" t="str">
        <f>UPPER(IF($D51="","",VLOOKUP($D51,'1D ELO (4)'!$A$7:$P$39,2)))</f>
        <v/>
      </c>
      <c r="G51" s="472" t="str">
        <f>IF($D51="","",VLOOKUP($D51,'1D ELO (4)'!$A$7:$P$39,3))</f>
        <v/>
      </c>
      <c r="H51" s="588"/>
      <c r="I51" s="472" t="str">
        <f>IF($D51="","",VLOOKUP($D51,'1D ELO (4)'!$A$7:$P$39,4))</f>
        <v/>
      </c>
      <c r="J51" s="589"/>
      <c r="K51" s="434"/>
      <c r="L51" s="576"/>
      <c r="M51" s="437"/>
      <c r="N51" s="595"/>
      <c r="O51" s="434"/>
      <c r="P51" s="590"/>
      <c r="Q51" s="434"/>
      <c r="R51" s="316"/>
      <c r="S51" s="319"/>
    </row>
    <row r="52" spans="1:19" s="60" customFormat="1" ht="9.6" customHeight="1" x14ac:dyDescent="0.25">
      <c r="A52" s="577"/>
      <c r="B52" s="406"/>
      <c r="C52" s="406"/>
      <c r="D52" s="406"/>
      <c r="E52" s="587" t="str">
        <f>UPPER(IF($D51="","",VLOOKUP($D51,'1D ELO (4)'!$A$7:$P$33,11)))</f>
        <v/>
      </c>
      <c r="F52" s="472" t="str">
        <f>UPPER(IF($D51="","",VLOOKUP($D51,'1D ELO (4)'!$A$7:$P$33,8)))</f>
        <v/>
      </c>
      <c r="G52" s="472" t="str">
        <f>IF($D51="","",VLOOKUP($D51,'1D ELO (4)'!$A$7:$P$33,9))</f>
        <v/>
      </c>
      <c r="H52" s="588"/>
      <c r="I52" s="472" t="str">
        <f>IF($D51="","",VLOOKUP($D51,'1D ELO (4)'!$A$7:$P$33,10))</f>
        <v/>
      </c>
      <c r="J52" s="578"/>
      <c r="K52" s="434"/>
      <c r="L52" s="576"/>
      <c r="M52" s="591"/>
      <c r="N52" s="596"/>
      <c r="O52" s="434"/>
      <c r="P52" s="590"/>
      <c r="Q52" s="434"/>
      <c r="R52" s="316"/>
      <c r="S52" s="319"/>
    </row>
    <row r="53" spans="1:19" s="60" customFormat="1" ht="9.6" customHeight="1" x14ac:dyDescent="0.25">
      <c r="A53" s="577"/>
      <c r="B53" s="408"/>
      <c r="C53" s="408"/>
      <c r="D53" s="408"/>
      <c r="E53" s="407"/>
      <c r="F53" s="580"/>
      <c r="G53" s="580"/>
      <c r="H53" s="584"/>
      <c r="I53" s="580"/>
      <c r="J53" s="593"/>
      <c r="K53" s="434"/>
      <c r="L53" s="576"/>
      <c r="M53" s="434"/>
      <c r="N53" s="581"/>
      <c r="O53" s="582" t="str">
        <f>UPPER(IF(OR(N54="a",N54="as"),M45,IF(OR(N54="b",N54="bs"),M61,0)))</f>
        <v>0</v>
      </c>
      <c r="P53" s="590"/>
      <c r="Q53" s="434"/>
      <c r="R53" s="316"/>
      <c r="S53" s="319"/>
    </row>
    <row r="54" spans="1:19" s="60" customFormat="1" ht="9.6" customHeight="1" x14ac:dyDescent="0.25">
      <c r="A54" s="577"/>
      <c r="B54" s="408"/>
      <c r="C54" s="408"/>
      <c r="D54" s="408"/>
      <c r="E54" s="407"/>
      <c r="F54" s="580"/>
      <c r="G54" s="580"/>
      <c r="H54" s="584"/>
      <c r="I54" s="580"/>
      <c r="J54" s="593"/>
      <c r="K54" s="434"/>
      <c r="L54" s="576"/>
      <c r="M54" s="419" t="s">
        <v>134</v>
      </c>
      <c r="N54" s="336"/>
      <c r="O54" s="585" t="str">
        <f>UPPER(IF(OR(N54="a",N54="as"),M46,IF(OR(N54="b",N54="bs"),M62,0)))</f>
        <v>0</v>
      </c>
      <c r="P54" s="578"/>
      <c r="Q54" s="434"/>
      <c r="R54" s="316"/>
      <c r="S54" s="319"/>
    </row>
    <row r="55" spans="1:19" s="60" customFormat="1" ht="9.6" customHeight="1" x14ac:dyDescent="0.25">
      <c r="A55" s="594">
        <v>13</v>
      </c>
      <c r="B55" s="399" t="str">
        <f>IF($D55="","",VLOOKUP($D55,'1D ELO (4)'!$A$7:$P$39,14))</f>
        <v/>
      </c>
      <c r="C55" s="399" t="str">
        <f>IF($D55="","",VLOOKUP($D55,'1D ELO (4)'!$A$7:$P$39,15))</f>
        <v/>
      </c>
      <c r="D55" s="401"/>
      <c r="E55" s="587" t="str">
        <f>UPPER(IF($D55="","",VLOOKUP($D55,'1D ELO (4)'!$A$7:$P$39,5)))</f>
        <v/>
      </c>
      <c r="F55" s="472" t="str">
        <f>UPPER(IF($D55="","",VLOOKUP($D55,'1D ELO (4)'!$A$7:$P$39,2)))</f>
        <v/>
      </c>
      <c r="G55" s="472" t="str">
        <f>IF($D55="","",VLOOKUP($D55,'1D ELO (4)'!$A$7:$P$39,3))</f>
        <v/>
      </c>
      <c r="H55" s="588"/>
      <c r="I55" s="472" t="str">
        <f>IF($D55="","",VLOOKUP($D55,'1D ELO (4)'!$A$7:$P$39,4))</f>
        <v/>
      </c>
      <c r="J55" s="575"/>
      <c r="K55" s="434"/>
      <c r="L55" s="576"/>
      <c r="M55" s="434"/>
      <c r="N55" s="590"/>
      <c r="O55" s="434"/>
      <c r="P55" s="576"/>
      <c r="Q55" s="434"/>
      <c r="R55" s="316"/>
      <c r="S55" s="319"/>
    </row>
    <row r="56" spans="1:19" s="60" customFormat="1" ht="9.6" customHeight="1" x14ac:dyDescent="0.25">
      <c r="A56" s="577"/>
      <c r="B56" s="406"/>
      <c r="C56" s="406"/>
      <c r="D56" s="406"/>
      <c r="E56" s="587" t="str">
        <f>UPPER(IF($D55="","",VLOOKUP($D55,'1D ELO (4)'!$A$7:$P$33,11)))</f>
        <v/>
      </c>
      <c r="F56" s="472" t="str">
        <f>UPPER(IF($D55="","",VLOOKUP($D55,'1D ELO (4)'!$A$7:$P$33,8)))</f>
        <v/>
      </c>
      <c r="G56" s="472" t="str">
        <f>IF($D55="","",VLOOKUP($D55,'1D ELO (4)'!$A$7:$P$33,9))</f>
        <v/>
      </c>
      <c r="H56" s="588"/>
      <c r="I56" s="472" t="str">
        <f>IF($D55="","",VLOOKUP($D55,'1D ELO (4)'!$A$7:$P$33,10))</f>
        <v/>
      </c>
      <c r="J56" s="578"/>
      <c r="K56" s="579" t="str">
        <f>IF(J56="a",F55,IF(J56="b",F57,""))</f>
        <v/>
      </c>
      <c r="L56" s="576"/>
      <c r="M56" s="434"/>
      <c r="N56" s="590"/>
      <c r="O56" s="434"/>
      <c r="P56" s="576"/>
      <c r="Q56" s="434"/>
      <c r="R56" s="316"/>
      <c r="S56" s="319"/>
    </row>
    <row r="57" spans="1:19" s="60" customFormat="1" ht="9.6" customHeight="1" x14ac:dyDescent="0.25">
      <c r="A57" s="577"/>
      <c r="B57" s="408"/>
      <c r="C57" s="408"/>
      <c r="D57" s="417"/>
      <c r="E57" s="626"/>
      <c r="F57" s="580"/>
      <c r="G57" s="580"/>
      <c r="H57" s="584"/>
      <c r="I57" s="580"/>
      <c r="J57" s="581"/>
      <c r="K57" s="582" t="str">
        <f>UPPER(IF(OR(J58="a",J58="as"),F55,IF(OR(J58="b",J58="bs"),F59,0)))</f>
        <v>0</v>
      </c>
      <c r="L57" s="583"/>
      <c r="M57" s="434"/>
      <c r="N57" s="590"/>
      <c r="O57" s="434"/>
      <c r="P57" s="576"/>
      <c r="Q57" s="434"/>
      <c r="R57" s="316"/>
      <c r="S57" s="319"/>
    </row>
    <row r="58" spans="1:19" s="60" customFormat="1" ht="9.6" customHeight="1" x14ac:dyDescent="0.25">
      <c r="A58" s="577"/>
      <c r="B58" s="408"/>
      <c r="C58" s="408"/>
      <c r="D58" s="417"/>
      <c r="E58" s="626"/>
      <c r="F58" s="580"/>
      <c r="G58" s="580"/>
      <c r="H58" s="584"/>
      <c r="I58" s="473" t="s">
        <v>134</v>
      </c>
      <c r="J58" s="336"/>
      <c r="K58" s="585" t="str">
        <f>UPPER(IF(OR(J58="a",J58="as"),F56,IF(OR(J58="b",J58="bs"),F60,0)))</f>
        <v>0</v>
      </c>
      <c r="L58" s="586"/>
      <c r="M58" s="434"/>
      <c r="N58" s="590"/>
      <c r="O58" s="434"/>
      <c r="P58" s="576"/>
      <c r="Q58" s="434"/>
      <c r="R58" s="316"/>
      <c r="S58" s="319"/>
    </row>
    <row r="59" spans="1:19" s="60" customFormat="1" ht="9.6" customHeight="1" x14ac:dyDescent="0.25">
      <c r="A59" s="577">
        <v>14</v>
      </c>
      <c r="B59" s="399" t="str">
        <f>IF($D59="","",VLOOKUP($D59,'1D ELO (4)'!$A$7:$P$39,14))</f>
        <v/>
      </c>
      <c r="C59" s="399" t="str">
        <f>IF($D59="","",VLOOKUP($D59,'1D ELO (4)'!$A$7:$P$39,15))</f>
        <v/>
      </c>
      <c r="D59" s="401"/>
      <c r="E59" s="587" t="str">
        <f>UPPER(IF($D59="","",VLOOKUP($D59,'1D ELO (4)'!$A$7:$P$39,5)))</f>
        <v/>
      </c>
      <c r="F59" s="472" t="str">
        <f>UPPER(IF($D59="","",VLOOKUP($D59,'1D ELO (4)'!$A$7:$P$39,2)))</f>
        <v/>
      </c>
      <c r="G59" s="472" t="str">
        <f>IF($D59="","",VLOOKUP($D59,'1D ELO (4)'!$A$7:$P$39,3))</f>
        <v/>
      </c>
      <c r="H59" s="588"/>
      <c r="I59" s="472" t="str">
        <f>IF($D59="","",VLOOKUP($D59,'1D ELO (4)'!$A$7:$P$39,4))</f>
        <v/>
      </c>
      <c r="J59" s="589"/>
      <c r="K59" s="434"/>
      <c r="L59" s="590"/>
      <c r="M59" s="437"/>
      <c r="N59" s="595"/>
      <c r="O59" s="434"/>
      <c r="P59" s="576"/>
      <c r="Q59" s="434"/>
      <c r="R59" s="316"/>
      <c r="S59" s="319"/>
    </row>
    <row r="60" spans="1:19" s="60" customFormat="1" ht="9.6" customHeight="1" x14ac:dyDescent="0.25">
      <c r="A60" s="577"/>
      <c r="B60" s="406"/>
      <c r="C60" s="406"/>
      <c r="D60" s="406"/>
      <c r="E60" s="587" t="str">
        <f>UPPER(IF($D59="","",VLOOKUP($D59,'1D ELO (4)'!$A$7:$P$33,11)))</f>
        <v/>
      </c>
      <c r="F60" s="472" t="str">
        <f>UPPER(IF($D59="","",VLOOKUP($D59,'1D ELO (4)'!$A$7:$P$33,8)))</f>
        <v/>
      </c>
      <c r="G60" s="472" t="str">
        <f>IF($D59="","",VLOOKUP($D59,'1D ELO (4)'!$A$7:$P$33,9))</f>
        <v/>
      </c>
      <c r="H60" s="588"/>
      <c r="I60" s="472" t="str">
        <f>IF($D59="","",VLOOKUP($D59,'1D ELO (4)'!$A$7:$P$33,10))</f>
        <v/>
      </c>
      <c r="J60" s="578"/>
      <c r="K60" s="434"/>
      <c r="L60" s="590"/>
      <c r="M60" s="591"/>
      <c r="N60" s="596"/>
      <c r="O60" s="434"/>
      <c r="P60" s="576"/>
      <c r="Q60" s="434"/>
      <c r="R60" s="316"/>
      <c r="S60" s="319"/>
    </row>
    <row r="61" spans="1:19" s="60" customFormat="1" ht="9.6" customHeight="1" x14ac:dyDescent="0.25">
      <c r="A61" s="577"/>
      <c r="B61" s="408"/>
      <c r="C61" s="408"/>
      <c r="D61" s="417"/>
      <c r="E61" s="626"/>
      <c r="F61" s="580"/>
      <c r="G61" s="580"/>
      <c r="H61" s="584"/>
      <c r="I61" s="580"/>
      <c r="J61" s="593"/>
      <c r="K61" s="434"/>
      <c r="L61" s="581"/>
      <c r="M61" s="582" t="str">
        <f>UPPER(IF(OR(L62="a",L62="as"),K57,IF(OR(L62="b",L62="bs"),K65,0)))</f>
        <v>0</v>
      </c>
      <c r="N61" s="590"/>
      <c r="O61" s="434"/>
      <c r="P61" s="576"/>
      <c r="Q61" s="434"/>
      <c r="R61" s="316"/>
      <c r="S61" s="319"/>
    </row>
    <row r="62" spans="1:19" s="60" customFormat="1" ht="9.6" customHeight="1" x14ac:dyDescent="0.25">
      <c r="A62" s="577"/>
      <c r="B62" s="408"/>
      <c r="C62" s="408"/>
      <c r="D62" s="417"/>
      <c r="E62" s="626"/>
      <c r="F62" s="580"/>
      <c r="G62" s="580"/>
      <c r="H62" s="584"/>
      <c r="I62" s="580"/>
      <c r="J62" s="593"/>
      <c r="K62" s="419" t="s">
        <v>134</v>
      </c>
      <c r="L62" s="336"/>
      <c r="M62" s="585" t="str">
        <f>UPPER(IF(OR(L62="a",L62="as"),K58,IF(OR(L62="b",L62="bs"),K66,0)))</f>
        <v>0</v>
      </c>
      <c r="N62" s="578"/>
      <c r="O62" s="434"/>
      <c r="P62" s="576"/>
      <c r="Q62" s="434"/>
      <c r="R62" s="316"/>
      <c r="S62" s="319"/>
    </row>
    <row r="63" spans="1:19" s="60" customFormat="1" ht="9.6" customHeight="1" x14ac:dyDescent="0.25">
      <c r="A63" s="594">
        <v>15</v>
      </c>
      <c r="B63" s="399" t="str">
        <f>IF($D63="","",VLOOKUP($D63,'1D ELO (4)'!$A$7:$P$39,14))</f>
        <v/>
      </c>
      <c r="C63" s="399" t="str">
        <f>IF($D63="","",VLOOKUP($D63,'1D ELO (4)'!$A$7:$P$39,15))</f>
        <v/>
      </c>
      <c r="D63" s="401"/>
      <c r="E63" s="587" t="str">
        <f>UPPER(IF($D63="","",VLOOKUP($D63,'1D ELO (4)'!$A$7:$P$39,5)))</f>
        <v/>
      </c>
      <c r="F63" s="472" t="str">
        <f>UPPER(IF($D63="","",VLOOKUP($D63,'1D ELO (4)'!$A$7:$P$39,2)))</f>
        <v/>
      </c>
      <c r="G63" s="472" t="str">
        <f>IF($D63="","",VLOOKUP($D63,'1D ELO (4)'!$A$7:$P$39,3))</f>
        <v/>
      </c>
      <c r="H63" s="588"/>
      <c r="I63" s="472" t="str">
        <f>IF($D63="","",VLOOKUP($D63,'1D ELO (4)'!$A$7:$P$39,4))</f>
        <v/>
      </c>
      <c r="J63" s="575"/>
      <c r="K63" s="434"/>
      <c r="L63" s="590"/>
      <c r="M63" s="434"/>
      <c r="N63" s="576"/>
      <c r="O63" s="632" t="s">
        <v>129</v>
      </c>
      <c r="P63" s="633"/>
      <c r="Q63" s="632" t="s">
        <v>441</v>
      </c>
      <c r="R63" s="633"/>
      <c r="S63" s="319"/>
    </row>
    <row r="64" spans="1:19" s="60" customFormat="1" ht="9.6" customHeight="1" x14ac:dyDescent="0.25">
      <c r="A64" s="577"/>
      <c r="B64" s="406"/>
      <c r="C64" s="406"/>
      <c r="D64" s="406"/>
      <c r="E64" s="587" t="str">
        <f>UPPER(IF($D63="","",VLOOKUP($D63,'1D ELO (4)'!$A$7:$P$33,11)))</f>
        <v/>
      </c>
      <c r="F64" s="472" t="str">
        <f>UPPER(IF($D63="","",VLOOKUP($D63,'1D ELO (4)'!$A$7:$P$33,8)))</f>
        <v/>
      </c>
      <c r="G64" s="472" t="str">
        <f>IF($D63="","",VLOOKUP($D63,'1D ELO (4)'!$A$7:$P$33,9))</f>
        <v/>
      </c>
      <c r="H64" s="588"/>
      <c r="I64" s="472" t="str">
        <f>IF($D63="","",VLOOKUP($D63,'1D ELO (4)'!$A$7:$P$33,10))</f>
        <v/>
      </c>
      <c r="J64" s="578"/>
      <c r="K64" s="579" t="str">
        <f>IF(J64="a",F63,IF(J64="b",F65,""))</f>
        <v/>
      </c>
      <c r="L64" s="590"/>
      <c r="M64" s="434"/>
      <c r="N64" s="576"/>
      <c r="O64" s="634" t="str">
        <f>UPPER(IF(OR(P38="a",P38="as"),O21,IF(OR(P38="b",P38="bs"),O53,0)))</f>
        <v>0</v>
      </c>
      <c r="P64" s="635"/>
      <c r="Q64" s="636"/>
      <c r="R64" s="633"/>
      <c r="S64" s="319"/>
    </row>
    <row r="65" spans="1:19" s="60" customFormat="1" ht="9.6" customHeight="1" x14ac:dyDescent="0.25">
      <c r="A65" s="577"/>
      <c r="B65" s="408"/>
      <c r="C65" s="408"/>
      <c r="D65" s="408"/>
      <c r="E65" s="407"/>
      <c r="F65" s="580"/>
      <c r="G65" s="580"/>
      <c r="H65" s="584"/>
      <c r="I65" s="580"/>
      <c r="J65" s="581"/>
      <c r="K65" s="582" t="str">
        <f>UPPER(IF(OR(J66="a",J66="as"),F63,IF(OR(J66="b",J66="bs"),F67,0)))</f>
        <v>0</v>
      </c>
      <c r="L65" s="595"/>
      <c r="M65" s="434"/>
      <c r="N65" s="576"/>
      <c r="O65" s="637" t="str">
        <f>UPPER(IF(OR(P38="a",P38="as"),O22,IF(OR(P38="b",P38="bs"),O54,0)))</f>
        <v>0</v>
      </c>
      <c r="P65" s="638"/>
      <c r="Q65" s="636"/>
      <c r="R65" s="633"/>
      <c r="S65" s="319"/>
    </row>
    <row r="66" spans="1:19" s="60" customFormat="1" ht="9.6" customHeight="1" x14ac:dyDescent="0.25">
      <c r="A66" s="577"/>
      <c r="B66" s="408"/>
      <c r="C66" s="408"/>
      <c r="D66" s="408"/>
      <c r="E66" s="407"/>
      <c r="F66" s="580"/>
      <c r="G66" s="580"/>
      <c r="H66" s="584"/>
      <c r="I66" s="473" t="s">
        <v>134</v>
      </c>
      <c r="J66" s="336"/>
      <c r="K66" s="585" t="str">
        <f>UPPER(IF(OR(J66="a",J66="as"),F64,IF(OR(J66="b",J66="bs"),F68,0)))</f>
        <v>0</v>
      </c>
      <c r="L66" s="578"/>
      <c r="M66" s="434"/>
      <c r="N66" s="576"/>
      <c r="O66" s="633"/>
      <c r="P66" s="639"/>
      <c r="Q66" s="634" t="str">
        <f>UPPER(IF(OR(P67="a",P67="as"),O64,IF(OR(P67="b",P67="bs"),O68,0)))</f>
        <v>0</v>
      </c>
      <c r="R66" s="640"/>
      <c r="S66" s="319"/>
    </row>
    <row r="67" spans="1:19" s="60" customFormat="1" ht="9.6" customHeight="1" x14ac:dyDescent="0.25">
      <c r="A67" s="629">
        <v>16</v>
      </c>
      <c r="B67" s="399" t="str">
        <f>IF($D67="","",VLOOKUP($D67,'1D ELO (4)'!$A$7:$P$39,14))</f>
        <v/>
      </c>
      <c r="C67" s="399" t="str">
        <f>IF($D67="","",VLOOKUP($D67,'1D ELO (4)'!$A$7:$P$39,15))</f>
        <v/>
      </c>
      <c r="D67" s="401"/>
      <c r="E67" s="624" t="str">
        <f>UPPER(IF($D67="","",VLOOKUP($D67,'1D ELO (4)'!$A$7:$P$39,5)))</f>
        <v/>
      </c>
      <c r="F67" s="573" t="str">
        <f>UPPER(IF($D67="","",VLOOKUP($D67,'1D ELO (4)'!$A$7:$P$39,2)))</f>
        <v/>
      </c>
      <c r="G67" s="573" t="str">
        <f>IF($D67="","",VLOOKUP($D67,'1D ELO (4)'!$A$7:$P$39,3))</f>
        <v/>
      </c>
      <c r="H67" s="574"/>
      <c r="I67" s="573" t="str">
        <f>IF($D67="","",VLOOKUP($D67,'1D ELO (4)'!$A$7:$P$39,4))</f>
        <v/>
      </c>
      <c r="J67" s="589"/>
      <c r="K67" s="434"/>
      <c r="L67" s="576"/>
      <c r="M67" s="437"/>
      <c r="N67" s="583"/>
      <c r="O67" s="497" t="s">
        <v>134</v>
      </c>
      <c r="P67" s="641"/>
      <c r="Q67" s="637" t="str">
        <f>UPPER(IF(OR(P67="a",P67="as"),O65,IF(OR(P67="b",P67="bs"),O69,0)))</f>
        <v>0</v>
      </c>
      <c r="R67" s="642"/>
      <c r="S67" s="319"/>
    </row>
    <row r="68" spans="1:19" s="60" customFormat="1" ht="9.6" customHeight="1" x14ac:dyDescent="0.25">
      <c r="A68" s="577"/>
      <c r="B68" s="406"/>
      <c r="C68" s="406"/>
      <c r="D68" s="406"/>
      <c r="E68" s="624" t="str">
        <f>UPPER(IF($D67="","",VLOOKUP($D67,'1D ELO (4)'!$A$7:$P$33,11)))</f>
        <v/>
      </c>
      <c r="F68" s="402" t="str">
        <f>UPPER(IF($D67="","",VLOOKUP($D67,'1D ELO (4)'!$A$7:$P$33,8)))</f>
        <v/>
      </c>
      <c r="G68" s="402" t="str">
        <f>IF($D67="","",VLOOKUP($D67,'1D ELO (4)'!$A$7:$P$33,9))</f>
        <v/>
      </c>
      <c r="H68" s="598"/>
      <c r="I68" s="402" t="str">
        <f>IF($D67="","",VLOOKUP($D67,'1D ELO (4)'!$A$7:$P$33,10))</f>
        <v/>
      </c>
      <c r="J68" s="578"/>
      <c r="K68" s="434"/>
      <c r="L68" s="576"/>
      <c r="M68" s="591"/>
      <c r="N68" s="592"/>
      <c r="O68" s="634" t="str">
        <f>UPPER(IF(OR(P113="a",P113="as"),O96,IF(OR(P113="b",P113="bs"),O128,0)))</f>
        <v>0</v>
      </c>
      <c r="P68" s="643"/>
      <c r="Q68" s="636"/>
      <c r="R68" s="633"/>
      <c r="S68" s="319"/>
    </row>
    <row r="69" spans="1:19" s="60" customFormat="1" ht="9.6" customHeight="1" x14ac:dyDescent="0.25">
      <c r="A69" s="324"/>
      <c r="B69" s="350"/>
      <c r="C69" s="350"/>
      <c r="D69" s="601"/>
      <c r="E69" s="601"/>
      <c r="F69" s="435"/>
      <c r="G69" s="435"/>
      <c r="H69" s="602"/>
      <c r="I69" s="435"/>
      <c r="J69" s="603"/>
      <c r="K69" s="317"/>
      <c r="L69" s="318"/>
      <c r="M69" s="317"/>
      <c r="N69" s="318"/>
      <c r="O69" s="637" t="str">
        <f>UPPER(IF(OR(P113="a",P113="as"),O97,IF(OR(P113="b",P113="bs"),O129,0)))</f>
        <v>0</v>
      </c>
      <c r="P69" s="644"/>
      <c r="Q69" s="636"/>
      <c r="R69" s="633"/>
      <c r="S69" s="319"/>
    </row>
    <row r="70" spans="1:19" s="7" customFormat="1" ht="6" customHeight="1" x14ac:dyDescent="0.25">
      <c r="A70" s="324"/>
      <c r="B70" s="350"/>
      <c r="C70" s="350"/>
      <c r="D70" s="601"/>
      <c r="E70" s="601"/>
      <c r="F70" s="435"/>
      <c r="G70" s="435"/>
      <c r="H70" s="602"/>
      <c r="I70" s="435"/>
      <c r="J70" s="603"/>
      <c r="K70" s="317"/>
      <c r="L70" s="318"/>
      <c r="M70" s="358"/>
      <c r="N70" s="360"/>
      <c r="O70" s="645"/>
      <c r="P70" s="646"/>
      <c r="Q70" s="645"/>
      <c r="R70" s="646"/>
      <c r="S70" s="354"/>
    </row>
    <row r="71" spans="1:19" s="18" customFormat="1" ht="10.5" customHeight="1" x14ac:dyDescent="0.25">
      <c r="A71" s="220" t="s">
        <v>72</v>
      </c>
      <c r="B71" s="221"/>
      <c r="C71" s="222"/>
      <c r="D71" s="361" t="s">
        <v>99</v>
      </c>
      <c r="E71" s="361"/>
      <c r="F71" s="362" t="s">
        <v>434</v>
      </c>
      <c r="G71" s="361" t="s">
        <v>99</v>
      </c>
      <c r="H71" s="362" t="s">
        <v>434</v>
      </c>
      <c r="I71" s="604"/>
      <c r="J71" s="362" t="s">
        <v>99</v>
      </c>
      <c r="K71" s="362" t="s">
        <v>435</v>
      </c>
      <c r="L71" s="364"/>
      <c r="M71" s="362" t="s">
        <v>436</v>
      </c>
      <c r="N71" s="365"/>
      <c r="O71" s="366" t="s">
        <v>437</v>
      </c>
      <c r="P71" s="366"/>
      <c r="Q71" s="367"/>
      <c r="R71" s="368"/>
    </row>
    <row r="72" spans="1:19" s="18" customFormat="1" ht="9" customHeight="1" x14ac:dyDescent="0.25">
      <c r="A72" s="605" t="s">
        <v>447</v>
      </c>
      <c r="B72" s="254"/>
      <c r="C72" s="606"/>
      <c r="D72" s="443">
        <v>1</v>
      </c>
      <c r="E72" s="443"/>
      <c r="F72" s="258">
        <f>IF(D72&gt;$R$79,0,UPPER(VLOOKUP(D72,'1D ELO (4)'!$A$7:$L$23,2)))</f>
        <v>0</v>
      </c>
      <c r="G72" s="647">
        <v>5</v>
      </c>
      <c r="H72" s="258">
        <f>IF(G72&gt;$R$79,0,UPPER(VLOOKUP(G72,'1D ELO (4)'!$A$7:$L$23,2)))</f>
        <v>0</v>
      </c>
      <c r="I72" s="608"/>
      <c r="J72" s="609" t="s">
        <v>105</v>
      </c>
      <c r="K72" s="254"/>
      <c r="L72" s="243"/>
      <c r="M72" s="254"/>
      <c r="N72" s="445"/>
      <c r="O72" s="446" t="s">
        <v>448</v>
      </c>
      <c r="P72" s="447"/>
      <c r="Q72" s="447"/>
      <c r="R72" s="448"/>
    </row>
    <row r="73" spans="1:19" s="18" customFormat="1" ht="9" customHeight="1" x14ac:dyDescent="0.25">
      <c r="A73" s="449" t="s">
        <v>107</v>
      </c>
      <c r="B73" s="450"/>
      <c r="C73" s="452"/>
      <c r="D73" s="443"/>
      <c r="E73" s="443"/>
      <c r="F73" s="258">
        <f>IF(D72&gt;$R$79,0,UPPER(VLOOKUP(D72,'1D ELO (4)'!$A$7:$L$23,8)))</f>
        <v>0</v>
      </c>
      <c r="G73" s="647"/>
      <c r="H73" s="258">
        <f>IF(G72&gt;$R$79,0,UPPER(VLOOKUP(G72,'1D ELO (4)'!$A$7:$L$23,8)))</f>
        <v>0</v>
      </c>
      <c r="I73" s="608"/>
      <c r="J73" s="609"/>
      <c r="K73" s="258">
        <f>IF(J72&gt;$R$79,0,UPPER(VLOOKUP(J72,'1D ELO (4)'!$A$7:$L$23,8)))</f>
        <v>0</v>
      </c>
      <c r="L73" s="243"/>
      <c r="M73" s="254"/>
      <c r="N73" s="445"/>
      <c r="O73" s="450"/>
      <c r="P73" s="454"/>
      <c r="Q73" s="450"/>
      <c r="R73" s="455"/>
    </row>
    <row r="74" spans="1:19" s="18" customFormat="1" ht="9" customHeight="1" x14ac:dyDescent="0.25">
      <c r="A74" s="255"/>
      <c r="B74" s="256"/>
      <c r="C74" s="257"/>
      <c r="D74" s="443">
        <v>2</v>
      </c>
      <c r="E74" s="443"/>
      <c r="F74" s="258">
        <f>IF(D74&gt;$R$79,0,UPPER(VLOOKUP(D74,'1D ELO (4)'!$A$7:$L$23,2)))</f>
        <v>0</v>
      </c>
      <c r="G74" s="647">
        <v>6</v>
      </c>
      <c r="H74" s="258">
        <f>IF(G74&gt;$R$79,0,UPPER(VLOOKUP(G74,'1D ELO (4)'!$A$7:$L$23,2)))</f>
        <v>0</v>
      </c>
      <c r="I74" s="608"/>
      <c r="J74" s="609" t="s">
        <v>108</v>
      </c>
      <c r="K74" s="254"/>
      <c r="L74" s="243"/>
      <c r="M74" s="254"/>
      <c r="N74" s="445"/>
      <c r="O74" s="446" t="s">
        <v>110</v>
      </c>
      <c r="P74" s="447"/>
      <c r="Q74" s="447"/>
      <c r="R74" s="448"/>
    </row>
    <row r="75" spans="1:19" s="18" customFormat="1" ht="9" customHeight="1" x14ac:dyDescent="0.25">
      <c r="A75" s="260"/>
      <c r="B75" s="261"/>
      <c r="C75" s="262"/>
      <c r="D75" s="443"/>
      <c r="E75" s="443"/>
      <c r="F75" s="258">
        <f>IF(D74&gt;$R$79,0,UPPER(VLOOKUP(D74,'1D ELO (4)'!$A$7:$L$23,8)))</f>
        <v>0</v>
      </c>
      <c r="G75" s="647"/>
      <c r="H75" s="258">
        <f>IF(G74&gt;$R$79,0,UPPER(VLOOKUP(G74,'1D ELO (4)'!$A$7:$L$23,8)))</f>
        <v>0</v>
      </c>
      <c r="I75" s="608"/>
      <c r="J75" s="609"/>
      <c r="K75" s="254"/>
      <c r="L75" s="243"/>
      <c r="M75" s="254"/>
      <c r="N75" s="445"/>
      <c r="O75" s="254"/>
      <c r="P75" s="243"/>
      <c r="Q75" s="254"/>
      <c r="R75" s="445"/>
    </row>
    <row r="76" spans="1:19" s="18" customFormat="1" ht="9" customHeight="1" x14ac:dyDescent="0.25">
      <c r="A76" s="264"/>
      <c r="B76" s="265"/>
      <c r="C76" s="266"/>
      <c r="D76" s="443">
        <v>3</v>
      </c>
      <c r="E76" s="443"/>
      <c r="F76" s="258">
        <f>IF(D76&gt;$R$79,0,UPPER(VLOOKUP(D76,'1D ELO (4)'!$A$7:$L$23,2)))</f>
        <v>0</v>
      </c>
      <c r="G76" s="647">
        <v>7</v>
      </c>
      <c r="H76" s="258">
        <f>IF(G76&gt;$R$79,0,UPPER(VLOOKUP(G76,'1D ELO (4)'!$A$7:$L$23,2)))</f>
        <v>0</v>
      </c>
      <c r="I76" s="608"/>
      <c r="J76" s="609" t="s">
        <v>109</v>
      </c>
      <c r="K76" s="254"/>
      <c r="L76" s="243"/>
      <c r="M76" s="254"/>
      <c r="N76" s="445"/>
      <c r="O76" s="450"/>
      <c r="P76" s="454"/>
      <c r="Q76" s="450"/>
      <c r="R76" s="455"/>
    </row>
    <row r="77" spans="1:19" s="18" customFormat="1" ht="9" customHeight="1" x14ac:dyDescent="0.25">
      <c r="A77" s="267"/>
      <c r="B77" s="16"/>
      <c r="C77" s="262"/>
      <c r="D77" s="443"/>
      <c r="E77" s="443"/>
      <c r="F77" s="258">
        <f>IF(D76&gt;$R$79,0,UPPER(VLOOKUP(D76,'1D ELO (4)'!$A$7:$L$23,8)))</f>
        <v>0</v>
      </c>
      <c r="G77" s="647"/>
      <c r="H77" s="258">
        <f>IF(G76&gt;$R$79,0,UPPER(VLOOKUP(G76,'1D ELO (4)'!$A$7:$L$23,8)))</f>
        <v>0</v>
      </c>
      <c r="I77" s="608"/>
      <c r="J77" s="609"/>
      <c r="K77" s="254"/>
      <c r="L77" s="243"/>
      <c r="M77" s="254"/>
      <c r="N77" s="445"/>
      <c r="O77" s="446" t="s">
        <v>33</v>
      </c>
      <c r="P77" s="447"/>
      <c r="Q77" s="447"/>
      <c r="R77" s="448"/>
    </row>
    <row r="78" spans="1:19" s="18" customFormat="1" ht="9" customHeight="1" x14ac:dyDescent="0.25">
      <c r="A78" s="267"/>
      <c r="B78" s="16"/>
      <c r="C78" s="268"/>
      <c r="D78" s="443">
        <v>4</v>
      </c>
      <c r="E78" s="443"/>
      <c r="F78" s="258">
        <f>IF(D78&gt;$R$79,0,UPPER(VLOOKUP(D78,'1D ELO (4)'!$A$7:$L$23,2)))</f>
        <v>0</v>
      </c>
      <c r="G78" s="647">
        <v>8</v>
      </c>
      <c r="H78" s="258">
        <f>IF(G78&gt;$R$79,0,UPPER(VLOOKUP(G78,'1D ELO (4)'!$A$7:$L$23,2)))</f>
        <v>0</v>
      </c>
      <c r="I78" s="608"/>
      <c r="J78" s="609" t="s">
        <v>111</v>
      </c>
      <c r="K78" s="254"/>
      <c r="L78" s="243"/>
      <c r="M78" s="254"/>
      <c r="N78" s="445"/>
      <c r="O78" s="254"/>
      <c r="P78" s="243"/>
      <c r="Q78" s="254"/>
      <c r="R78" s="445"/>
    </row>
    <row r="79" spans="1:19" s="18" customFormat="1" ht="9" customHeight="1" x14ac:dyDescent="0.25">
      <c r="A79" s="269"/>
      <c r="B79" s="270"/>
      <c r="C79" s="271"/>
      <c r="D79" s="456"/>
      <c r="E79" s="456"/>
      <c r="F79" s="258">
        <f>IF(D78&gt;$R$79,0,UPPER(VLOOKUP(D78,'1D ELO (4)'!$A$7:$L$23,8)))</f>
        <v>0</v>
      </c>
      <c r="G79" s="648"/>
      <c r="H79" s="273">
        <f>IF(G78&gt;$R$79,0,UPPER(VLOOKUP(G78,'1D ELO (4)'!$A$7:$L$23,8)))</f>
        <v>0</v>
      </c>
      <c r="I79" s="611"/>
      <c r="J79" s="616"/>
      <c r="K79" s="450"/>
      <c r="L79" s="454"/>
      <c r="M79" s="450"/>
      <c r="N79" s="455"/>
      <c r="O79" s="450" t="str">
        <f>R4</f>
        <v>Kovács Zoltán</v>
      </c>
      <c r="P79" s="454"/>
      <c r="Q79" s="450"/>
      <c r="R79" s="649">
        <f>'1D ELO (4)'!$P$5</f>
        <v>0</v>
      </c>
    </row>
    <row r="80" spans="1:19" s="287" customFormat="1" ht="9.6" x14ac:dyDescent="0.25">
      <c r="A80" s="378"/>
      <c r="B80" s="55" t="s">
        <v>125</v>
      </c>
      <c r="C80" s="55" t="s">
        <v>442</v>
      </c>
      <c r="D80" s="55" t="s">
        <v>443</v>
      </c>
      <c r="E80" s="55" t="s">
        <v>71</v>
      </c>
      <c r="F80" s="66" t="s">
        <v>24</v>
      </c>
      <c r="G80" s="66" t="s">
        <v>25</v>
      </c>
      <c r="H80" s="66"/>
      <c r="I80" s="66" t="s">
        <v>37</v>
      </c>
      <c r="J80" s="66"/>
      <c r="K80" s="55" t="s">
        <v>128</v>
      </c>
      <c r="L80" s="565"/>
      <c r="M80" s="55" t="s">
        <v>361</v>
      </c>
      <c r="N80" s="565"/>
      <c r="O80" s="55" t="s">
        <v>444</v>
      </c>
      <c r="P80" s="565"/>
      <c r="Q80" s="55" t="s">
        <v>445</v>
      </c>
      <c r="R80" s="566"/>
    </row>
    <row r="81" spans="1:21" s="287" customFormat="1" ht="3.75" customHeight="1" x14ac:dyDescent="0.25">
      <c r="A81" s="650"/>
      <c r="B81" s="651"/>
      <c r="C81" s="651"/>
      <c r="D81" s="651"/>
      <c r="E81" s="651"/>
      <c r="F81" s="652"/>
      <c r="G81" s="652"/>
      <c r="H81" s="7"/>
      <c r="I81" s="652"/>
      <c r="J81" s="653"/>
      <c r="K81" s="651"/>
      <c r="L81" s="653"/>
      <c r="M81" s="651"/>
      <c r="N81" s="653"/>
      <c r="O81" s="651"/>
      <c r="P81" s="653"/>
      <c r="Q81" s="651"/>
      <c r="R81" s="654"/>
    </row>
    <row r="82" spans="1:21" s="60" customFormat="1" ht="10.5" customHeight="1" x14ac:dyDescent="0.25">
      <c r="A82" s="571">
        <v>17</v>
      </c>
      <c r="B82" s="399" t="str">
        <f>IF($D82="","",VLOOKUP($D82,'1D ELO (4)'!$A$7:$P$39,14))</f>
        <v/>
      </c>
      <c r="C82" s="399" t="str">
        <f>IF($D82="","",VLOOKUP($D82,'1D ELO (4)'!$A$7:$P$39,15))</f>
        <v/>
      </c>
      <c r="D82" s="401"/>
      <c r="E82" s="572" t="str">
        <f>UPPER(IF($D82="","",VLOOKUP($D82,'1D ELO (4)'!$A$7:$P$39,5)))</f>
        <v/>
      </c>
      <c r="F82" s="573" t="str">
        <f>UPPER(IF($D82="","",VLOOKUP($D82,'1D ELO (4)'!$A$7:$P$39,2)))</f>
        <v/>
      </c>
      <c r="G82" s="573" t="str">
        <f>IF($D82="","",VLOOKUP($D82,'1D ELO (4)'!$A$7:$P$39,3))</f>
        <v/>
      </c>
      <c r="H82" s="574"/>
      <c r="I82" s="573" t="str">
        <f>IF($D82="","",VLOOKUP($D82,'1D ELO (4)'!$A$7:$P$39,4))</f>
        <v/>
      </c>
      <c r="J82" s="575"/>
      <c r="K82" s="434"/>
      <c r="L82" s="576"/>
      <c r="M82" s="434"/>
      <c r="N82" s="576"/>
      <c r="O82" s="434"/>
      <c r="P82" s="576"/>
      <c r="Q82" s="434"/>
      <c r="R82" s="631" t="s">
        <v>449</v>
      </c>
      <c r="S82" s="319"/>
      <c r="U82" s="405">
        <f>Birók!P60</f>
        <v>0</v>
      </c>
    </row>
    <row r="83" spans="1:21" s="60" customFormat="1" ht="9.6" customHeight="1" x14ac:dyDescent="0.25">
      <c r="A83" s="577"/>
      <c r="B83" s="406"/>
      <c r="C83" s="406"/>
      <c r="D83" s="406"/>
      <c r="E83" s="572" t="str">
        <f>UPPER(IF($D82="","",VLOOKUP($D82,'1D ELO (4)'!$A$7:$P$33,11)))</f>
        <v/>
      </c>
      <c r="F83" s="573" t="str">
        <f>UPPER(IF($D82="","",VLOOKUP($D82,'1D ELO (4)'!$A$7:$P$33,8)))</f>
        <v/>
      </c>
      <c r="G83" s="573" t="str">
        <f>IF($D82="","",VLOOKUP($D82,'1D ELO (4)'!$A$7:$P$33,9))</f>
        <v/>
      </c>
      <c r="H83" s="574"/>
      <c r="I83" s="573" t="str">
        <f>IF($D82="","",VLOOKUP($D82,'1D ELO (4)'!$A$7:$P$33,10))</f>
        <v/>
      </c>
      <c r="J83" s="578"/>
      <c r="K83" s="579" t="str">
        <f>IF(J83="a",F82,IF(J83="b",F84,""))</f>
        <v/>
      </c>
      <c r="L83" s="576"/>
      <c r="M83" s="434"/>
      <c r="N83" s="576"/>
      <c r="O83" s="434"/>
      <c r="P83" s="576"/>
      <c r="Q83" s="434"/>
      <c r="R83" s="316"/>
      <c r="S83" s="319"/>
      <c r="U83" s="413">
        <f>Birók!P61</f>
        <v>0</v>
      </c>
    </row>
    <row r="84" spans="1:21" s="60" customFormat="1" ht="9.6" customHeight="1" x14ac:dyDescent="0.25">
      <c r="A84" s="577"/>
      <c r="B84" s="408"/>
      <c r="C84" s="408"/>
      <c r="D84" s="408"/>
      <c r="E84" s="625"/>
      <c r="F84" s="580"/>
      <c r="G84" s="580"/>
      <c r="H84" s="7"/>
      <c r="I84" s="580"/>
      <c r="J84" s="581"/>
      <c r="K84" s="582" t="str">
        <f>UPPER(IF(OR(J85="a",J85="as"),F82,IF(OR(J85="b",J85="bs"),F86,0)))</f>
        <v>0</v>
      </c>
      <c r="L84" s="583"/>
      <c r="M84" s="434"/>
      <c r="N84" s="576"/>
      <c r="O84" s="434"/>
      <c r="P84" s="576"/>
      <c r="Q84" s="434"/>
      <c r="R84" s="316"/>
      <c r="S84" s="319"/>
      <c r="U84" s="413">
        <f>Birók!P62</f>
        <v>0</v>
      </c>
    </row>
    <row r="85" spans="1:21" s="60" customFormat="1" ht="9.6" customHeight="1" x14ac:dyDescent="0.25">
      <c r="A85" s="577"/>
      <c r="B85" s="408"/>
      <c r="C85" s="408"/>
      <c r="D85" s="408"/>
      <c r="E85" s="407"/>
      <c r="F85" s="580"/>
      <c r="G85" s="580"/>
      <c r="H85" s="584"/>
      <c r="I85" s="473" t="s">
        <v>134</v>
      </c>
      <c r="J85" s="336"/>
      <c r="K85" s="585" t="str">
        <f>UPPER(IF(OR(J85="a",J85="as"),F83,IF(OR(J85="b",J85="bs"),F87,0)))</f>
        <v>0</v>
      </c>
      <c r="L85" s="586"/>
      <c r="M85" s="434"/>
      <c r="N85" s="576"/>
      <c r="O85" s="434"/>
      <c r="P85" s="576"/>
      <c r="Q85" s="434"/>
      <c r="R85" s="316"/>
      <c r="S85" s="319"/>
      <c r="U85" s="413">
        <f>Birók!P63</f>
        <v>0</v>
      </c>
    </row>
    <row r="86" spans="1:21" s="60" customFormat="1" ht="9.6" customHeight="1" x14ac:dyDescent="0.25">
      <c r="A86" s="577">
        <v>18</v>
      </c>
      <c r="B86" s="399" t="str">
        <f>IF($D86="","",VLOOKUP($D86,'1D ELO (4)'!$A$7:$P$39,14))</f>
        <v/>
      </c>
      <c r="C86" s="399" t="str">
        <f>IF($D86="","",VLOOKUP($D86,'1D ELO (4)'!$A$7:$P$39,15))</f>
        <v/>
      </c>
      <c r="D86" s="401"/>
      <c r="E86" s="587" t="str">
        <f>UPPER(IF($D86="","",VLOOKUP($D86,'1D ELO (4)'!$A$7:$P$39,5)))</f>
        <v/>
      </c>
      <c r="F86" s="472" t="str">
        <f>UPPER(IF($D86="","",VLOOKUP($D86,'1D ELO (4)'!$A$7:$P$39,2)))</f>
        <v/>
      </c>
      <c r="G86" s="472" t="str">
        <f>IF($D86="","",VLOOKUP($D86,'1D ELO (4)'!$A$7:$P$39,3))</f>
        <v/>
      </c>
      <c r="H86" s="588"/>
      <c r="I86" s="472" t="str">
        <f>IF($D86="","",VLOOKUP($D86,'1D ELO (4)'!$A$7:$P$39,4))</f>
        <v/>
      </c>
      <c r="J86" s="589"/>
      <c r="K86" s="434"/>
      <c r="L86" s="590"/>
      <c r="M86" s="437"/>
      <c r="N86" s="583"/>
      <c r="O86" s="434"/>
      <c r="P86" s="576"/>
      <c r="Q86" s="434"/>
      <c r="R86" s="316"/>
      <c r="S86" s="319"/>
      <c r="U86" s="413">
        <f>Birók!P64</f>
        <v>0</v>
      </c>
    </row>
    <row r="87" spans="1:21" s="60" customFormat="1" ht="9.6" customHeight="1" x14ac:dyDescent="0.25">
      <c r="A87" s="577"/>
      <c r="B87" s="406"/>
      <c r="C87" s="406"/>
      <c r="D87" s="406"/>
      <c r="E87" s="587" t="str">
        <f>UPPER(IF($D86="","",VLOOKUP($D86,'1D ELO (4)'!$A$7:$P$33,11)))</f>
        <v/>
      </c>
      <c r="F87" s="472" t="str">
        <f>UPPER(IF($D86="","",VLOOKUP($D86,'1D ELO (4)'!$A$7:$P$33,8)))</f>
        <v/>
      </c>
      <c r="G87" s="472" t="str">
        <f>IF($D86="","",VLOOKUP($D86,'1D ELO (4)'!$A$7:$P$33,9))</f>
        <v/>
      </c>
      <c r="H87" s="588"/>
      <c r="I87" s="472" t="str">
        <f>IF($D86="","",VLOOKUP($D86,'1D ELO (4)'!$A$7:$P$33,10))</f>
        <v/>
      </c>
      <c r="J87" s="578"/>
      <c r="K87" s="434"/>
      <c r="L87" s="590"/>
      <c r="M87" s="591"/>
      <c r="N87" s="592"/>
      <c r="O87" s="434"/>
      <c r="P87" s="576"/>
      <c r="Q87" s="434"/>
      <c r="R87" s="316"/>
      <c r="S87" s="319"/>
      <c r="U87" s="413">
        <f>Birók!P65</f>
        <v>0</v>
      </c>
    </row>
    <row r="88" spans="1:21" s="60" customFormat="1" ht="9.6" customHeight="1" x14ac:dyDescent="0.25">
      <c r="A88" s="577"/>
      <c r="B88" s="408"/>
      <c r="C88" s="408"/>
      <c r="D88" s="417"/>
      <c r="E88" s="626"/>
      <c r="F88" s="580"/>
      <c r="G88" s="580"/>
      <c r="H88" s="584"/>
      <c r="I88" s="580"/>
      <c r="J88" s="593"/>
      <c r="K88" s="434"/>
      <c r="L88" s="581"/>
      <c r="M88" s="582" t="str">
        <f>UPPER(IF(OR(L89="a",L89="as"),K84,IF(OR(L89="b",L89="bs"),K92,0)))</f>
        <v>0</v>
      </c>
      <c r="N88" s="576"/>
      <c r="O88" s="434"/>
      <c r="P88" s="576"/>
      <c r="Q88" s="434"/>
      <c r="R88" s="316"/>
      <c r="S88" s="319"/>
      <c r="U88" s="413">
        <f>Birók!P66</f>
        <v>0</v>
      </c>
    </row>
    <row r="89" spans="1:21" s="60" customFormat="1" ht="9.6" customHeight="1" x14ac:dyDescent="0.25">
      <c r="A89" s="577"/>
      <c r="B89" s="408"/>
      <c r="C89" s="408"/>
      <c r="D89" s="417"/>
      <c r="E89" s="626"/>
      <c r="F89" s="580"/>
      <c r="G89" s="580"/>
      <c r="H89" s="584"/>
      <c r="I89" s="580"/>
      <c r="J89" s="593"/>
      <c r="K89" s="419" t="s">
        <v>134</v>
      </c>
      <c r="L89" s="336"/>
      <c r="M89" s="585" t="str">
        <f>UPPER(IF(OR(L89="a",L89="as"),K85,IF(OR(L89="b",L89="bs"),K93,0)))</f>
        <v>0</v>
      </c>
      <c r="N89" s="586"/>
      <c r="O89" s="434"/>
      <c r="P89" s="576"/>
      <c r="Q89" s="434"/>
      <c r="R89" s="316"/>
      <c r="S89" s="319"/>
      <c r="U89" s="413">
        <f>Birók!P67</f>
        <v>0</v>
      </c>
    </row>
    <row r="90" spans="1:21" s="60" customFormat="1" ht="9.6" customHeight="1" x14ac:dyDescent="0.25">
      <c r="A90" s="594">
        <v>19</v>
      </c>
      <c r="B90" s="399" t="str">
        <f>IF($D90="","",VLOOKUP($D90,'1D ELO (4)'!$A$7:$P$39,14))</f>
        <v/>
      </c>
      <c r="C90" s="399" t="str">
        <f>IF($D90="","",VLOOKUP($D90,'1D ELO (4)'!$A$7:$P$39,15))</f>
        <v/>
      </c>
      <c r="D90" s="401"/>
      <c r="E90" s="587" t="str">
        <f>UPPER(IF($D90="","",VLOOKUP($D90,'1D ELO (4)'!$A$7:$P$39,5)))</f>
        <v/>
      </c>
      <c r="F90" s="472" t="str">
        <f>UPPER(IF($D90="","",VLOOKUP($D90,'1D ELO (4)'!$A$7:$P$39,2)))</f>
        <v/>
      </c>
      <c r="G90" s="472" t="str">
        <f>IF($D90="","",VLOOKUP($D90,'1D ELO (4)'!$A$7:$P$39,3))</f>
        <v/>
      </c>
      <c r="H90" s="588"/>
      <c r="I90" s="472" t="str">
        <f>IF($D90="","",VLOOKUP($D90,'1D ELO (4)'!$A$7:$P$39,4))</f>
        <v/>
      </c>
      <c r="J90" s="575"/>
      <c r="K90" s="434"/>
      <c r="L90" s="590"/>
      <c r="M90" s="434"/>
      <c r="N90" s="590"/>
      <c r="O90" s="437"/>
      <c r="P90" s="576"/>
      <c r="Q90" s="434"/>
      <c r="R90" s="316"/>
      <c r="S90" s="319"/>
      <c r="U90" s="413">
        <f>Birók!P68</f>
        <v>0</v>
      </c>
    </row>
    <row r="91" spans="1:21" s="60" customFormat="1" ht="9.6" customHeight="1" x14ac:dyDescent="0.25">
      <c r="A91" s="577"/>
      <c r="B91" s="406"/>
      <c r="C91" s="406"/>
      <c r="D91" s="406"/>
      <c r="E91" s="587" t="str">
        <f>UPPER(IF($D90="","",VLOOKUP($D90,'1D ELO (4)'!$A$7:$P$33,11)))</f>
        <v/>
      </c>
      <c r="F91" s="472" t="str">
        <f>UPPER(IF($D90="","",VLOOKUP($D90,'1D ELO (4)'!$A$7:$P$33,8)))</f>
        <v/>
      </c>
      <c r="G91" s="472" t="str">
        <f>IF($D90="","",VLOOKUP($D90,'1D ELO (4)'!$A$7:$P$33,9))</f>
        <v/>
      </c>
      <c r="H91" s="588"/>
      <c r="I91" s="472" t="str">
        <f>IF($D90="","",VLOOKUP($D90,'1D ELO (4)'!$A$7:$P$33,10))</f>
        <v/>
      </c>
      <c r="J91" s="578"/>
      <c r="K91" s="579" t="str">
        <f>IF(J91="a",F90,IF(J91="b",F92,""))</f>
        <v/>
      </c>
      <c r="L91" s="590"/>
      <c r="M91" s="434"/>
      <c r="N91" s="590"/>
      <c r="O91" s="434"/>
      <c r="P91" s="576"/>
      <c r="Q91" s="434"/>
      <c r="R91" s="316"/>
      <c r="S91" s="319"/>
      <c r="U91" s="429">
        <f>Birók!P69</f>
        <v>0</v>
      </c>
    </row>
    <row r="92" spans="1:21" s="60" customFormat="1" ht="9.6" customHeight="1" x14ac:dyDescent="0.25">
      <c r="A92" s="577"/>
      <c r="B92" s="408"/>
      <c r="C92" s="408"/>
      <c r="D92" s="417"/>
      <c r="E92" s="626"/>
      <c r="F92" s="580"/>
      <c r="G92" s="580"/>
      <c r="H92" s="584"/>
      <c r="I92" s="580"/>
      <c r="J92" s="581"/>
      <c r="K92" s="582" t="str">
        <f>UPPER(IF(OR(J93="a",J93="as"),F90,IF(OR(J93="b",J93="bs"),F94,0)))</f>
        <v>0</v>
      </c>
      <c r="L92" s="595"/>
      <c r="M92" s="434"/>
      <c r="N92" s="590"/>
      <c r="O92" s="434"/>
      <c r="P92" s="576"/>
      <c r="Q92" s="434"/>
      <c r="R92" s="316"/>
      <c r="S92" s="319"/>
    </row>
    <row r="93" spans="1:21" s="60" customFormat="1" ht="9.6" customHeight="1" x14ac:dyDescent="0.25">
      <c r="A93" s="577"/>
      <c r="B93" s="408"/>
      <c r="C93" s="408"/>
      <c r="D93" s="417"/>
      <c r="E93" s="626"/>
      <c r="F93" s="580"/>
      <c r="G93" s="580"/>
      <c r="H93" s="584"/>
      <c r="I93" s="473" t="s">
        <v>134</v>
      </c>
      <c r="J93" s="336"/>
      <c r="K93" s="585" t="str">
        <f>UPPER(IF(OR(J93="a",J93="as"),F91,IF(OR(J93="b",J93="bs"),F95,0)))</f>
        <v>0</v>
      </c>
      <c r="L93" s="578"/>
      <c r="M93" s="434"/>
      <c r="N93" s="590"/>
      <c r="O93" s="434"/>
      <c r="P93" s="576"/>
      <c r="Q93" s="434"/>
      <c r="R93" s="316"/>
      <c r="S93" s="319"/>
    </row>
    <row r="94" spans="1:21" s="60" customFormat="1" ht="9.6" customHeight="1" x14ac:dyDescent="0.25">
      <c r="A94" s="577">
        <v>20</v>
      </c>
      <c r="B94" s="399" t="str">
        <f>IF($D94="","",VLOOKUP($D94,'1D ELO (4)'!$A$7:$P$39,14))</f>
        <v/>
      </c>
      <c r="C94" s="399" t="str">
        <f>IF($D94="","",VLOOKUP($D94,'1D ELO (4)'!$A$7:$P$39,15))</f>
        <v/>
      </c>
      <c r="D94" s="401"/>
      <c r="E94" s="587" t="str">
        <f>UPPER(IF($D94="","",VLOOKUP($D94,'1D ELO (4)'!$A$7:$P$39,5)))</f>
        <v/>
      </c>
      <c r="F94" s="472" t="str">
        <f>UPPER(IF($D94="","",VLOOKUP($D94,'1D ELO (4)'!$A$7:$P$39,2)))</f>
        <v/>
      </c>
      <c r="G94" s="472" t="str">
        <f>IF($D94="","",VLOOKUP($D94,'1D ELO (4)'!$A$7:$P$39,3))</f>
        <v/>
      </c>
      <c r="H94" s="588"/>
      <c r="I94" s="472" t="str">
        <f>IF($D94="","",VLOOKUP($D94,'1D ELO (4)'!$A$7:$P$39,4))</f>
        <v/>
      </c>
      <c r="J94" s="589"/>
      <c r="K94" s="434"/>
      <c r="L94" s="576"/>
      <c r="M94" s="437"/>
      <c r="N94" s="595"/>
      <c r="O94" s="434"/>
      <c r="P94" s="576"/>
      <c r="Q94" s="434"/>
      <c r="R94" s="316"/>
      <c r="S94" s="319"/>
    </row>
    <row r="95" spans="1:21" s="60" customFormat="1" ht="9.6" customHeight="1" x14ac:dyDescent="0.25">
      <c r="A95" s="577"/>
      <c r="B95" s="406"/>
      <c r="C95" s="406"/>
      <c r="D95" s="406"/>
      <c r="E95" s="587" t="str">
        <f>UPPER(IF($D94="","",VLOOKUP($D94,'1D ELO (4)'!$A$7:$P$33,11)))</f>
        <v/>
      </c>
      <c r="F95" s="472" t="str">
        <f>UPPER(IF($D94="","",VLOOKUP($D94,'1D ELO (4)'!$A$7:$P$33,8)))</f>
        <v/>
      </c>
      <c r="G95" s="472" t="str">
        <f>IF($D94="","",VLOOKUP($D94,'1D ELO (4)'!$A$7:$P$33,9))</f>
        <v/>
      </c>
      <c r="H95" s="588"/>
      <c r="I95" s="472" t="str">
        <f>IF($D94="","",VLOOKUP($D94,'1D ELO (4)'!$A$7:$P$33,10))</f>
        <v/>
      </c>
      <c r="J95" s="578"/>
      <c r="K95" s="434"/>
      <c r="L95" s="576"/>
      <c r="M95" s="591"/>
      <c r="N95" s="596"/>
      <c r="O95" s="434"/>
      <c r="P95" s="576"/>
      <c r="Q95" s="434"/>
      <c r="R95" s="316"/>
      <c r="S95" s="319"/>
    </row>
    <row r="96" spans="1:21" s="60" customFormat="1" ht="9.6" customHeight="1" x14ac:dyDescent="0.25">
      <c r="A96" s="577"/>
      <c r="B96" s="408"/>
      <c r="C96" s="408"/>
      <c r="D96" s="408"/>
      <c r="E96" s="407"/>
      <c r="F96" s="580"/>
      <c r="G96" s="580"/>
      <c r="H96" s="584"/>
      <c r="I96" s="580"/>
      <c r="J96" s="593"/>
      <c r="K96" s="434"/>
      <c r="L96" s="576"/>
      <c r="M96" s="434"/>
      <c r="N96" s="581"/>
      <c r="O96" s="582" t="str">
        <f>UPPER(IF(OR(N97="a",N97="as"),M88,IF(OR(N97="b",N97="bs"),M104,0)))</f>
        <v>0</v>
      </c>
      <c r="P96" s="576"/>
      <c r="Q96" s="434"/>
      <c r="R96" s="316"/>
      <c r="S96" s="319"/>
    </row>
    <row r="97" spans="1:19" s="60" customFormat="1" ht="9.6" customHeight="1" x14ac:dyDescent="0.25">
      <c r="A97" s="577"/>
      <c r="B97" s="408"/>
      <c r="C97" s="408"/>
      <c r="D97" s="408"/>
      <c r="E97" s="407"/>
      <c r="F97" s="580"/>
      <c r="G97" s="580"/>
      <c r="H97" s="584"/>
      <c r="I97" s="580"/>
      <c r="J97" s="593"/>
      <c r="K97" s="434"/>
      <c r="L97" s="576"/>
      <c r="M97" s="419" t="s">
        <v>134</v>
      </c>
      <c r="N97" s="336"/>
      <c r="O97" s="585" t="str">
        <f>UPPER(IF(OR(N97="a",N97="as"),M89,IF(OR(N97="b",N97="bs"),M105,0)))</f>
        <v>0</v>
      </c>
      <c r="P97" s="586"/>
      <c r="Q97" s="434"/>
      <c r="R97" s="316"/>
      <c r="S97" s="319"/>
    </row>
    <row r="98" spans="1:19" s="60" customFormat="1" ht="9.6" customHeight="1" x14ac:dyDescent="0.25">
      <c r="A98" s="577">
        <v>21</v>
      </c>
      <c r="B98" s="399" t="str">
        <f>IF($D98="","",VLOOKUP($D98,'1D ELO (4)'!$A$7:$P$39,14))</f>
        <v/>
      </c>
      <c r="C98" s="399" t="str">
        <f>IF($D98="","",VLOOKUP($D98,'1D ELO (4)'!$A$7:$P$39,15))</f>
        <v/>
      </c>
      <c r="D98" s="401"/>
      <c r="E98" s="587" t="str">
        <f>UPPER(IF($D98="","",VLOOKUP($D98,'1D ELO (4)'!$A$7:$P$39,5)))</f>
        <v/>
      </c>
      <c r="F98" s="472" t="str">
        <f>UPPER(IF($D98="","",VLOOKUP($D98,'1D ELO (4)'!$A$7:$P$39,2)))</f>
        <v/>
      </c>
      <c r="G98" s="472" t="str">
        <f>IF($D98="","",VLOOKUP($D98,'1D ELO (4)'!$A$7:$P$39,3))</f>
        <v/>
      </c>
      <c r="H98" s="588"/>
      <c r="I98" s="472" t="str">
        <f>IF($D98="","",VLOOKUP($D98,'1D ELO (4)'!$A$7:$P$39,4))</f>
        <v/>
      </c>
      <c r="J98" s="575"/>
      <c r="K98" s="434"/>
      <c r="L98" s="576"/>
      <c r="M98" s="434"/>
      <c r="N98" s="590"/>
      <c r="O98" s="434"/>
      <c r="P98" s="590"/>
      <c r="Q98" s="434"/>
      <c r="R98" s="316"/>
      <c r="S98" s="319"/>
    </row>
    <row r="99" spans="1:19" s="60" customFormat="1" ht="9.6" customHeight="1" x14ac:dyDescent="0.25">
      <c r="A99" s="577"/>
      <c r="B99" s="406"/>
      <c r="C99" s="406"/>
      <c r="D99" s="406"/>
      <c r="E99" s="587" t="str">
        <f>UPPER(IF($D98="","",VLOOKUP($D98,'1D ELO (4)'!$A$7:$P$33,11)))</f>
        <v/>
      </c>
      <c r="F99" s="472" t="str">
        <f>UPPER(IF($D98="","",VLOOKUP($D98,'1D ELO (4)'!$A$7:$P$33,8)))</f>
        <v/>
      </c>
      <c r="G99" s="472" t="str">
        <f>IF($D98="","",VLOOKUP($D98,'1D ELO (4)'!$A$7:$P$33,9))</f>
        <v/>
      </c>
      <c r="H99" s="588"/>
      <c r="I99" s="472" t="str">
        <f>IF($D98="","",VLOOKUP($D98,'1D ELO (4)'!$A$7:$P$33,10))</f>
        <v/>
      </c>
      <c r="J99" s="578"/>
      <c r="K99" s="579" t="str">
        <f>IF(J99="a",F98,IF(J99="b",F100,""))</f>
        <v/>
      </c>
      <c r="L99" s="576"/>
      <c r="M99" s="434"/>
      <c r="N99" s="590"/>
      <c r="O99" s="434"/>
      <c r="P99" s="590"/>
      <c r="Q99" s="434"/>
      <c r="R99" s="316"/>
      <c r="S99" s="319"/>
    </row>
    <row r="100" spans="1:19" s="60" customFormat="1" ht="9.6" customHeight="1" x14ac:dyDescent="0.25">
      <c r="A100" s="577"/>
      <c r="B100" s="408"/>
      <c r="C100" s="408"/>
      <c r="D100" s="408"/>
      <c r="E100" s="407"/>
      <c r="F100" s="580"/>
      <c r="G100" s="580"/>
      <c r="H100" s="584"/>
      <c r="I100" s="580"/>
      <c r="J100" s="581"/>
      <c r="K100" s="582" t="str">
        <f>UPPER(IF(OR(J101="a",J101="as"),F98,IF(OR(J101="b",J101="bs"),F102,0)))</f>
        <v>0</v>
      </c>
      <c r="L100" s="583"/>
      <c r="M100" s="434"/>
      <c r="N100" s="590"/>
      <c r="O100" s="434"/>
      <c r="P100" s="590"/>
      <c r="Q100" s="434"/>
      <c r="R100" s="316"/>
      <c r="S100" s="319"/>
    </row>
    <row r="101" spans="1:19" s="60" customFormat="1" ht="9.6" customHeight="1" x14ac:dyDescent="0.25">
      <c r="A101" s="577"/>
      <c r="B101" s="408"/>
      <c r="C101" s="408"/>
      <c r="D101" s="408"/>
      <c r="E101" s="407"/>
      <c r="F101" s="580"/>
      <c r="G101" s="580"/>
      <c r="H101" s="584"/>
      <c r="I101" s="473" t="s">
        <v>134</v>
      </c>
      <c r="J101" s="336"/>
      <c r="K101" s="585" t="str">
        <f>UPPER(IF(OR(J101="a",J101="as"),F99,IF(OR(J101="b",J101="bs"),F103,0)))</f>
        <v>0</v>
      </c>
      <c r="L101" s="586"/>
      <c r="M101" s="434"/>
      <c r="N101" s="590"/>
      <c r="O101" s="434"/>
      <c r="P101" s="590"/>
      <c r="Q101" s="434"/>
      <c r="R101" s="316"/>
      <c r="S101" s="319"/>
    </row>
    <row r="102" spans="1:19" s="60" customFormat="1" ht="9.6" customHeight="1" x14ac:dyDescent="0.25">
      <c r="A102" s="577">
        <v>22</v>
      </c>
      <c r="B102" s="399" t="str">
        <f>IF($D102="","",VLOOKUP($D102,'1D ELO (4)'!$A$7:$P$39,14))</f>
        <v/>
      </c>
      <c r="C102" s="399" t="str">
        <f>IF($D102="","",VLOOKUP($D102,'1D ELO (4)'!$A$7:$P$39,15))</f>
        <v/>
      </c>
      <c r="D102" s="401"/>
      <c r="E102" s="587" t="str">
        <f>UPPER(IF($D102="","",VLOOKUP($D102,'1D ELO (4)'!$A$7:$P$39,5)))</f>
        <v/>
      </c>
      <c r="F102" s="472" t="str">
        <f>UPPER(IF($D102="","",VLOOKUP($D102,'1D ELO (4)'!$A$7:$P$39,2)))</f>
        <v/>
      </c>
      <c r="G102" s="472" t="str">
        <f>IF($D102="","",VLOOKUP($D102,'1D ELO (4)'!$A$7:$P$39,3))</f>
        <v/>
      </c>
      <c r="H102" s="588"/>
      <c r="I102" s="472" t="str">
        <f>IF($D102="","",VLOOKUP($D102,'1D ELO (4)'!$A$7:$P$39,4))</f>
        <v/>
      </c>
      <c r="J102" s="589"/>
      <c r="K102" s="434"/>
      <c r="L102" s="590"/>
      <c r="M102" s="437"/>
      <c r="N102" s="595"/>
      <c r="O102" s="434"/>
      <c r="P102" s="590"/>
      <c r="Q102" s="434"/>
      <c r="R102" s="316"/>
      <c r="S102" s="319"/>
    </row>
    <row r="103" spans="1:19" s="60" customFormat="1" ht="9.6" customHeight="1" x14ac:dyDescent="0.25">
      <c r="A103" s="577"/>
      <c r="B103" s="406"/>
      <c r="C103" s="406"/>
      <c r="D103" s="406"/>
      <c r="E103" s="587" t="str">
        <f>UPPER(IF($D102="","",VLOOKUP($D102,'1D ELO (4)'!$A$7:$P$33,11)))</f>
        <v/>
      </c>
      <c r="F103" s="472" t="str">
        <f>UPPER(IF($D102="","",VLOOKUP($D102,'1D ELO (4)'!$A$7:$P$33,8)))</f>
        <v/>
      </c>
      <c r="G103" s="472" t="str">
        <f>IF($D102="","",VLOOKUP($D102,'1D ELO (4)'!$A$7:$P$33,9))</f>
        <v/>
      </c>
      <c r="H103" s="588"/>
      <c r="I103" s="472" t="str">
        <f>IF($D102="","",VLOOKUP($D102,'1D ELO (4)'!$A$7:$P$33,10))</f>
        <v/>
      </c>
      <c r="J103" s="578"/>
      <c r="K103" s="434"/>
      <c r="L103" s="590"/>
      <c r="M103" s="591"/>
      <c r="N103" s="596"/>
      <c r="O103" s="434"/>
      <c r="P103" s="590"/>
      <c r="Q103" s="434"/>
      <c r="R103" s="316"/>
      <c r="S103" s="319"/>
    </row>
    <row r="104" spans="1:19" s="60" customFormat="1" ht="9.6" customHeight="1" x14ac:dyDescent="0.25">
      <c r="A104" s="577"/>
      <c r="B104" s="408"/>
      <c r="C104" s="408"/>
      <c r="D104" s="417"/>
      <c r="E104" s="626"/>
      <c r="F104" s="580"/>
      <c r="G104" s="580"/>
      <c r="H104" s="584"/>
      <c r="I104" s="580"/>
      <c r="J104" s="593"/>
      <c r="K104" s="434"/>
      <c r="L104" s="581"/>
      <c r="M104" s="582" t="str">
        <f>UPPER(IF(OR(L105="a",L105="as"),K100,IF(OR(L105="b",L105="bs"),K108,0)))</f>
        <v>0</v>
      </c>
      <c r="N104" s="590"/>
      <c r="O104" s="434"/>
      <c r="P104" s="590"/>
      <c r="Q104" s="434"/>
      <c r="R104" s="316"/>
      <c r="S104" s="319"/>
    </row>
    <row r="105" spans="1:19" s="60" customFormat="1" ht="9.6" customHeight="1" x14ac:dyDescent="0.25">
      <c r="A105" s="577"/>
      <c r="B105" s="408"/>
      <c r="C105" s="408"/>
      <c r="D105" s="417"/>
      <c r="E105" s="626"/>
      <c r="F105" s="580"/>
      <c r="G105" s="580"/>
      <c r="H105" s="584"/>
      <c r="I105" s="580"/>
      <c r="J105" s="593"/>
      <c r="K105" s="419" t="s">
        <v>134</v>
      </c>
      <c r="L105" s="336"/>
      <c r="M105" s="585" t="str">
        <f>UPPER(IF(OR(L105="a",L105="as"),K101,IF(OR(L105="b",L105="bs"),K109,0)))</f>
        <v>0</v>
      </c>
      <c r="N105" s="578"/>
      <c r="O105" s="434"/>
      <c r="P105" s="590"/>
      <c r="Q105" s="434"/>
      <c r="R105" s="316"/>
      <c r="S105" s="319"/>
    </row>
    <row r="106" spans="1:19" s="60" customFormat="1" ht="9.6" customHeight="1" x14ac:dyDescent="0.25">
      <c r="A106" s="594">
        <v>23</v>
      </c>
      <c r="B106" s="399" t="str">
        <f>IF($D106="","",VLOOKUP($D106,'1D ELO (4)'!$A$7:$P$39,14))</f>
        <v/>
      </c>
      <c r="C106" s="399" t="str">
        <f>IF($D106="","",VLOOKUP($D106,'1D ELO (4)'!$A$7:$P$39,15))</f>
        <v/>
      </c>
      <c r="D106" s="401"/>
      <c r="E106" s="587" t="str">
        <f>UPPER(IF($D106="","",VLOOKUP($D106,'1D ELO (4)'!$A$7:$P$39,5)))</f>
        <v/>
      </c>
      <c r="F106" s="472" t="str">
        <f>UPPER(IF($D106="","",VLOOKUP($D106,'1D ELO (4)'!$A$7:$P$39,2)))</f>
        <v/>
      </c>
      <c r="G106" s="472" t="str">
        <f>IF($D106="","",VLOOKUP($D106,'1D ELO (4)'!$A$7:$P$39,3))</f>
        <v/>
      </c>
      <c r="H106" s="588"/>
      <c r="I106" s="472" t="str">
        <f>IF($D106="","",VLOOKUP($D106,'1D ELO (4)'!$A$7:$P$39,4))</f>
        <v/>
      </c>
      <c r="J106" s="575"/>
      <c r="K106" s="434"/>
      <c r="L106" s="590"/>
      <c r="M106" s="434"/>
      <c r="N106" s="576"/>
      <c r="O106" s="437"/>
      <c r="P106" s="590"/>
      <c r="Q106" s="434"/>
      <c r="R106" s="316"/>
      <c r="S106" s="319"/>
    </row>
    <row r="107" spans="1:19" s="60" customFormat="1" ht="9.6" customHeight="1" x14ac:dyDescent="0.25">
      <c r="A107" s="577"/>
      <c r="B107" s="406"/>
      <c r="C107" s="406"/>
      <c r="D107" s="406"/>
      <c r="E107" s="587" t="str">
        <f>UPPER(IF($D106="","",VLOOKUP($D106,'1D ELO (4)'!$A$7:$P$33,11)))</f>
        <v/>
      </c>
      <c r="F107" s="472" t="str">
        <f>UPPER(IF($D106="","",VLOOKUP($D106,'1D ELO (4)'!$A$7:$P$33,8)))</f>
        <v/>
      </c>
      <c r="G107" s="472" t="str">
        <f>IF($D106="","",VLOOKUP($D106,'1D ELO (4)'!$A$7:$P$33,9))</f>
        <v/>
      </c>
      <c r="H107" s="588"/>
      <c r="I107" s="472" t="str">
        <f>IF($D106="","",VLOOKUP($D106,'1D ELO (4)'!$A$7:$P$33,10))</f>
        <v/>
      </c>
      <c r="J107" s="578"/>
      <c r="K107" s="579" t="str">
        <f>IF(J107="a",F106,IF(J107="b",F108,""))</f>
        <v/>
      </c>
      <c r="L107" s="590"/>
      <c r="M107" s="434"/>
      <c r="N107" s="576"/>
      <c r="O107" s="434"/>
      <c r="P107" s="590"/>
      <c r="Q107" s="434"/>
      <c r="R107" s="316"/>
      <c r="S107" s="319"/>
    </row>
    <row r="108" spans="1:19" s="60" customFormat="1" ht="9.6" customHeight="1" x14ac:dyDescent="0.25">
      <c r="A108" s="577"/>
      <c r="B108" s="408"/>
      <c r="C108" s="408"/>
      <c r="D108" s="417"/>
      <c r="E108" s="626"/>
      <c r="F108" s="580"/>
      <c r="G108" s="580"/>
      <c r="H108" s="584"/>
      <c r="I108" s="580"/>
      <c r="J108" s="581"/>
      <c r="K108" s="582" t="str">
        <f>UPPER(IF(OR(J109="a",J109="as"),F106,IF(OR(J109="b",J109="bs"),F110,0)))</f>
        <v>0</v>
      </c>
      <c r="L108" s="595"/>
      <c r="M108" s="434"/>
      <c r="N108" s="576"/>
      <c r="O108" s="434"/>
      <c r="P108" s="590"/>
      <c r="Q108" s="434"/>
      <c r="R108" s="316"/>
      <c r="S108" s="319"/>
    </row>
    <row r="109" spans="1:19" s="60" customFormat="1" ht="9.6" customHeight="1" x14ac:dyDescent="0.25">
      <c r="A109" s="577"/>
      <c r="B109" s="408"/>
      <c r="C109" s="408"/>
      <c r="D109" s="417"/>
      <c r="E109" s="626"/>
      <c r="F109" s="580"/>
      <c r="G109" s="580"/>
      <c r="H109" s="584"/>
      <c r="I109" s="473" t="s">
        <v>134</v>
      </c>
      <c r="J109" s="336"/>
      <c r="K109" s="585" t="str">
        <f>UPPER(IF(OR(J109="a",J109="as"),F107,IF(OR(J109="b",J109="bs"),F111,0)))</f>
        <v>0</v>
      </c>
      <c r="L109" s="578"/>
      <c r="M109" s="434"/>
      <c r="N109" s="576"/>
      <c r="O109" s="434"/>
      <c r="P109" s="590"/>
      <c r="Q109" s="434"/>
      <c r="R109" s="316"/>
      <c r="S109" s="319"/>
    </row>
    <row r="110" spans="1:19" s="60" customFormat="1" ht="9.6" customHeight="1" x14ac:dyDescent="0.25">
      <c r="A110" s="571">
        <v>24</v>
      </c>
      <c r="B110" s="399" t="str">
        <f>IF($D110="","",VLOOKUP($D110,'1D ELO (4)'!$A$7:$P$39,14))</f>
        <v/>
      </c>
      <c r="C110" s="399" t="str">
        <f>IF($D110="","",VLOOKUP($D110,'1D ELO (4)'!$A$7:$P$39,15))</f>
        <v/>
      </c>
      <c r="D110" s="401"/>
      <c r="E110" s="572" t="str">
        <f>UPPER(IF($D110="","",VLOOKUP($D110,'1D ELO (4)'!$A$7:$P$39,5)))</f>
        <v/>
      </c>
      <c r="F110" s="573" t="str">
        <f>UPPER(IF($D110="","",VLOOKUP($D110,'1D ELO (4)'!$A$7:$P$39,2)))</f>
        <v/>
      </c>
      <c r="G110" s="573" t="str">
        <f>IF($D110="","",VLOOKUP($D110,'1D ELO (4)'!$A$7:$P$39,3))</f>
        <v/>
      </c>
      <c r="H110" s="574"/>
      <c r="I110" s="573" t="str">
        <f>IF($D110="","",VLOOKUP($D110,'1D ELO (4)'!$A$7:$P$39,4))</f>
        <v/>
      </c>
      <c r="J110" s="589"/>
      <c r="K110" s="434"/>
      <c r="L110" s="576"/>
      <c r="M110" s="437"/>
      <c r="N110" s="583"/>
      <c r="O110" s="434"/>
      <c r="P110" s="590"/>
      <c r="Q110" s="434"/>
      <c r="R110" s="316"/>
      <c r="S110" s="319"/>
    </row>
    <row r="111" spans="1:19" s="60" customFormat="1" ht="9.6" customHeight="1" x14ac:dyDescent="0.25">
      <c r="A111" s="577"/>
      <c r="B111" s="406"/>
      <c r="C111" s="406"/>
      <c r="D111" s="406"/>
      <c r="E111" s="572" t="str">
        <f>UPPER(IF($D110="","",VLOOKUP($D110,'1D ELO (4)'!$A$7:$P$33,11)))</f>
        <v/>
      </c>
      <c r="F111" s="573" t="str">
        <f>UPPER(IF($D110="","",VLOOKUP($D110,'1D ELO (4)'!$A$7:$P$33,8)))</f>
        <v/>
      </c>
      <c r="G111" s="573" t="str">
        <f>IF($D110="","",VLOOKUP($D110,'1D ELO (4)'!$A$7:$P$33,9))</f>
        <v/>
      </c>
      <c r="H111" s="574"/>
      <c r="I111" s="573" t="str">
        <f>IF($D110="","",VLOOKUP($D110,'1D ELO (4)'!$A$7:$P$33,10))</f>
        <v/>
      </c>
      <c r="J111" s="578"/>
      <c r="K111" s="434"/>
      <c r="L111" s="576"/>
      <c r="M111" s="591"/>
      <c r="N111" s="592"/>
      <c r="O111" s="434"/>
      <c r="P111" s="590"/>
      <c r="Q111" s="434"/>
      <c r="R111" s="316"/>
      <c r="S111" s="319"/>
    </row>
    <row r="112" spans="1:19" s="60" customFormat="1" ht="9.6" customHeight="1" x14ac:dyDescent="0.25">
      <c r="A112" s="577"/>
      <c r="B112" s="408"/>
      <c r="C112" s="408"/>
      <c r="D112" s="417"/>
      <c r="E112" s="626"/>
      <c r="F112" s="580"/>
      <c r="G112" s="580"/>
      <c r="H112" s="584"/>
      <c r="I112" s="580"/>
      <c r="J112" s="593"/>
      <c r="K112" s="434"/>
      <c r="L112" s="576"/>
      <c r="M112" s="434"/>
      <c r="N112" s="576"/>
      <c r="O112" s="576"/>
      <c r="P112" s="581"/>
      <c r="Q112" s="582" t="str">
        <f>UPPER(IF(OR(P113="a",P113="as"),O96,IF(OR(P113="b",P113="bs"),O128,0)))</f>
        <v>0</v>
      </c>
      <c r="R112" s="600"/>
      <c r="S112" s="319"/>
    </row>
    <row r="113" spans="1:19" s="60" customFormat="1" ht="9.6" customHeight="1" x14ac:dyDescent="0.25">
      <c r="A113" s="577"/>
      <c r="B113" s="408"/>
      <c r="C113" s="408"/>
      <c r="D113" s="417"/>
      <c r="E113" s="626"/>
      <c r="F113" s="580"/>
      <c r="G113" s="580"/>
      <c r="H113" s="584"/>
      <c r="I113" s="580"/>
      <c r="J113" s="593"/>
      <c r="K113" s="434"/>
      <c r="L113" s="576"/>
      <c r="M113" s="434"/>
      <c r="N113" s="576"/>
      <c r="O113" s="419" t="s">
        <v>134</v>
      </c>
      <c r="P113" s="336"/>
      <c r="Q113" s="585" t="str">
        <f>UPPER(IF(OR(P113="a",P113="as"),O97,IF(OR(P113="b",P113="bs"),O129,0)))</f>
        <v>0</v>
      </c>
      <c r="R113" s="627"/>
      <c r="S113" s="319"/>
    </row>
    <row r="114" spans="1:19" s="60" customFormat="1" ht="9.6" customHeight="1" x14ac:dyDescent="0.25">
      <c r="A114" s="571">
        <v>25</v>
      </c>
      <c r="B114" s="399" t="str">
        <f>IF($D114="","",VLOOKUP($D114,'1D ELO (4)'!$A$7:$P$39,14))</f>
        <v/>
      </c>
      <c r="C114" s="399" t="str">
        <f>IF($D114="","",VLOOKUP($D114,'1D ELO (4)'!$A$7:$P$39,15))</f>
        <v/>
      </c>
      <c r="D114" s="401"/>
      <c r="E114" s="572" t="str">
        <f>UPPER(IF($D114="","",VLOOKUP($D114,'1D ELO (4)'!$A$7:$P$39,5)))</f>
        <v/>
      </c>
      <c r="F114" s="573" t="str">
        <f>UPPER(IF($D114="","",VLOOKUP($D114,'1D ELO (4)'!$A$7:$P$39,2)))</f>
        <v/>
      </c>
      <c r="G114" s="573" t="str">
        <f>IF($D114="","",VLOOKUP($D114,'1D ELO (4)'!$A$7:$P$39,3))</f>
        <v/>
      </c>
      <c r="H114" s="574"/>
      <c r="I114" s="573" t="str">
        <f>IF($D114="","",VLOOKUP($D114,'1D ELO (4)'!$A$7:$P$39,4))</f>
        <v/>
      </c>
      <c r="J114" s="575"/>
      <c r="K114" s="434"/>
      <c r="L114" s="576"/>
      <c r="M114" s="434"/>
      <c r="N114" s="576"/>
      <c r="O114" s="434"/>
      <c r="P114" s="590"/>
      <c r="Q114" s="437"/>
      <c r="R114" s="316"/>
      <c r="S114" s="319"/>
    </row>
    <row r="115" spans="1:19" s="60" customFormat="1" ht="9.6" customHeight="1" x14ac:dyDescent="0.25">
      <c r="A115" s="577"/>
      <c r="B115" s="406"/>
      <c r="C115" s="406"/>
      <c r="D115" s="406"/>
      <c r="E115" s="572" t="str">
        <f>UPPER(IF($D114="","",VLOOKUP($D114,'1D ELO (4)'!$A$7:$P$33,11)))</f>
        <v/>
      </c>
      <c r="F115" s="573" t="str">
        <f>UPPER(IF($D114="","",VLOOKUP($D114,'1D ELO (4)'!$A$7:$P$33,8)))</f>
        <v/>
      </c>
      <c r="G115" s="573" t="str">
        <f>IF($D114="","",VLOOKUP($D114,'1D ELO (4)'!$A$7:$P$33,9))</f>
        <v/>
      </c>
      <c r="H115" s="574"/>
      <c r="I115" s="573" t="str">
        <f>IF($D114="","",VLOOKUP($D114,'1D ELO (4)'!$A$7:$P$33,10))</f>
        <v/>
      </c>
      <c r="J115" s="578"/>
      <c r="K115" s="579" t="str">
        <f>IF(J115="a",F114,IF(J115="b",F116,""))</f>
        <v/>
      </c>
      <c r="L115" s="576"/>
      <c r="M115" s="434"/>
      <c r="N115" s="576"/>
      <c r="O115" s="434"/>
      <c r="P115" s="590"/>
      <c r="Q115" s="591"/>
      <c r="R115" s="628"/>
      <c r="S115" s="319"/>
    </row>
    <row r="116" spans="1:19" s="60" customFormat="1" ht="9.6" customHeight="1" x14ac:dyDescent="0.25">
      <c r="A116" s="577"/>
      <c r="B116" s="408"/>
      <c r="C116" s="408"/>
      <c r="D116" s="417"/>
      <c r="E116" s="626"/>
      <c r="F116" s="580"/>
      <c r="G116" s="580"/>
      <c r="H116" s="584"/>
      <c r="I116" s="580"/>
      <c r="J116" s="581"/>
      <c r="K116" s="582" t="str">
        <f>UPPER(IF(OR(J117="a",J117="as"),F114,IF(OR(J117="b",J117="bs"),F118,0)))</f>
        <v>0</v>
      </c>
      <c r="L116" s="583"/>
      <c r="M116" s="434"/>
      <c r="N116" s="576"/>
      <c r="O116" s="434"/>
      <c r="P116" s="590"/>
      <c r="Q116" s="434"/>
      <c r="R116" s="316"/>
      <c r="S116" s="319"/>
    </row>
    <row r="117" spans="1:19" s="60" customFormat="1" ht="9.6" customHeight="1" x14ac:dyDescent="0.25">
      <c r="A117" s="577"/>
      <c r="B117" s="408"/>
      <c r="C117" s="408"/>
      <c r="D117" s="417"/>
      <c r="E117" s="626"/>
      <c r="F117" s="580"/>
      <c r="G117" s="580"/>
      <c r="H117" s="584"/>
      <c r="I117" s="473" t="s">
        <v>134</v>
      </c>
      <c r="J117" s="336"/>
      <c r="K117" s="585" t="str">
        <f>UPPER(IF(OR(J117="a",J117="as"),F115,IF(OR(J117="b",J117="bs"),F119,0)))</f>
        <v>0</v>
      </c>
      <c r="L117" s="586"/>
      <c r="M117" s="434"/>
      <c r="N117" s="576"/>
      <c r="O117" s="434"/>
      <c r="P117" s="590"/>
      <c r="Q117" s="434"/>
      <c r="R117" s="316"/>
      <c r="S117" s="319"/>
    </row>
    <row r="118" spans="1:19" s="60" customFormat="1" ht="9.6" customHeight="1" x14ac:dyDescent="0.25">
      <c r="A118" s="577">
        <v>26</v>
      </c>
      <c r="B118" s="399" t="str">
        <f>IF($D118="","",VLOOKUP($D118,'1D ELO (4)'!$A$7:$P$39,14))</f>
        <v/>
      </c>
      <c r="C118" s="399" t="str">
        <f>IF($D118="","",VLOOKUP($D118,'1D ELO (4)'!$A$7:$P$39,15))</f>
        <v/>
      </c>
      <c r="D118" s="401"/>
      <c r="E118" s="587" t="str">
        <f>UPPER(IF($D118="","",VLOOKUP($D118,'1D ELO (4)'!$A$7:$P$39,5)))</f>
        <v/>
      </c>
      <c r="F118" s="472" t="str">
        <f>UPPER(IF($D118="","",VLOOKUP($D118,'1D ELO (4)'!$A$7:$P$39,2)))</f>
        <v/>
      </c>
      <c r="G118" s="472" t="str">
        <f>IF($D118="","",VLOOKUP($D118,'1D ELO (4)'!$A$7:$P$39,3))</f>
        <v/>
      </c>
      <c r="H118" s="588"/>
      <c r="I118" s="472" t="str">
        <f>IF($D118="","",VLOOKUP($D118,'1D ELO (4)'!$A$7:$P$39,4))</f>
        <v/>
      </c>
      <c r="J118" s="589"/>
      <c r="K118" s="434"/>
      <c r="L118" s="590"/>
      <c r="M118" s="437"/>
      <c r="N118" s="583"/>
      <c r="O118" s="434"/>
      <c r="P118" s="590"/>
      <c r="Q118" s="434"/>
      <c r="R118" s="316"/>
      <c r="S118" s="319"/>
    </row>
    <row r="119" spans="1:19" s="60" customFormat="1" ht="9.6" customHeight="1" x14ac:dyDescent="0.25">
      <c r="A119" s="577"/>
      <c r="B119" s="406"/>
      <c r="C119" s="406"/>
      <c r="D119" s="406"/>
      <c r="E119" s="587" t="str">
        <f>UPPER(IF($D118="","",VLOOKUP($D118,'1D ELO (4)'!$A$7:$P$33,11)))</f>
        <v/>
      </c>
      <c r="F119" s="472" t="str">
        <f>UPPER(IF($D118="","",VLOOKUP($D118,'1D ELO (4)'!$A$7:$P$33,8)))</f>
        <v/>
      </c>
      <c r="G119" s="472" t="str">
        <f>IF($D118="","",VLOOKUP($D118,'1D ELO (4)'!$A$7:$P$33,9))</f>
        <v/>
      </c>
      <c r="H119" s="588"/>
      <c r="I119" s="472" t="str">
        <f>IF($D118="","",VLOOKUP($D118,'1D ELO (4)'!$A$7:$P$33,10))</f>
        <v/>
      </c>
      <c r="J119" s="578"/>
      <c r="K119" s="434"/>
      <c r="L119" s="590"/>
      <c r="M119" s="591"/>
      <c r="N119" s="592"/>
      <c r="O119" s="434"/>
      <c r="P119" s="590"/>
      <c r="Q119" s="434"/>
      <c r="R119" s="316"/>
      <c r="S119" s="319"/>
    </row>
    <row r="120" spans="1:19" s="60" customFormat="1" ht="9.6" customHeight="1" x14ac:dyDescent="0.25">
      <c r="A120" s="577"/>
      <c r="B120" s="408"/>
      <c r="C120" s="408"/>
      <c r="D120" s="417"/>
      <c r="E120" s="626"/>
      <c r="F120" s="580"/>
      <c r="G120" s="580"/>
      <c r="H120" s="584"/>
      <c r="I120" s="580"/>
      <c r="J120" s="593"/>
      <c r="K120" s="434"/>
      <c r="L120" s="581"/>
      <c r="M120" s="582" t="str">
        <f>UPPER(IF(OR(L121="a",L121="as"),K116,IF(OR(L121="b",L121="bs"),K124,0)))</f>
        <v>0</v>
      </c>
      <c r="N120" s="576"/>
      <c r="O120" s="434"/>
      <c r="P120" s="590"/>
      <c r="Q120" s="434"/>
      <c r="R120" s="316"/>
      <c r="S120" s="319"/>
    </row>
    <row r="121" spans="1:19" s="60" customFormat="1" ht="9.6" customHeight="1" x14ac:dyDescent="0.25">
      <c r="A121" s="577"/>
      <c r="B121" s="408"/>
      <c r="C121" s="408"/>
      <c r="D121" s="417"/>
      <c r="E121" s="626"/>
      <c r="F121" s="580"/>
      <c r="G121" s="580"/>
      <c r="H121" s="584"/>
      <c r="I121" s="580"/>
      <c r="J121" s="593"/>
      <c r="K121" s="419" t="s">
        <v>134</v>
      </c>
      <c r="L121" s="336"/>
      <c r="M121" s="585" t="str">
        <f>UPPER(IF(OR(L121="a",L121="as"),K117,IF(OR(L121="b",L121="bs"),K125,0)))</f>
        <v>0</v>
      </c>
      <c r="N121" s="586"/>
      <c r="O121" s="434"/>
      <c r="P121" s="590"/>
      <c r="Q121" s="434"/>
      <c r="R121" s="316"/>
      <c r="S121" s="319"/>
    </row>
    <row r="122" spans="1:19" s="60" customFormat="1" ht="9.6" customHeight="1" x14ac:dyDescent="0.25">
      <c r="A122" s="594">
        <v>27</v>
      </c>
      <c r="B122" s="399" t="str">
        <f>IF($D122="","",VLOOKUP($D122,'1D ELO (4)'!$A$7:$P$39,14))</f>
        <v/>
      </c>
      <c r="C122" s="399" t="str">
        <f>IF($D122="","",VLOOKUP($D122,'1D ELO (4)'!$A$7:$P$39,15))</f>
        <v/>
      </c>
      <c r="D122" s="401"/>
      <c r="E122" s="587" t="str">
        <f>UPPER(IF($D122="","",VLOOKUP($D122,'1D ELO (4)'!$A$7:$P$39,5)))</f>
        <v/>
      </c>
      <c r="F122" s="472" t="str">
        <f>UPPER(IF($D122="","",VLOOKUP($D122,'1D ELO (4)'!$A$7:$P$39,2)))</f>
        <v/>
      </c>
      <c r="G122" s="472" t="str">
        <f>IF($D122="","",VLOOKUP($D122,'1D ELO (4)'!$A$7:$P$39,3))</f>
        <v/>
      </c>
      <c r="H122" s="588"/>
      <c r="I122" s="472" t="str">
        <f>IF($D122="","",VLOOKUP($D122,'1D ELO (4)'!$A$7:$P$39,4))</f>
        <v/>
      </c>
      <c r="J122" s="575"/>
      <c r="K122" s="434"/>
      <c r="L122" s="590"/>
      <c r="M122" s="434"/>
      <c r="N122" s="590"/>
      <c r="O122" s="437"/>
      <c r="P122" s="590"/>
      <c r="Q122" s="434"/>
      <c r="R122" s="316"/>
      <c r="S122" s="319"/>
    </row>
    <row r="123" spans="1:19" s="60" customFormat="1" ht="9.6" customHeight="1" x14ac:dyDescent="0.25">
      <c r="A123" s="577"/>
      <c r="B123" s="406"/>
      <c r="C123" s="406"/>
      <c r="D123" s="406"/>
      <c r="E123" s="587" t="str">
        <f>UPPER(IF($D122="","",VLOOKUP($D122,'1D ELO (4)'!$A$7:$P$33,11)))</f>
        <v/>
      </c>
      <c r="F123" s="472" t="str">
        <f>UPPER(IF($D122="","",VLOOKUP($D122,'1D ELO (4)'!$A$7:$P$33,8)))</f>
        <v/>
      </c>
      <c r="G123" s="472" t="str">
        <f>IF($D122="","",VLOOKUP($D122,'1D ELO (4)'!$A$7:$P$33,9))</f>
        <v/>
      </c>
      <c r="H123" s="588"/>
      <c r="I123" s="472" t="str">
        <f>IF($D122="","",VLOOKUP($D122,'1D ELO (4)'!$A$7:$P$33,10))</f>
        <v/>
      </c>
      <c r="J123" s="578"/>
      <c r="K123" s="579" t="str">
        <f>IF(J123="a",F122,IF(J123="b",F124,""))</f>
        <v/>
      </c>
      <c r="L123" s="590"/>
      <c r="M123" s="434"/>
      <c r="N123" s="590"/>
      <c r="O123" s="434"/>
      <c r="P123" s="590"/>
      <c r="Q123" s="434"/>
      <c r="R123" s="316"/>
      <c r="S123" s="319"/>
    </row>
    <row r="124" spans="1:19" s="60" customFormat="1" ht="9.6" customHeight="1" x14ac:dyDescent="0.25">
      <c r="A124" s="577"/>
      <c r="B124" s="408"/>
      <c r="C124" s="408"/>
      <c r="D124" s="408"/>
      <c r="E124" s="407"/>
      <c r="F124" s="580"/>
      <c r="G124" s="580"/>
      <c r="H124" s="584"/>
      <c r="I124" s="580"/>
      <c r="J124" s="581"/>
      <c r="K124" s="582" t="str">
        <f>UPPER(IF(OR(J125="a",J125="as"),F122,IF(OR(J125="b",J125="bs"),F126,0)))</f>
        <v>0</v>
      </c>
      <c r="L124" s="595"/>
      <c r="M124" s="434"/>
      <c r="N124" s="590"/>
      <c r="O124" s="434"/>
      <c r="P124" s="590"/>
      <c r="Q124" s="434"/>
      <c r="R124" s="316"/>
      <c r="S124" s="319"/>
    </row>
    <row r="125" spans="1:19" s="60" customFormat="1" ht="9.6" customHeight="1" x14ac:dyDescent="0.25">
      <c r="A125" s="577"/>
      <c r="B125" s="408"/>
      <c r="C125" s="408"/>
      <c r="D125" s="408"/>
      <c r="E125" s="407"/>
      <c r="F125" s="580"/>
      <c r="G125" s="580"/>
      <c r="H125" s="584"/>
      <c r="I125" s="473" t="s">
        <v>134</v>
      </c>
      <c r="J125" s="336"/>
      <c r="K125" s="585" t="str">
        <f>UPPER(IF(OR(J125="a",J125="as"),F123,IF(OR(J125="b",J125="bs"),F127,0)))</f>
        <v>0</v>
      </c>
      <c r="L125" s="578"/>
      <c r="M125" s="434"/>
      <c r="N125" s="590"/>
      <c r="O125" s="434"/>
      <c r="P125" s="590"/>
      <c r="Q125" s="434"/>
      <c r="R125" s="316"/>
      <c r="S125" s="319"/>
    </row>
    <row r="126" spans="1:19" s="60" customFormat="1" ht="9.6" customHeight="1" x14ac:dyDescent="0.25">
      <c r="A126" s="577">
        <v>28</v>
      </c>
      <c r="B126" s="399" t="str">
        <f>IF($D126="","",VLOOKUP($D126,'1D ELO (4)'!$A$7:$P$39,14))</f>
        <v/>
      </c>
      <c r="C126" s="399" t="str">
        <f>IF($D126="","",VLOOKUP($D126,'1D ELO (4)'!$A$7:$P$39,15))</f>
        <v/>
      </c>
      <c r="D126" s="401"/>
      <c r="E126" s="587" t="str">
        <f>UPPER(IF($D126="","",VLOOKUP($D126,'1D ELO (4)'!$A$7:$P$39,5)))</f>
        <v/>
      </c>
      <c r="F126" s="472" t="str">
        <f>UPPER(IF($D126="","",VLOOKUP($D126,'1D ELO (4)'!$A$7:$P$39,2)))</f>
        <v/>
      </c>
      <c r="G126" s="472" t="str">
        <f>IF($D126="","",VLOOKUP($D126,'1D ELO (4)'!$A$7:$P$39,3))</f>
        <v/>
      </c>
      <c r="H126" s="588"/>
      <c r="I126" s="472" t="str">
        <f>IF($D126="","",VLOOKUP($D126,'1D ELO (4)'!$A$7:$P$39,4))</f>
        <v/>
      </c>
      <c r="J126" s="589"/>
      <c r="K126" s="434"/>
      <c r="L126" s="576"/>
      <c r="M126" s="437"/>
      <c r="N126" s="595"/>
      <c r="O126" s="434"/>
      <c r="P126" s="590"/>
      <c r="Q126" s="434"/>
      <c r="R126" s="316"/>
      <c r="S126" s="319"/>
    </row>
    <row r="127" spans="1:19" s="60" customFormat="1" ht="9.6" customHeight="1" x14ac:dyDescent="0.25">
      <c r="A127" s="577"/>
      <c r="B127" s="406"/>
      <c r="C127" s="406"/>
      <c r="D127" s="406"/>
      <c r="E127" s="587" t="str">
        <f>UPPER(IF($D126="","",VLOOKUP($D126,'1D ELO (4)'!$A$7:$P$33,11)))</f>
        <v/>
      </c>
      <c r="F127" s="472" t="str">
        <f>UPPER(IF($D126="","",VLOOKUP($D126,'1D ELO (4)'!$A$7:$P$33,8)))</f>
        <v/>
      </c>
      <c r="G127" s="472" t="str">
        <f>IF($D126="","",VLOOKUP($D126,'1D ELO (4)'!$A$7:$P$33,9))</f>
        <v/>
      </c>
      <c r="H127" s="588"/>
      <c r="I127" s="472" t="str">
        <f>IF($D126="","",VLOOKUP($D126,'1D ELO (4)'!$A$7:$P$33,10))</f>
        <v/>
      </c>
      <c r="J127" s="578"/>
      <c r="K127" s="434"/>
      <c r="L127" s="576"/>
      <c r="M127" s="591"/>
      <c r="N127" s="596"/>
      <c r="O127" s="434"/>
      <c r="P127" s="590"/>
      <c r="Q127" s="434"/>
      <c r="R127" s="316"/>
      <c r="S127" s="319"/>
    </row>
    <row r="128" spans="1:19" s="60" customFormat="1" ht="9.6" customHeight="1" x14ac:dyDescent="0.25">
      <c r="A128" s="577"/>
      <c r="B128" s="408"/>
      <c r="C128" s="408"/>
      <c r="D128" s="408"/>
      <c r="E128" s="407"/>
      <c r="F128" s="580"/>
      <c r="G128" s="580"/>
      <c r="H128" s="584"/>
      <c r="I128" s="580"/>
      <c r="J128" s="593"/>
      <c r="K128" s="434"/>
      <c r="L128" s="576"/>
      <c r="M128" s="434"/>
      <c r="N128" s="581"/>
      <c r="O128" s="582" t="str">
        <f>UPPER(IF(OR(N129="a",N129="as"),M120,IF(OR(N129="b",N129="bs"),M136,0)))</f>
        <v>0</v>
      </c>
      <c r="P128" s="590"/>
      <c r="Q128" s="434"/>
      <c r="R128" s="316"/>
      <c r="S128" s="319"/>
    </row>
    <row r="129" spans="1:19" s="60" customFormat="1" ht="9.6" customHeight="1" x14ac:dyDescent="0.25">
      <c r="A129" s="577"/>
      <c r="B129" s="408"/>
      <c r="C129" s="408"/>
      <c r="D129" s="408"/>
      <c r="E129" s="407"/>
      <c r="F129" s="580"/>
      <c r="G129" s="580"/>
      <c r="H129" s="584"/>
      <c r="I129" s="580"/>
      <c r="J129" s="593"/>
      <c r="K129" s="434"/>
      <c r="L129" s="576"/>
      <c r="M129" s="419" t="s">
        <v>134</v>
      </c>
      <c r="N129" s="336"/>
      <c r="O129" s="585" t="str">
        <f>UPPER(IF(OR(N129="a",N129="as"),M121,IF(OR(N129="b",N129="bs"),M137,0)))</f>
        <v>0</v>
      </c>
      <c r="P129" s="578"/>
      <c r="Q129" s="434"/>
      <c r="R129" s="316"/>
      <c r="S129" s="319"/>
    </row>
    <row r="130" spans="1:19" s="60" customFormat="1" ht="9.6" customHeight="1" x14ac:dyDescent="0.25">
      <c r="A130" s="594">
        <v>29</v>
      </c>
      <c r="B130" s="399" t="str">
        <f>IF($D130="","",VLOOKUP($D130,'1D ELO (4)'!$A$7:$P$39,14))</f>
        <v/>
      </c>
      <c r="C130" s="399" t="str">
        <f>IF($D130="","",VLOOKUP($D130,'1D ELO (4)'!$A$7:$P$39,15))</f>
        <v/>
      </c>
      <c r="D130" s="401"/>
      <c r="E130" s="587" t="str">
        <f>UPPER(IF($D130="","",VLOOKUP($D130,'1D ELO (4)'!$A$7:$P$39,5)))</f>
        <v/>
      </c>
      <c r="F130" s="472" t="str">
        <f>UPPER(IF($D130="","",VLOOKUP($D130,'1D ELO (4)'!$A$7:$P$39,2)))</f>
        <v/>
      </c>
      <c r="G130" s="472" t="str">
        <f>IF($D130="","",VLOOKUP($D130,'1D ELO (4)'!$A$7:$P$39,3))</f>
        <v/>
      </c>
      <c r="H130" s="588"/>
      <c r="I130" s="472" t="str">
        <f>IF($D130="","",VLOOKUP($D130,'1D ELO (4)'!$A$7:$P$39,4))</f>
        <v/>
      </c>
      <c r="J130" s="575"/>
      <c r="K130" s="434"/>
      <c r="L130" s="576"/>
      <c r="M130" s="434"/>
      <c r="N130" s="590"/>
      <c r="O130" s="434"/>
      <c r="P130" s="576"/>
      <c r="Q130" s="434"/>
      <c r="R130" s="316"/>
      <c r="S130" s="319"/>
    </row>
    <row r="131" spans="1:19" s="60" customFormat="1" ht="9.6" customHeight="1" x14ac:dyDescent="0.25">
      <c r="A131" s="577"/>
      <c r="B131" s="406"/>
      <c r="C131" s="406"/>
      <c r="D131" s="406"/>
      <c r="E131" s="587" t="str">
        <f>UPPER(IF($D130="","",VLOOKUP($D130,'1D ELO (4)'!$A$7:$P$33,11)))</f>
        <v/>
      </c>
      <c r="F131" s="472" t="str">
        <f>UPPER(IF($D130="","",VLOOKUP($D130,'1D ELO (4)'!$A$7:$P$33,8)))</f>
        <v/>
      </c>
      <c r="G131" s="472" t="str">
        <f>IF($D130="","",VLOOKUP($D130,'1D ELO (4)'!$A$7:$P$33,9))</f>
        <v/>
      </c>
      <c r="H131" s="588"/>
      <c r="I131" s="472" t="str">
        <f>IF($D130="","",VLOOKUP($D130,'1D ELO (4)'!$A$7:$P$33,10))</f>
        <v/>
      </c>
      <c r="J131" s="578"/>
      <c r="K131" s="579" t="str">
        <f>IF(J131="a",F130,IF(J131="b",F132,""))</f>
        <v/>
      </c>
      <c r="L131" s="576"/>
      <c r="M131" s="434"/>
      <c r="N131" s="590"/>
      <c r="O131" s="434"/>
      <c r="P131" s="576"/>
      <c r="Q131" s="434"/>
      <c r="R131" s="316"/>
      <c r="S131" s="319"/>
    </row>
    <row r="132" spans="1:19" s="60" customFormat="1" ht="9.6" customHeight="1" x14ac:dyDescent="0.25">
      <c r="A132" s="577"/>
      <c r="B132" s="408"/>
      <c r="C132" s="408"/>
      <c r="D132" s="417"/>
      <c r="E132" s="626"/>
      <c r="F132" s="580"/>
      <c r="G132" s="580"/>
      <c r="H132" s="584"/>
      <c r="I132" s="580"/>
      <c r="J132" s="581"/>
      <c r="K132" s="582" t="str">
        <f>UPPER(IF(OR(J133="a",J133="as"),F130,IF(OR(J133="b",J133="bs"),F134,0)))</f>
        <v>0</v>
      </c>
      <c r="L132" s="583"/>
      <c r="M132" s="434"/>
      <c r="N132" s="590"/>
      <c r="O132" s="434"/>
      <c r="P132" s="576"/>
      <c r="Q132" s="434"/>
      <c r="R132" s="316"/>
      <c r="S132" s="319"/>
    </row>
    <row r="133" spans="1:19" s="60" customFormat="1" ht="9.6" customHeight="1" x14ac:dyDescent="0.25">
      <c r="A133" s="577"/>
      <c r="B133" s="408"/>
      <c r="C133" s="408"/>
      <c r="D133" s="417"/>
      <c r="E133" s="626"/>
      <c r="F133" s="580"/>
      <c r="G133" s="580"/>
      <c r="H133" s="584"/>
      <c r="I133" s="473" t="s">
        <v>134</v>
      </c>
      <c r="J133" s="336"/>
      <c r="K133" s="585" t="str">
        <f>UPPER(IF(OR(J133="a",J133="as"),F131,IF(OR(J133="b",J133="bs"),F135,0)))</f>
        <v>0</v>
      </c>
      <c r="L133" s="586"/>
      <c r="M133" s="434"/>
      <c r="N133" s="590"/>
      <c r="O133" s="434"/>
      <c r="P133" s="576"/>
      <c r="Q133" s="434"/>
      <c r="R133" s="316"/>
      <c r="S133" s="319"/>
    </row>
    <row r="134" spans="1:19" s="60" customFormat="1" ht="9.6" customHeight="1" x14ac:dyDescent="0.25">
      <c r="A134" s="577">
        <v>30</v>
      </c>
      <c r="B134" s="399" t="str">
        <f>IF($D134="","",VLOOKUP($D134,'1D ELO (4)'!$A$7:$P$39,14))</f>
        <v/>
      </c>
      <c r="C134" s="399" t="str">
        <f>IF($D134="","",VLOOKUP($D134,'1D ELO (4)'!$A$7:$P$39,15))</f>
        <v/>
      </c>
      <c r="D134" s="401"/>
      <c r="E134" s="587" t="str">
        <f>UPPER(IF($D134="","",VLOOKUP($D134,'1D ELO (4)'!$A$7:$P$39,5)))</f>
        <v/>
      </c>
      <c r="F134" s="472" t="str">
        <f>UPPER(IF($D134="","",VLOOKUP($D134,'1D ELO (4)'!$A$7:$P$39,2)))</f>
        <v/>
      </c>
      <c r="G134" s="472" t="str">
        <f>IF($D134="","",VLOOKUP($D134,'1D ELO (4)'!$A$7:$P$39,3))</f>
        <v/>
      </c>
      <c r="H134" s="588"/>
      <c r="I134" s="472" t="str">
        <f>IF($D134="","",VLOOKUP($D134,'1D ELO (4)'!$A$7:$P$39,4))</f>
        <v/>
      </c>
      <c r="J134" s="589"/>
      <c r="K134" s="434"/>
      <c r="L134" s="590"/>
      <c r="M134" s="437"/>
      <c r="N134" s="595"/>
      <c r="O134" s="434"/>
      <c r="P134" s="576"/>
      <c r="Q134" s="434"/>
      <c r="R134" s="316"/>
      <c r="S134" s="319"/>
    </row>
    <row r="135" spans="1:19" s="60" customFormat="1" ht="9.6" customHeight="1" x14ac:dyDescent="0.25">
      <c r="A135" s="577"/>
      <c r="B135" s="406"/>
      <c r="C135" s="406"/>
      <c r="D135" s="406"/>
      <c r="E135" s="587" t="str">
        <f>UPPER(IF($D134="","",VLOOKUP($D134,'1D ELO (4)'!$A$7:$P$33,11)))</f>
        <v/>
      </c>
      <c r="F135" s="472" t="str">
        <f>UPPER(IF($D134="","",VLOOKUP($D134,'1D ELO (4)'!$A$7:$P$33,8)))</f>
        <v/>
      </c>
      <c r="G135" s="472" t="str">
        <f>IF($D134="","",VLOOKUP($D134,'1D ELO (4)'!$A$7:$P$33,9))</f>
        <v/>
      </c>
      <c r="H135" s="588"/>
      <c r="I135" s="472" t="str">
        <f>IF($D134="","",VLOOKUP($D134,'1D ELO (4)'!$A$7:$P$33,10))</f>
        <v/>
      </c>
      <c r="J135" s="578"/>
      <c r="K135" s="434"/>
      <c r="L135" s="590"/>
      <c r="M135" s="591"/>
      <c r="N135" s="596"/>
      <c r="O135" s="434"/>
      <c r="P135" s="576"/>
      <c r="Q135" s="434"/>
      <c r="R135" s="316"/>
      <c r="S135" s="319"/>
    </row>
    <row r="136" spans="1:19" s="60" customFormat="1" ht="9.6" customHeight="1" x14ac:dyDescent="0.25">
      <c r="A136" s="577"/>
      <c r="B136" s="408"/>
      <c r="C136" s="408"/>
      <c r="D136" s="417"/>
      <c r="E136" s="626"/>
      <c r="F136" s="580"/>
      <c r="G136" s="580"/>
      <c r="H136" s="584"/>
      <c r="I136" s="580"/>
      <c r="J136" s="593"/>
      <c r="K136" s="434"/>
      <c r="L136" s="581"/>
      <c r="M136" s="582" t="str">
        <f>UPPER(IF(OR(L137="a",L137="as"),K132,IF(OR(L137="b",L137="bs"),K140,0)))</f>
        <v>0</v>
      </c>
      <c r="N136" s="590"/>
      <c r="O136" s="434"/>
      <c r="P136" s="576"/>
      <c r="Q136" s="434"/>
      <c r="R136" s="316"/>
      <c r="S136" s="319"/>
    </row>
    <row r="137" spans="1:19" s="60" customFormat="1" ht="9.6" customHeight="1" x14ac:dyDescent="0.25">
      <c r="A137" s="577"/>
      <c r="B137" s="408"/>
      <c r="C137" s="408"/>
      <c r="D137" s="417"/>
      <c r="E137" s="626"/>
      <c r="F137" s="580"/>
      <c r="G137" s="580"/>
      <c r="H137" s="584"/>
      <c r="I137" s="580"/>
      <c r="J137" s="593"/>
      <c r="K137" s="419" t="s">
        <v>134</v>
      </c>
      <c r="L137" s="336"/>
      <c r="M137" s="585" t="str">
        <f>UPPER(IF(OR(L137="a",L137="as"),K133,IF(OR(L137="b",L137="bs"),K141,0)))</f>
        <v>0</v>
      </c>
      <c r="N137" s="578"/>
      <c r="O137" s="434"/>
      <c r="P137" s="576"/>
      <c r="Q137" s="434"/>
      <c r="R137" s="316"/>
      <c r="S137" s="319"/>
    </row>
    <row r="138" spans="1:19" s="60" customFormat="1" ht="9.6" customHeight="1" x14ac:dyDescent="0.25">
      <c r="A138" s="594">
        <v>31</v>
      </c>
      <c r="B138" s="399" t="str">
        <f>IF($D138="","",VLOOKUP($D138,'1D ELO (4)'!$A$7:$P$39,14))</f>
        <v/>
      </c>
      <c r="C138" s="399" t="str">
        <f>IF($D138="","",VLOOKUP($D138,'1D ELO (4)'!$A$7:$P$39,15))</f>
        <v/>
      </c>
      <c r="D138" s="401"/>
      <c r="E138" s="587" t="str">
        <f>UPPER(IF($D138="","",VLOOKUP($D138,'1D ELO (4)'!$A$7:$P$39,5)))</f>
        <v/>
      </c>
      <c r="F138" s="472" t="str">
        <f>UPPER(IF($D138="","",VLOOKUP($D138,'1D ELO (4)'!$A$7:$P$39,2)))</f>
        <v/>
      </c>
      <c r="G138" s="472" t="str">
        <f>IF($D138="","",VLOOKUP($D138,'1D ELO (4)'!$A$7:$P$39,3))</f>
        <v/>
      </c>
      <c r="H138" s="588"/>
      <c r="I138" s="472" t="str">
        <f>IF($D138="","",VLOOKUP($D138,'1D ELO (4)'!$A$7:$P$39,4))</f>
        <v/>
      </c>
      <c r="J138" s="575"/>
      <c r="K138" s="434"/>
      <c r="L138" s="590"/>
      <c r="M138" s="434"/>
      <c r="N138" s="576"/>
      <c r="O138" s="632" t="str">
        <f t="shared" ref="O138:O140" si="0">O63</f>
        <v>Döntő</v>
      </c>
      <c r="P138" s="633"/>
      <c r="Q138" s="632" t="str">
        <f>Q63</f>
        <v>Nyertes</v>
      </c>
      <c r="R138" s="633"/>
      <c r="S138" s="319"/>
    </row>
    <row r="139" spans="1:19" s="60" customFormat="1" ht="9.6" customHeight="1" x14ac:dyDescent="0.25">
      <c r="A139" s="577"/>
      <c r="B139" s="406"/>
      <c r="C139" s="406"/>
      <c r="D139" s="406"/>
      <c r="E139" s="587" t="str">
        <f>UPPER(IF($D138="","",VLOOKUP($D138,'1D ELO (4)'!$A$7:$P$33,11)))</f>
        <v/>
      </c>
      <c r="F139" s="472" t="str">
        <f>UPPER(IF($D138="","",VLOOKUP($D138,'1D ELO (4)'!$A$7:$P$33,8)))</f>
        <v/>
      </c>
      <c r="G139" s="472" t="str">
        <f>IF($D138="","",VLOOKUP($D138,'1D ELO (4)'!$A$7:$P$33,9))</f>
        <v/>
      </c>
      <c r="H139" s="588"/>
      <c r="I139" s="472" t="str">
        <f>IF($D138="","",VLOOKUP($D138,'1D ELO (4)'!$A$7:$P$33,10))</f>
        <v/>
      </c>
      <c r="J139" s="578"/>
      <c r="K139" s="579" t="str">
        <f>IF(J139="a",F138,IF(J139="b",F140,""))</f>
        <v/>
      </c>
      <c r="L139" s="590"/>
      <c r="M139" s="434"/>
      <c r="N139" s="576"/>
      <c r="O139" s="634" t="str">
        <f t="shared" si="0"/>
        <v>0</v>
      </c>
      <c r="P139" s="633"/>
      <c r="Q139" s="636"/>
      <c r="R139" s="633"/>
      <c r="S139" s="319"/>
    </row>
    <row r="140" spans="1:19" s="60" customFormat="1" ht="9.6" customHeight="1" x14ac:dyDescent="0.25">
      <c r="A140" s="577"/>
      <c r="B140" s="408"/>
      <c r="C140" s="408"/>
      <c r="D140" s="408"/>
      <c r="E140" s="407"/>
      <c r="F140" s="580"/>
      <c r="G140" s="580"/>
      <c r="H140" s="584"/>
      <c r="I140" s="580"/>
      <c r="J140" s="581"/>
      <c r="K140" s="582" t="str">
        <f>UPPER(IF(OR(J141="a",J141="as"),F138,IF(OR(J141="b",J141="bs"),F142,0)))</f>
        <v>0</v>
      </c>
      <c r="L140" s="595"/>
      <c r="M140" s="434"/>
      <c r="N140" s="576"/>
      <c r="O140" s="637" t="str">
        <f t="shared" si="0"/>
        <v>0</v>
      </c>
      <c r="P140" s="655"/>
      <c r="Q140" s="636"/>
      <c r="R140" s="633"/>
      <c r="S140" s="319"/>
    </row>
    <row r="141" spans="1:19" s="60" customFormat="1" ht="9.6" customHeight="1" x14ac:dyDescent="0.25">
      <c r="A141" s="577"/>
      <c r="B141" s="408"/>
      <c r="C141" s="408"/>
      <c r="D141" s="408"/>
      <c r="E141" s="407"/>
      <c r="F141" s="580"/>
      <c r="G141" s="580"/>
      <c r="H141" s="584"/>
      <c r="I141" s="473" t="s">
        <v>134</v>
      </c>
      <c r="J141" s="336"/>
      <c r="K141" s="585" t="str">
        <f>UPPER(IF(OR(J141="a",J141="as"),F139,IF(OR(J141="b",J141="bs"),F143,0)))</f>
        <v>0</v>
      </c>
      <c r="L141" s="578"/>
      <c r="M141" s="434"/>
      <c r="N141" s="576"/>
      <c r="O141" s="636"/>
      <c r="P141" s="656"/>
      <c r="Q141" s="634" t="str">
        <f t="shared" ref="Q141:Q143" si="1">Q66</f>
        <v>0</v>
      </c>
      <c r="R141" s="633"/>
      <c r="S141" s="319"/>
    </row>
    <row r="142" spans="1:19" s="60" customFormat="1" ht="9.6" customHeight="1" x14ac:dyDescent="0.25">
      <c r="A142" s="629">
        <v>32</v>
      </c>
      <c r="B142" s="399" t="str">
        <f>IF($D142="","",VLOOKUP($D142,'1D ELO (4)'!$A$7:$P$39,14))</f>
        <v/>
      </c>
      <c r="C142" s="399" t="str">
        <f>IF($D142="","",VLOOKUP($D142,'1D ELO (4)'!$A$7:$P$39,15))</f>
        <v/>
      </c>
      <c r="D142" s="401"/>
      <c r="E142" s="572" t="str">
        <f>UPPER(IF($D142="","",VLOOKUP($D142,'1D ELO (4)'!$A$7:$P$39,5)))</f>
        <v/>
      </c>
      <c r="F142" s="573" t="str">
        <f>UPPER(IF($D142="","",VLOOKUP($D142,'1D ELO (4)'!$A$7:$P$39,2)))</f>
        <v/>
      </c>
      <c r="G142" s="573" t="str">
        <f>IF($D142="","",VLOOKUP($D142,'1D ELO (4)'!$A$7:$P$39,3))</f>
        <v/>
      </c>
      <c r="H142" s="574"/>
      <c r="I142" s="573" t="str">
        <f>IF($D142="","",VLOOKUP($D142,'1D ELO (4)'!$A$7:$P$39,4))</f>
        <v/>
      </c>
      <c r="J142" s="589"/>
      <c r="K142" s="434"/>
      <c r="L142" s="576"/>
      <c r="M142" s="437"/>
      <c r="N142" s="583"/>
      <c r="O142" s="636"/>
      <c r="P142" s="656"/>
      <c r="Q142" s="637" t="str">
        <f t="shared" si="1"/>
        <v>0</v>
      </c>
      <c r="R142" s="655"/>
      <c r="S142" s="319"/>
    </row>
    <row r="143" spans="1:19" s="60" customFormat="1" ht="9.6" customHeight="1" x14ac:dyDescent="0.25">
      <c r="A143" s="577"/>
      <c r="B143" s="406"/>
      <c r="C143" s="406"/>
      <c r="D143" s="406"/>
      <c r="E143" s="572" t="str">
        <f>UPPER(IF($D142="","",VLOOKUP($D142,'1D ELO (4)'!$A$7:$P$33,11)))</f>
        <v/>
      </c>
      <c r="F143" s="573" t="str">
        <f>UPPER(IF($D142="","",VLOOKUP($D142,'1D ELO (4)'!$A$7:$P$33,8)))</f>
        <v/>
      </c>
      <c r="G143" s="573" t="str">
        <f>IF($D142="","",VLOOKUP($D142,'1D ELO (4)'!$A$7:$P$33,9))</f>
        <v/>
      </c>
      <c r="H143" s="574"/>
      <c r="I143" s="573" t="str">
        <f>IF($D142="","",VLOOKUP($D142,'1D ELO (4)'!$A$7:$P$33,10))</f>
        <v/>
      </c>
      <c r="J143" s="578"/>
      <c r="K143" s="434"/>
      <c r="L143" s="576"/>
      <c r="M143" s="591"/>
      <c r="N143" s="592"/>
      <c r="O143" s="634" t="str">
        <f t="shared" ref="O143:O144" si="2">O68</f>
        <v>0</v>
      </c>
      <c r="P143" s="656"/>
      <c r="Q143" s="636">
        <f t="shared" si="1"/>
        <v>0</v>
      </c>
      <c r="R143" s="633"/>
      <c r="S143" s="319"/>
    </row>
    <row r="144" spans="1:19" s="60" customFormat="1" ht="9.6" customHeight="1" x14ac:dyDescent="0.25">
      <c r="A144" s="324"/>
      <c r="B144" s="350"/>
      <c r="C144" s="350"/>
      <c r="D144" s="601"/>
      <c r="E144" s="601"/>
      <c r="F144" s="435"/>
      <c r="G144" s="435"/>
      <c r="H144" s="602"/>
      <c r="I144" s="435"/>
      <c r="J144" s="603"/>
      <c r="K144" s="317"/>
      <c r="L144" s="318"/>
      <c r="M144" s="317"/>
      <c r="N144" s="318"/>
      <c r="O144" s="637" t="str">
        <f t="shared" si="2"/>
        <v>0</v>
      </c>
      <c r="P144" s="657"/>
      <c r="Q144" s="658"/>
      <c r="R144" s="659"/>
      <c r="S144" s="319"/>
    </row>
    <row r="145" spans="1:19" s="7" customFormat="1" ht="6" customHeight="1" x14ac:dyDescent="0.25">
      <c r="A145" s="324"/>
      <c r="B145" s="350"/>
      <c r="C145" s="350"/>
      <c r="D145" s="601"/>
      <c r="E145" s="601"/>
      <c r="F145" s="435"/>
      <c r="G145" s="435"/>
      <c r="H145" s="602"/>
      <c r="I145" s="435"/>
      <c r="J145" s="603"/>
      <c r="K145" s="317"/>
      <c r="L145" s="318"/>
      <c r="M145" s="358"/>
      <c r="N145" s="360"/>
      <c r="O145" s="645"/>
      <c r="P145" s="646"/>
      <c r="Q145" s="645"/>
      <c r="R145" s="646"/>
      <c r="S145" s="354"/>
    </row>
    <row r="146" spans="1:19" s="18" customFormat="1" ht="10.5" customHeight="1" x14ac:dyDescent="0.25">
      <c r="A146" s="220" t="s">
        <v>72</v>
      </c>
      <c r="B146" s="221"/>
      <c r="C146" s="222"/>
      <c r="D146" s="361" t="s">
        <v>99</v>
      </c>
      <c r="E146" s="361"/>
      <c r="F146" s="362" t="s">
        <v>434</v>
      </c>
      <c r="G146" s="361" t="s">
        <v>99</v>
      </c>
      <c r="H146" s="362" t="s">
        <v>434</v>
      </c>
      <c r="I146" s="604"/>
      <c r="J146" s="362" t="s">
        <v>99</v>
      </c>
      <c r="K146" s="362" t="s">
        <v>435</v>
      </c>
      <c r="L146" s="364"/>
      <c r="M146" s="362" t="s">
        <v>436</v>
      </c>
      <c r="N146" s="365"/>
      <c r="O146" s="366" t="s">
        <v>437</v>
      </c>
      <c r="P146" s="366"/>
      <c r="Q146" s="367">
        <f>Q71</f>
        <v>0</v>
      </c>
      <c r="R146" s="368"/>
    </row>
    <row r="147" spans="1:19" s="18" customFormat="1" ht="9" customHeight="1" x14ac:dyDescent="0.25">
      <c r="A147" s="605" t="s">
        <v>447</v>
      </c>
      <c r="B147" s="254"/>
      <c r="C147" s="606"/>
      <c r="D147" s="443">
        <v>1</v>
      </c>
      <c r="E147" s="443"/>
      <c r="F147" s="258">
        <f t="shared" ref="F147:F154" si="3">F72</f>
        <v>0</v>
      </c>
      <c r="G147" s="249">
        <f t="shared" ref="G147:G154" si="4">G72</f>
        <v>5</v>
      </c>
      <c r="H147" s="249">
        <f t="shared" ref="H147:H154" si="5">H72</f>
        <v>0</v>
      </c>
      <c r="I147" s="608"/>
      <c r="J147" s="609" t="s">
        <v>105</v>
      </c>
      <c r="K147" s="254">
        <f t="shared" ref="K147:K154" si="6">K72</f>
        <v>0</v>
      </c>
      <c r="L147" s="243"/>
      <c r="M147" s="254">
        <f t="shared" ref="M147:M154" si="7">M72</f>
        <v>0</v>
      </c>
      <c r="N147" s="445"/>
      <c r="O147" s="446" t="s">
        <v>448</v>
      </c>
      <c r="P147" s="447"/>
      <c r="Q147" s="447"/>
      <c r="R147" s="448"/>
    </row>
    <row r="148" spans="1:19" s="18" customFormat="1" ht="9" customHeight="1" x14ac:dyDescent="0.25">
      <c r="A148" s="449" t="s">
        <v>107</v>
      </c>
      <c r="B148" s="450"/>
      <c r="C148" s="452"/>
      <c r="D148" s="443"/>
      <c r="E148" s="443"/>
      <c r="F148" s="258">
        <f t="shared" si="3"/>
        <v>0</v>
      </c>
      <c r="G148" s="249">
        <f t="shared" si="4"/>
        <v>0</v>
      </c>
      <c r="H148" s="249">
        <f t="shared" si="5"/>
        <v>0</v>
      </c>
      <c r="I148" s="608"/>
      <c r="J148" s="609"/>
      <c r="K148" s="254">
        <f t="shared" si="6"/>
        <v>0</v>
      </c>
      <c r="L148" s="243"/>
      <c r="M148" s="254">
        <f t="shared" si="7"/>
        <v>0</v>
      </c>
      <c r="N148" s="445"/>
      <c r="O148" s="450"/>
      <c r="P148" s="454"/>
      <c r="Q148" s="450"/>
      <c r="R148" s="455"/>
    </row>
    <row r="149" spans="1:19" s="18" customFormat="1" ht="9" customHeight="1" x14ac:dyDescent="0.25">
      <c r="A149" s="255"/>
      <c r="B149" s="256"/>
      <c r="C149" s="257"/>
      <c r="D149" s="443">
        <v>2</v>
      </c>
      <c r="E149" s="443"/>
      <c r="F149" s="258">
        <f t="shared" si="3"/>
        <v>0</v>
      </c>
      <c r="G149" s="249">
        <f t="shared" si="4"/>
        <v>6</v>
      </c>
      <c r="H149" s="249">
        <f t="shared" si="5"/>
        <v>0</v>
      </c>
      <c r="I149" s="608"/>
      <c r="J149" s="609" t="s">
        <v>108</v>
      </c>
      <c r="K149" s="254">
        <f t="shared" si="6"/>
        <v>0</v>
      </c>
      <c r="L149" s="243"/>
      <c r="M149" s="254">
        <f t="shared" si="7"/>
        <v>0</v>
      </c>
      <c r="N149" s="445"/>
      <c r="O149" s="446" t="s">
        <v>110</v>
      </c>
      <c r="P149" s="447"/>
      <c r="Q149" s="447"/>
      <c r="R149" s="448"/>
    </row>
    <row r="150" spans="1:19" s="18" customFormat="1" ht="9" customHeight="1" x14ac:dyDescent="0.25">
      <c r="A150" s="260"/>
      <c r="B150" s="261"/>
      <c r="C150" s="262"/>
      <c r="D150" s="443"/>
      <c r="E150" s="443"/>
      <c r="F150" s="258">
        <f t="shared" si="3"/>
        <v>0</v>
      </c>
      <c r="G150" s="249">
        <f t="shared" si="4"/>
        <v>0</v>
      </c>
      <c r="H150" s="249">
        <f t="shared" si="5"/>
        <v>0</v>
      </c>
      <c r="I150" s="608"/>
      <c r="J150" s="609"/>
      <c r="K150" s="254">
        <f t="shared" si="6"/>
        <v>0</v>
      </c>
      <c r="L150" s="243"/>
      <c r="M150" s="254">
        <f t="shared" si="7"/>
        <v>0</v>
      </c>
      <c r="N150" s="445"/>
      <c r="O150" s="254"/>
      <c r="P150" s="243"/>
      <c r="Q150" s="254"/>
      <c r="R150" s="445"/>
    </row>
    <row r="151" spans="1:19" s="18" customFormat="1" ht="9" customHeight="1" x14ac:dyDescent="0.25">
      <c r="A151" s="264"/>
      <c r="B151" s="265"/>
      <c r="C151" s="266"/>
      <c r="D151" s="443">
        <v>3</v>
      </c>
      <c r="E151" s="443"/>
      <c r="F151" s="258">
        <f t="shared" si="3"/>
        <v>0</v>
      </c>
      <c r="G151" s="249">
        <f t="shared" si="4"/>
        <v>7</v>
      </c>
      <c r="H151" s="249">
        <f t="shared" si="5"/>
        <v>0</v>
      </c>
      <c r="I151" s="608"/>
      <c r="J151" s="609" t="s">
        <v>109</v>
      </c>
      <c r="K151" s="254">
        <f t="shared" si="6"/>
        <v>0</v>
      </c>
      <c r="L151" s="243"/>
      <c r="M151" s="254">
        <f t="shared" si="7"/>
        <v>0</v>
      </c>
      <c r="N151" s="445"/>
      <c r="O151" s="450"/>
      <c r="P151" s="454"/>
      <c r="Q151" s="450"/>
      <c r="R151" s="455"/>
    </row>
    <row r="152" spans="1:19" s="18" customFormat="1" ht="9" customHeight="1" x14ac:dyDescent="0.25">
      <c r="A152" s="267"/>
      <c r="B152" s="16"/>
      <c r="C152" s="262"/>
      <c r="D152" s="443"/>
      <c r="E152" s="443"/>
      <c r="F152" s="258">
        <f t="shared" si="3"/>
        <v>0</v>
      </c>
      <c r="G152" s="249">
        <f t="shared" si="4"/>
        <v>0</v>
      </c>
      <c r="H152" s="249">
        <f t="shared" si="5"/>
        <v>0</v>
      </c>
      <c r="I152" s="608"/>
      <c r="J152" s="609"/>
      <c r="K152" s="254">
        <f t="shared" si="6"/>
        <v>0</v>
      </c>
      <c r="L152" s="243"/>
      <c r="M152" s="254">
        <f t="shared" si="7"/>
        <v>0</v>
      </c>
      <c r="N152" s="445"/>
      <c r="O152" s="446" t="s">
        <v>33</v>
      </c>
      <c r="P152" s="447"/>
      <c r="Q152" s="447"/>
      <c r="R152" s="448"/>
    </row>
    <row r="153" spans="1:19" s="18" customFormat="1" ht="9" customHeight="1" x14ac:dyDescent="0.25">
      <c r="A153" s="267"/>
      <c r="B153" s="16"/>
      <c r="C153" s="268"/>
      <c r="D153" s="443">
        <v>4</v>
      </c>
      <c r="E153" s="443"/>
      <c r="F153" s="258">
        <f t="shared" si="3"/>
        <v>0</v>
      </c>
      <c r="G153" s="249">
        <f t="shared" si="4"/>
        <v>8</v>
      </c>
      <c r="H153" s="249">
        <f t="shared" si="5"/>
        <v>0</v>
      </c>
      <c r="I153" s="608"/>
      <c r="J153" s="609" t="s">
        <v>111</v>
      </c>
      <c r="K153" s="254">
        <f t="shared" si="6"/>
        <v>0</v>
      </c>
      <c r="L153" s="243"/>
      <c r="M153" s="254">
        <f t="shared" si="7"/>
        <v>0</v>
      </c>
      <c r="N153" s="445"/>
      <c r="O153" s="254"/>
      <c r="P153" s="243"/>
      <c r="Q153" s="254"/>
      <c r="R153" s="445"/>
    </row>
    <row r="154" spans="1:19" s="18" customFormat="1" ht="9" customHeight="1" x14ac:dyDescent="0.25">
      <c r="A154" s="269"/>
      <c r="B154" s="270"/>
      <c r="C154" s="271"/>
      <c r="D154" s="456"/>
      <c r="E154" s="456"/>
      <c r="F154" s="273">
        <f t="shared" si="3"/>
        <v>0</v>
      </c>
      <c r="G154" s="245">
        <f t="shared" si="4"/>
        <v>0</v>
      </c>
      <c r="H154" s="245">
        <f t="shared" si="5"/>
        <v>0</v>
      </c>
      <c r="I154" s="611"/>
      <c r="J154" s="616"/>
      <c r="K154" s="450">
        <f t="shared" si="6"/>
        <v>0</v>
      </c>
      <c r="L154" s="454"/>
      <c r="M154" s="450">
        <f t="shared" si="7"/>
        <v>0</v>
      </c>
      <c r="N154" s="455"/>
      <c r="O154" s="450" t="str">
        <f>O79</f>
        <v>Kovács Zoltán</v>
      </c>
      <c r="P154" s="454"/>
      <c r="Q154" s="450"/>
      <c r="R154" s="455"/>
    </row>
  </sheetData>
  <sheetProtection selectLockedCells="1" selectUnlockedCells="1"/>
  <mergeCells count="1">
    <mergeCell ref="A4:C4"/>
  </mergeCells>
  <conditionalFormatting sqref="D7 D11 D15 D19 D23 D27 D31 D35 D39 D43 D47 D51 D55 D59 D63 D67 D82 D86 D90 D94 D98 D102 D106 D110 D114 D118 D122 D126 D130 D134 D138 D142">
    <cfRule type="cellIs" dxfId="173" priority="10" stopIfTrue="1" operator="lessThan">
      <formula>9</formula>
    </cfRule>
  </conditionalFormatting>
  <conditionalFormatting sqref="E7:F7 E11:F11 E15:F15 E19:F19 E23:F23 E27:F27 E31:F31 E35:F35 E39:F39 E43:F43 E47:F47 E51:F51 E55:F55 E59:F59 E63:F63 E67:F67 E82:F82 E86:F86 E90:F90 E94:F94 E98:F98 E102:F102 E106:F106 E110:F110 E114:F114 E118:F118 E122:F122 E126:F126 E130:F130 E134:F134 E138:F138 E142:F142">
    <cfRule type="cellIs" dxfId="172" priority="9" stopIfTrue="1" operator="equal">
      <formula>"Bye"</formula>
    </cfRule>
  </conditionalFormatting>
  <conditionalFormatting sqref="I10 K14 I18 M22 I26 K30 I34 O38 I42 K46 I50 M54 I58 K62 I66 O67 I85 K89 I93 M97 I101 K105 I109 O113 I117 K121 I125 M129 I133 K137 I141">
    <cfRule type="expression" dxfId="171" priority="1" stopIfTrue="1">
      <formula>AND($O$1="CU",I10="Umpire")</formula>
    </cfRule>
    <cfRule type="expression" dxfId="170" priority="2" stopIfTrue="1">
      <formula>AND($O$1="CU",I10&lt;&gt;"Umpire",J10&lt;&gt;"")</formula>
    </cfRule>
    <cfRule type="expression" dxfId="169" priority="3" stopIfTrue="1">
      <formula>AND($O$1="CU",I10&lt;&gt;"Umpire")</formula>
    </cfRule>
  </conditionalFormatting>
  <conditionalFormatting sqref="J10 L14 J18 N22 J26 L30 J34 P38 J42 L46 J50 N54 J58 L62 J66 P67 J85 L89 J93 N97 J101 L105 J109 P113 J117 L121 J125 N129 J133 L137 J141">
    <cfRule type="expression" dxfId="168" priority="8" stopIfTrue="1">
      <formula>$O$1="CU"</formula>
    </cfRule>
  </conditionalFormatting>
  <conditionalFormatting sqref="K9 M13 K17 O21 K25 M29 K33 Q37 K41 M45 K49 O53 K57 M61 K65 Q66 K84 M88 K92 O96 K100 M104 K108 Q112 K116 M120 K124 O128 K132 M136 K140">
    <cfRule type="expression" dxfId="167" priority="4" stopIfTrue="1">
      <formula>J10="as"</formula>
    </cfRule>
    <cfRule type="expression" dxfId="166" priority="5" stopIfTrue="1">
      <formula>J10="bs"</formula>
    </cfRule>
  </conditionalFormatting>
  <conditionalFormatting sqref="K10 M14 K18 O22 K26 M30 K34 Q38 K42 M46 K50 O54 K58 M62 K66 Q67 K85 M89 K93 O97 K101 M105 K109 Q113 K117 M121 K125 O129 K133 M137 K141">
    <cfRule type="expression" dxfId="165" priority="6" stopIfTrue="1">
      <formula>J10="as"</formula>
    </cfRule>
    <cfRule type="expression" dxfId="164" priority="7" stopIfTrue="1">
      <formula>J10="bs"</formula>
    </cfRule>
  </conditionalFormatting>
  <conditionalFormatting sqref="O64">
    <cfRule type="expression" dxfId="163" priority="15" stopIfTrue="1">
      <formula>P38="as"</formula>
    </cfRule>
    <cfRule type="expression" dxfId="162" priority="16" stopIfTrue="1">
      <formula>P38="bs"</formula>
    </cfRule>
  </conditionalFormatting>
  <conditionalFormatting sqref="O65">
    <cfRule type="expression" dxfId="161" priority="11" stopIfTrue="1">
      <formula>P38="as"</formula>
    </cfRule>
    <cfRule type="expression" dxfId="160" priority="12" stopIfTrue="1">
      <formula>P38="bs"</formula>
    </cfRule>
  </conditionalFormatting>
  <conditionalFormatting sqref="O68">
    <cfRule type="expression" dxfId="159" priority="17" stopIfTrue="1">
      <formula>P113="as"</formula>
    </cfRule>
    <cfRule type="expression" dxfId="158" priority="18" stopIfTrue="1">
      <formula>P113="bs"</formula>
    </cfRule>
  </conditionalFormatting>
  <conditionalFormatting sqref="O69">
    <cfRule type="expression" dxfId="157" priority="13" stopIfTrue="1">
      <formula>P113="as"</formula>
    </cfRule>
    <cfRule type="expression" dxfId="156" priority="14" stopIfTrue="1">
      <formula>P113="bs"</formula>
    </cfRule>
  </conditionalFormatting>
  <conditionalFormatting sqref="O139">
    <cfRule type="expression" dxfId="155" priority="25" stopIfTrue="1">
      <formula>P38="as"</formula>
    </cfRule>
    <cfRule type="expression" dxfId="154" priority="26" stopIfTrue="1">
      <formula>P38="bs"</formula>
    </cfRule>
  </conditionalFormatting>
  <conditionalFormatting sqref="O140">
    <cfRule type="expression" dxfId="153" priority="21" stopIfTrue="1">
      <formula>P38="as"</formula>
    </cfRule>
    <cfRule type="expression" dxfId="152" priority="22" stopIfTrue="1">
      <formula>P38="bs"</formula>
    </cfRule>
  </conditionalFormatting>
  <conditionalFormatting sqref="O143">
    <cfRule type="expression" dxfId="151" priority="27" stopIfTrue="1">
      <formula>P113="as"</formula>
    </cfRule>
    <cfRule type="expression" dxfId="150" priority="28" stopIfTrue="1">
      <formula>P113="bs"</formula>
    </cfRule>
  </conditionalFormatting>
  <conditionalFormatting sqref="O144">
    <cfRule type="expression" dxfId="149" priority="23" stopIfTrue="1">
      <formula>P113="as"</formula>
    </cfRule>
    <cfRule type="expression" dxfId="148" priority="24" stopIfTrue="1">
      <formula>P113="bs"</formula>
    </cfRule>
  </conditionalFormatting>
  <conditionalFormatting sqref="Q141">
    <cfRule type="expression" dxfId="147" priority="29" stopIfTrue="1">
      <formula>P67="as"</formula>
    </cfRule>
    <cfRule type="expression" dxfId="146" priority="30" stopIfTrue="1">
      <formula>P67="bs"</formula>
    </cfRule>
  </conditionalFormatting>
  <conditionalFormatting sqref="Q142">
    <cfRule type="expression" dxfId="145" priority="19" stopIfTrue="1">
      <formula>P67="as"</formula>
    </cfRule>
    <cfRule type="expression" dxfId="144" priority="20" stopIfTrue="1">
      <formula>P67="bs"</formula>
    </cfRule>
  </conditionalFormatting>
  <dataValidations count="1">
    <dataValidation type="list" allowBlank="1" sqref="I10 K14 I18 M22 I26 K30 I34 O38 I42 K46 I50 M54 I58 K62 I66 O67 I85 K89 I93 M97 I101 K105 I109 O113 I117 K121 I125 M129 I133 K137 I141" xr:uid="{5CC0F457-FF5F-4A9D-B2E7-00C13223BE5A}">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rowBreaks count="1" manualBreakCount="1">
    <brk id="79"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6626" r:id="rId3" name="Gomb 1">
              <controlPr defaultSize="0" print="0" autoFill="0" autoLine="0" autoPict="0" macro="[0]!Modul1.Jun_Show_CU" altText="Legyen bíró">
                <anchor moveWithCells="1" sizeWithCells="1">
                  <from>
                    <xdr:col>12</xdr:col>
                    <xdr:colOff>510540</xdr:colOff>
                    <xdr:row>0</xdr:row>
                    <xdr:rowOff>7620</xdr:rowOff>
                  </from>
                  <to>
                    <xdr:col>14</xdr:col>
                    <xdr:colOff>350520</xdr:colOff>
                    <xdr:row>0</xdr:row>
                    <xdr:rowOff>175260</xdr:rowOff>
                  </to>
                </anchor>
              </controlPr>
            </control>
          </mc:Choice>
        </mc:AlternateContent>
        <mc:AlternateContent xmlns:mc="http://schemas.openxmlformats.org/markup-compatibility/2006">
          <mc:Choice Requires="x14">
            <control shapeId="26627" r:id="rId4" name="Gomb 2">
              <controlPr defaultSize="0" print="0" autoFill="0" autoLine="0" autoPict="0" macro="[0]!Modul1.Jun_Hide_CU" altText="Nincs bíró">
                <anchor moveWithCells="1" sizeWithCells="1">
                  <from>
                    <xdr:col>12</xdr:col>
                    <xdr:colOff>495300</xdr:colOff>
                    <xdr:row>0</xdr:row>
                    <xdr:rowOff>175260</xdr:rowOff>
                  </from>
                  <to>
                    <xdr:col>14</xdr:col>
                    <xdr:colOff>350520</xdr:colOff>
                    <xdr:row>1</xdr:row>
                    <xdr:rowOff>45720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2B43A-E44B-4DF0-99A4-EF0A8DDA34D3}">
  <sheetPr codeName="Sheet45">
    <tabColor indexed="27"/>
  </sheetPr>
  <dimension ref="A1:O134"/>
  <sheetViews>
    <sheetView showGridLines="0" showZeros="0" workbookViewId="0">
      <pane ySplit="6" topLeftCell="A7" activePane="bottomLeft" state="frozen"/>
      <selection pane="bottomLeft" activeCell="Q11" sqref="Q11"/>
    </sheetView>
  </sheetViews>
  <sheetFormatPr defaultRowHeight="13.2" x14ac:dyDescent="0.25"/>
  <cols>
    <col min="1" max="1" width="6.33203125" customWidth="1"/>
    <col min="2" max="2" width="14.5546875" customWidth="1"/>
    <col min="3" max="3" width="13.6640625" customWidth="1"/>
    <col min="4" max="4" width="11.5546875" style="42" customWidth="1"/>
    <col min="5" max="5" width="10.5546875" style="89" customWidth="1"/>
    <col min="6" max="6" width="29.88671875" style="90" customWidth="1"/>
    <col min="7" max="7" width="8.6640625" style="660" customWidth="1"/>
    <col min="8" max="8" width="0.109375" style="42" customWidth="1"/>
    <col min="9" max="9" width="5.5546875" style="42" hidden="1" customWidth="1"/>
    <col min="10" max="10" width="8" style="42" hidden="1" customWidth="1"/>
    <col min="11" max="11" width="0.109375" style="42" hidden="1" customWidth="1"/>
    <col min="12" max="13" width="7.44140625" style="42" customWidth="1"/>
    <col min="14" max="14" width="7.44140625" style="42" hidden="1" customWidth="1"/>
    <col min="15" max="15" width="7.44140625" style="42" customWidth="1"/>
  </cols>
  <sheetData>
    <row r="1" spans="1:15" ht="24.6" x14ac:dyDescent="0.4">
      <c r="A1" s="91" t="str">
        <f>Altalanos!$A$6</f>
        <v>Diákolimpia Vármegyei</v>
      </c>
      <c r="B1" s="92"/>
      <c r="C1" s="92"/>
      <c r="D1" s="93"/>
      <c r="E1" s="94" t="s">
        <v>450</v>
      </c>
      <c r="F1" s="95"/>
      <c r="G1" s="661"/>
      <c r="H1" s="98"/>
      <c r="I1" s="98"/>
      <c r="J1" s="98"/>
      <c r="K1" s="98"/>
      <c r="L1" s="98"/>
      <c r="M1" s="98"/>
      <c r="N1" s="98"/>
      <c r="O1" s="99"/>
    </row>
    <row r="2" spans="1:15" x14ac:dyDescent="0.25">
      <c r="B2" s="100" t="s">
        <v>29</v>
      </c>
      <c r="C2" s="101">
        <f>Altalanos!$E$8</f>
        <v>0</v>
      </c>
      <c r="D2" s="95"/>
      <c r="E2" s="94" t="s">
        <v>31</v>
      </c>
      <c r="F2" s="103"/>
      <c r="G2" s="662"/>
      <c r="H2" s="97"/>
      <c r="I2" s="97"/>
      <c r="J2" s="97"/>
      <c r="K2" s="97"/>
      <c r="L2" s="104"/>
      <c r="M2" s="105"/>
      <c r="N2" s="105"/>
      <c r="O2" s="104"/>
    </row>
    <row r="3" spans="1:15" s="7" customFormat="1" x14ac:dyDescent="0.25">
      <c r="A3" s="663"/>
      <c r="B3" s="664"/>
      <c r="C3" s="664"/>
      <c r="D3" s="664"/>
      <c r="E3" s="665"/>
      <c r="F3" s="664"/>
      <c r="G3" s="666"/>
      <c r="H3" s="109"/>
      <c r="I3" s="110"/>
      <c r="J3" s="110"/>
      <c r="K3" s="110"/>
      <c r="L3" s="111" t="s">
        <v>33</v>
      </c>
      <c r="M3" s="112"/>
      <c r="N3" s="113"/>
      <c r="O3" s="114"/>
    </row>
    <row r="4" spans="1:15" s="7" customFormat="1" x14ac:dyDescent="0.25">
      <c r="A4" s="53" t="s">
        <v>21</v>
      </c>
      <c r="B4" s="53"/>
      <c r="C4" s="51" t="s">
        <v>11</v>
      </c>
      <c r="D4" s="53" t="s">
        <v>34</v>
      </c>
      <c r="E4" s="667"/>
      <c r="F4" s="668"/>
      <c r="G4" s="669" t="s">
        <v>35</v>
      </c>
      <c r="H4" s="119"/>
      <c r="I4" s="120"/>
      <c r="J4" s="120"/>
      <c r="K4" s="120"/>
      <c r="L4" s="119"/>
      <c r="M4" s="121"/>
      <c r="N4" s="121"/>
      <c r="O4" s="122"/>
    </row>
    <row r="5" spans="1:15" s="7" customFormat="1" x14ac:dyDescent="0.25">
      <c r="A5" s="123">
        <f>Altalanos!$A$10</f>
        <v>45789</v>
      </c>
      <c r="B5" s="123"/>
      <c r="C5" s="124" t="str">
        <f>Altalanos!$C$10</f>
        <v>Gyula</v>
      </c>
      <c r="D5" s="125" t="str">
        <f>Altalanos!$D$10</f>
        <v xml:space="preserve">  </v>
      </c>
      <c r="E5" s="129"/>
      <c r="F5" s="125"/>
      <c r="G5" s="670" t="str">
        <f>Altalanos!$E$10</f>
        <v>Kovács Zoltán</v>
      </c>
      <c r="H5" s="128"/>
      <c r="I5" s="129"/>
      <c r="J5" s="129"/>
      <c r="K5" s="129"/>
      <c r="L5" s="128"/>
      <c r="M5" s="125"/>
      <c r="N5" s="125"/>
      <c r="O5" s="130"/>
    </row>
    <row r="6" spans="1:15" ht="30" customHeight="1" x14ac:dyDescent="0.25">
      <c r="A6" s="131" t="s">
        <v>36</v>
      </c>
      <c r="B6" s="132" t="s">
        <v>24</v>
      </c>
      <c r="C6" s="132" t="s">
        <v>25</v>
      </c>
      <c r="D6" s="132" t="s">
        <v>37</v>
      </c>
      <c r="E6" s="133" t="s">
        <v>38</v>
      </c>
      <c r="F6" s="671" t="s">
        <v>40</v>
      </c>
      <c r="G6" s="672" t="s">
        <v>41</v>
      </c>
      <c r="H6" s="136" t="s">
        <v>42</v>
      </c>
      <c r="I6" s="137" t="s">
        <v>43</v>
      </c>
      <c r="J6" s="138" t="s">
        <v>44</v>
      </c>
      <c r="K6" s="137" t="s">
        <v>45</v>
      </c>
      <c r="L6" s="673" t="s">
        <v>451</v>
      </c>
      <c r="M6" s="674" t="s">
        <v>47</v>
      </c>
      <c r="N6" s="675" t="s">
        <v>48</v>
      </c>
      <c r="O6" s="133" t="s">
        <v>49</v>
      </c>
    </row>
    <row r="7" spans="1:15" s="69" customFormat="1" ht="18.899999999999999" customHeight="1" x14ac:dyDescent="0.25">
      <c r="A7" s="143">
        <v>1</v>
      </c>
      <c r="B7" s="145"/>
      <c r="C7" s="145"/>
      <c r="D7" s="146"/>
      <c r="E7" s="147"/>
      <c r="F7" s="676"/>
      <c r="G7" s="677"/>
      <c r="H7" s="150"/>
      <c r="I7" s="151"/>
      <c r="J7" s="152"/>
      <c r="K7" s="151"/>
      <c r="L7" s="153"/>
      <c r="M7" s="146"/>
      <c r="N7" s="154"/>
      <c r="O7" s="676"/>
    </row>
    <row r="8" spans="1:15" s="69" customFormat="1" ht="18.899999999999999" customHeight="1" x14ac:dyDescent="0.25">
      <c r="A8" s="143">
        <v>2</v>
      </c>
      <c r="B8" s="145"/>
      <c r="C8" s="145"/>
      <c r="D8" s="146"/>
      <c r="E8" s="147"/>
      <c r="F8" s="159"/>
      <c r="G8" s="146"/>
      <c r="H8" s="150"/>
      <c r="I8" s="151"/>
      <c r="J8" s="152"/>
      <c r="K8" s="151"/>
      <c r="L8" s="153"/>
      <c r="M8" s="146"/>
      <c r="N8" s="154"/>
      <c r="O8" s="161"/>
    </row>
    <row r="9" spans="1:15" s="69" customFormat="1" ht="18.899999999999999" customHeight="1" x14ac:dyDescent="0.25">
      <c r="A9" s="143">
        <v>3</v>
      </c>
      <c r="B9" s="145"/>
      <c r="C9" s="145"/>
      <c r="D9" s="146"/>
      <c r="E9" s="147"/>
      <c r="F9" s="159"/>
      <c r="G9" s="146"/>
      <c r="H9" s="150"/>
      <c r="I9" s="151"/>
      <c r="J9" s="152"/>
      <c r="K9" s="151"/>
      <c r="L9" s="153"/>
      <c r="M9" s="146"/>
      <c r="N9" s="158"/>
      <c r="O9" s="159"/>
    </row>
    <row r="10" spans="1:15" s="69" customFormat="1" ht="18.899999999999999" customHeight="1" x14ac:dyDescent="0.25">
      <c r="A10" s="143">
        <v>4</v>
      </c>
      <c r="B10" s="145"/>
      <c r="C10" s="145"/>
      <c r="D10" s="146"/>
      <c r="E10" s="147"/>
      <c r="F10" s="159"/>
      <c r="G10" s="146"/>
      <c r="H10" s="150"/>
      <c r="I10" s="151"/>
      <c r="J10" s="152"/>
      <c r="K10" s="151"/>
      <c r="L10" s="153"/>
      <c r="M10" s="146"/>
      <c r="N10" s="160"/>
      <c r="O10" s="161"/>
    </row>
    <row r="11" spans="1:15" s="69" customFormat="1" ht="18.899999999999999" customHeight="1" x14ac:dyDescent="0.25">
      <c r="A11" s="143">
        <v>5</v>
      </c>
      <c r="B11" s="145"/>
      <c r="C11" s="145"/>
      <c r="D11" s="146"/>
      <c r="E11" s="147"/>
      <c r="F11" s="159"/>
      <c r="G11" s="677"/>
      <c r="H11" s="150"/>
      <c r="I11" s="151"/>
      <c r="J11" s="152"/>
      <c r="K11" s="151"/>
      <c r="L11" s="153"/>
      <c r="M11" s="146"/>
      <c r="N11" s="158"/>
      <c r="O11" s="161"/>
    </row>
    <row r="12" spans="1:15" s="69" customFormat="1" ht="18.899999999999999" customHeight="1" x14ac:dyDescent="0.25">
      <c r="A12" s="143">
        <v>6</v>
      </c>
      <c r="B12" s="145"/>
      <c r="C12" s="145"/>
      <c r="D12" s="146"/>
      <c r="E12" s="147"/>
      <c r="F12" s="159"/>
      <c r="G12" s="146"/>
      <c r="H12" s="150"/>
      <c r="I12" s="151"/>
      <c r="J12" s="152"/>
      <c r="K12" s="151"/>
      <c r="L12" s="153"/>
      <c r="M12" s="146"/>
      <c r="N12" s="158"/>
      <c r="O12" s="161"/>
    </row>
    <row r="13" spans="1:15" s="69" customFormat="1" ht="18.899999999999999" customHeight="1" x14ac:dyDescent="0.25">
      <c r="A13" s="143">
        <v>7</v>
      </c>
      <c r="B13" s="145"/>
      <c r="C13" s="145"/>
      <c r="D13" s="146"/>
      <c r="E13" s="147"/>
      <c r="F13" s="159"/>
      <c r="G13" s="146"/>
      <c r="H13" s="150"/>
      <c r="I13" s="151"/>
      <c r="J13" s="152"/>
      <c r="K13" s="151"/>
      <c r="L13" s="153"/>
      <c r="M13" s="146"/>
      <c r="N13" s="158"/>
      <c r="O13" s="161"/>
    </row>
    <row r="14" spans="1:15" s="69" customFormat="1" ht="18.899999999999999" customHeight="1" x14ac:dyDescent="0.25">
      <c r="A14" s="143">
        <v>8</v>
      </c>
      <c r="B14" s="145"/>
      <c r="C14" s="145"/>
      <c r="D14" s="146"/>
      <c r="E14" s="147"/>
      <c r="F14" s="159"/>
      <c r="G14" s="146"/>
      <c r="H14" s="150"/>
      <c r="I14" s="151"/>
      <c r="J14" s="152"/>
      <c r="K14" s="151"/>
      <c r="L14" s="153"/>
      <c r="M14" s="146"/>
      <c r="N14" s="158"/>
      <c r="O14" s="161"/>
    </row>
    <row r="15" spans="1:15" s="69" customFormat="1" ht="18.899999999999999" customHeight="1" x14ac:dyDescent="0.25">
      <c r="A15" s="143">
        <v>9</v>
      </c>
      <c r="B15" s="145"/>
      <c r="C15" s="145"/>
      <c r="D15" s="146"/>
      <c r="E15" s="147"/>
      <c r="F15" s="159"/>
      <c r="G15" s="146"/>
      <c r="H15" s="150"/>
      <c r="I15" s="151"/>
      <c r="J15" s="152"/>
      <c r="K15" s="151"/>
      <c r="L15" s="153"/>
      <c r="M15" s="146"/>
      <c r="N15" s="165"/>
      <c r="O15" s="161"/>
    </row>
    <row r="16" spans="1:15" s="69" customFormat="1" ht="18.899999999999999" customHeight="1" x14ac:dyDescent="0.25">
      <c r="A16" s="143">
        <v>10</v>
      </c>
      <c r="B16" s="145"/>
      <c r="C16" s="145"/>
      <c r="D16" s="146"/>
      <c r="E16" s="147"/>
      <c r="F16" s="159"/>
      <c r="G16" s="146"/>
      <c r="H16" s="150"/>
      <c r="I16" s="151"/>
      <c r="J16" s="152"/>
      <c r="K16" s="151"/>
      <c r="L16" s="153"/>
      <c r="M16" s="146"/>
      <c r="N16" s="154"/>
      <c r="O16" s="161"/>
    </row>
    <row r="17" spans="1:15" s="69" customFormat="1" ht="18.899999999999999" customHeight="1" x14ac:dyDescent="0.25">
      <c r="A17" s="143">
        <v>11</v>
      </c>
      <c r="B17" s="145"/>
      <c r="C17" s="145"/>
      <c r="D17" s="146"/>
      <c r="E17" s="147"/>
      <c r="F17" s="159"/>
      <c r="G17" s="146"/>
      <c r="H17" s="150"/>
      <c r="I17" s="151"/>
      <c r="J17" s="152"/>
      <c r="K17" s="151"/>
      <c r="L17" s="153"/>
      <c r="M17" s="146"/>
      <c r="N17" s="154"/>
      <c r="O17" s="161"/>
    </row>
    <row r="18" spans="1:15" s="69" customFormat="1" ht="18.899999999999999" customHeight="1" x14ac:dyDescent="0.25">
      <c r="A18" s="143">
        <v>12</v>
      </c>
      <c r="B18" s="145"/>
      <c r="C18" s="145"/>
      <c r="D18" s="146"/>
      <c r="E18" s="147"/>
      <c r="F18" s="159"/>
      <c r="G18" s="146"/>
      <c r="H18" s="150"/>
      <c r="I18" s="151"/>
      <c r="J18" s="152"/>
      <c r="K18" s="151"/>
      <c r="L18" s="153"/>
      <c r="M18" s="146"/>
      <c r="N18" s="154"/>
      <c r="O18" s="161"/>
    </row>
    <row r="19" spans="1:15" s="69" customFormat="1" ht="18.899999999999999" customHeight="1" x14ac:dyDescent="0.25">
      <c r="A19" s="143">
        <v>13</v>
      </c>
      <c r="B19" s="145"/>
      <c r="C19" s="145"/>
      <c r="D19" s="146"/>
      <c r="E19" s="147"/>
      <c r="F19" s="159"/>
      <c r="G19" s="146"/>
      <c r="H19" s="150"/>
      <c r="I19" s="151"/>
      <c r="J19" s="152"/>
      <c r="K19" s="151"/>
      <c r="L19" s="153"/>
      <c r="M19" s="146"/>
      <c r="N19" s="155"/>
      <c r="O19" s="161"/>
    </row>
    <row r="20" spans="1:15" s="69" customFormat="1" ht="18.899999999999999" customHeight="1" x14ac:dyDescent="0.25">
      <c r="A20" s="143">
        <v>14</v>
      </c>
      <c r="B20" s="145"/>
      <c r="C20" s="145"/>
      <c r="D20" s="146"/>
      <c r="E20" s="147"/>
      <c r="F20" s="159"/>
      <c r="G20" s="146"/>
      <c r="H20" s="150"/>
      <c r="I20" s="151"/>
      <c r="J20" s="152"/>
      <c r="K20" s="151"/>
      <c r="L20" s="153"/>
      <c r="M20" s="146"/>
      <c r="N20" s="155"/>
      <c r="O20" s="161"/>
    </row>
    <row r="21" spans="1:15" s="69" customFormat="1" ht="18.899999999999999" customHeight="1" x14ac:dyDescent="0.25">
      <c r="A21" s="143">
        <v>15</v>
      </c>
      <c r="B21" s="145"/>
      <c r="C21" s="145"/>
      <c r="D21" s="146"/>
      <c r="E21" s="147"/>
      <c r="F21" s="159"/>
      <c r="G21" s="146"/>
      <c r="H21" s="150"/>
      <c r="I21" s="151"/>
      <c r="J21" s="152"/>
      <c r="K21" s="151"/>
      <c r="L21" s="153"/>
      <c r="M21" s="146"/>
      <c r="N21" s="154"/>
      <c r="O21" s="161"/>
    </row>
    <row r="22" spans="1:15" s="69" customFormat="1" ht="18.899999999999999" customHeight="1" x14ac:dyDescent="0.25">
      <c r="A22" s="143">
        <v>16</v>
      </c>
      <c r="B22" s="145"/>
      <c r="C22" s="145"/>
      <c r="D22" s="146"/>
      <c r="E22" s="147"/>
      <c r="F22" s="159"/>
      <c r="G22" s="146"/>
      <c r="H22" s="150"/>
      <c r="I22" s="151"/>
      <c r="J22" s="152"/>
      <c r="K22" s="151"/>
      <c r="L22" s="153"/>
      <c r="M22" s="146"/>
      <c r="N22" s="154"/>
      <c r="O22" s="161"/>
    </row>
    <row r="23" spans="1:15" s="69" customFormat="1" ht="18.899999999999999" customHeight="1" x14ac:dyDescent="0.25">
      <c r="A23" s="143">
        <v>17</v>
      </c>
      <c r="B23" s="145"/>
      <c r="C23" s="145"/>
      <c r="D23" s="146"/>
      <c r="E23" s="147"/>
      <c r="F23" s="159"/>
      <c r="G23" s="146"/>
      <c r="H23" s="150"/>
      <c r="I23" s="151"/>
      <c r="J23" s="152"/>
      <c r="K23" s="151"/>
      <c r="L23" s="153"/>
      <c r="M23" s="146"/>
      <c r="N23" s="154"/>
      <c r="O23" s="161"/>
    </row>
    <row r="24" spans="1:15" s="69" customFormat="1" ht="18.899999999999999" customHeight="1" x14ac:dyDescent="0.25">
      <c r="A24" s="143">
        <v>18</v>
      </c>
      <c r="B24" s="145"/>
      <c r="C24" s="145"/>
      <c r="D24" s="146"/>
      <c r="E24" s="147"/>
      <c r="F24" s="159"/>
      <c r="G24" s="146"/>
      <c r="H24" s="150"/>
      <c r="I24" s="151"/>
      <c r="J24" s="152"/>
      <c r="K24" s="151"/>
      <c r="L24" s="153"/>
      <c r="M24" s="146"/>
      <c r="N24" s="154"/>
      <c r="O24" s="161"/>
    </row>
    <row r="25" spans="1:15" s="69" customFormat="1" ht="18.899999999999999" customHeight="1" x14ac:dyDescent="0.25">
      <c r="A25" s="143">
        <v>19</v>
      </c>
      <c r="B25" s="145"/>
      <c r="C25" s="145"/>
      <c r="D25" s="146"/>
      <c r="E25" s="147"/>
      <c r="F25" s="159"/>
      <c r="G25" s="146"/>
      <c r="H25" s="150"/>
      <c r="I25" s="151"/>
      <c r="J25" s="152"/>
      <c r="K25" s="151"/>
      <c r="L25" s="153"/>
      <c r="M25" s="146"/>
      <c r="N25" s="154"/>
      <c r="O25" s="161"/>
    </row>
    <row r="26" spans="1:15" s="69" customFormat="1" ht="18.899999999999999" customHeight="1" x14ac:dyDescent="0.25">
      <c r="A26" s="143">
        <v>20</v>
      </c>
      <c r="B26" s="145"/>
      <c r="C26" s="145"/>
      <c r="D26" s="146"/>
      <c r="E26" s="147"/>
      <c r="F26" s="159"/>
      <c r="G26" s="146"/>
      <c r="H26" s="150"/>
      <c r="I26" s="151"/>
      <c r="J26" s="152"/>
      <c r="K26" s="151"/>
      <c r="L26" s="153"/>
      <c r="M26" s="146"/>
      <c r="N26" s="154"/>
      <c r="O26" s="161"/>
    </row>
    <row r="27" spans="1:15" s="69" customFormat="1" ht="18.899999999999999" customHeight="1" x14ac:dyDescent="0.25">
      <c r="A27" s="143">
        <v>21</v>
      </c>
      <c r="B27" s="145"/>
      <c r="C27" s="145"/>
      <c r="D27" s="146"/>
      <c r="E27" s="147"/>
      <c r="F27" s="159"/>
      <c r="G27" s="146"/>
      <c r="H27" s="150"/>
      <c r="I27" s="151"/>
      <c r="J27" s="152"/>
      <c r="K27" s="151"/>
      <c r="L27" s="153"/>
      <c r="M27" s="146"/>
      <c r="N27" s="155"/>
      <c r="O27" s="159"/>
    </row>
    <row r="28" spans="1:15" s="69" customFormat="1" ht="18.899999999999999" customHeight="1" x14ac:dyDescent="0.25">
      <c r="A28" s="143">
        <v>22</v>
      </c>
      <c r="B28" s="145"/>
      <c r="C28" s="145"/>
      <c r="D28" s="146"/>
      <c r="E28" s="147"/>
      <c r="F28" s="156"/>
      <c r="G28" s="156"/>
      <c r="H28" s="150"/>
      <c r="I28" s="151"/>
      <c r="J28" s="152"/>
      <c r="K28" s="151"/>
      <c r="L28" s="153"/>
      <c r="M28" s="155"/>
      <c r="N28" s="155"/>
      <c r="O28" s="155"/>
    </row>
    <row r="29" spans="1:15" s="69" customFormat="1" ht="18.899999999999999" customHeight="1" x14ac:dyDescent="0.25">
      <c r="A29" s="143">
        <v>23</v>
      </c>
      <c r="B29" s="145"/>
      <c r="C29" s="145"/>
      <c r="D29" s="146"/>
      <c r="E29" s="147"/>
      <c r="F29" s="156"/>
      <c r="G29" s="156"/>
      <c r="H29" s="150"/>
      <c r="I29" s="151"/>
      <c r="J29" s="152"/>
      <c r="K29" s="151"/>
      <c r="L29" s="153"/>
      <c r="M29" s="155"/>
      <c r="N29" s="154"/>
      <c r="O29" s="155"/>
    </row>
    <row r="30" spans="1:15" s="69" customFormat="1" ht="18.899999999999999" customHeight="1" x14ac:dyDescent="0.25">
      <c r="A30" s="143">
        <v>24</v>
      </c>
      <c r="B30" s="145"/>
      <c r="C30" s="145"/>
      <c r="D30" s="146"/>
      <c r="E30" s="147"/>
      <c r="F30" s="156"/>
      <c r="G30" s="678"/>
      <c r="H30" s="150"/>
      <c r="I30" s="151"/>
      <c r="J30" s="152"/>
      <c r="K30" s="151"/>
      <c r="L30" s="153"/>
      <c r="M30" s="155"/>
      <c r="N30" s="154">
        <f t="shared" ref="N30:N122" si="0">IF(L30="DA",1,IF(L30="WC",2,IF(L30="SE",3,IF(L30="Q",4,IF(L30="LL",5,999)))))</f>
        <v>999</v>
      </c>
      <c r="O30" s="155"/>
    </row>
    <row r="31" spans="1:15" s="69" customFormat="1" ht="18.899999999999999" customHeight="1" x14ac:dyDescent="0.25">
      <c r="A31" s="143">
        <v>25</v>
      </c>
      <c r="B31" s="145"/>
      <c r="C31" s="145"/>
      <c r="D31" s="146"/>
      <c r="E31" s="147"/>
      <c r="F31" s="156"/>
      <c r="G31" s="678"/>
      <c r="H31" s="150"/>
      <c r="I31" s="151"/>
      <c r="J31" s="152"/>
      <c r="K31" s="151"/>
      <c r="L31" s="153"/>
      <c r="M31" s="155"/>
      <c r="N31" s="154">
        <f t="shared" si="0"/>
        <v>999</v>
      </c>
      <c r="O31" s="155"/>
    </row>
    <row r="32" spans="1:15" s="69" customFormat="1" ht="18.899999999999999" customHeight="1" x14ac:dyDescent="0.25">
      <c r="A32" s="143">
        <v>26</v>
      </c>
      <c r="B32" s="145"/>
      <c r="C32" s="145"/>
      <c r="D32" s="146"/>
      <c r="E32" s="147"/>
      <c r="F32" s="156"/>
      <c r="G32" s="678"/>
      <c r="H32" s="150"/>
      <c r="I32" s="151"/>
      <c r="J32" s="152"/>
      <c r="K32" s="151"/>
      <c r="L32" s="153"/>
      <c r="M32" s="155"/>
      <c r="N32" s="154">
        <f t="shared" si="0"/>
        <v>999</v>
      </c>
      <c r="O32" s="155"/>
    </row>
    <row r="33" spans="1:15" s="69" customFormat="1" ht="18.899999999999999" customHeight="1" x14ac:dyDescent="0.25">
      <c r="A33" s="143">
        <v>27</v>
      </c>
      <c r="B33" s="145"/>
      <c r="C33" s="145"/>
      <c r="D33" s="146"/>
      <c r="E33" s="147"/>
      <c r="F33" s="156"/>
      <c r="G33" s="678"/>
      <c r="H33" s="150" t="e">
        <f>IF(AND(O33="",#REF!&gt;0,#REF!&lt;5),I33,0)</f>
        <v>#REF!</v>
      </c>
      <c r="I33" s="151" t="str">
        <f>IF(D33="","ZZZ9",IF(AND(#REF!&gt;0,#REF!&lt;5),D33&amp;#REF!,D33&amp;"9"))</f>
        <v>ZZZ9</v>
      </c>
      <c r="J33" s="152">
        <f t="shared" ref="J33:J122" si="1">IF(O33="",999,O33)</f>
        <v>999</v>
      </c>
      <c r="K33" s="151">
        <f t="shared" ref="K33:K122" si="2">IF(N33=999,999,1)</f>
        <v>999</v>
      </c>
      <c r="L33" s="153"/>
      <c r="M33" s="155"/>
      <c r="N33" s="154">
        <f t="shared" si="0"/>
        <v>999</v>
      </c>
      <c r="O33" s="155"/>
    </row>
    <row r="34" spans="1:15" s="69" customFormat="1" ht="18.899999999999999" customHeight="1" x14ac:dyDescent="0.25">
      <c r="A34" s="143">
        <v>28</v>
      </c>
      <c r="B34" s="145"/>
      <c r="C34" s="145"/>
      <c r="D34" s="146"/>
      <c r="E34" s="147"/>
      <c r="F34" s="156"/>
      <c r="G34" s="678"/>
      <c r="H34" s="150" t="e">
        <f>IF(AND(O34="",#REF!&gt;0,#REF!&lt;5),I34,0)</f>
        <v>#REF!</v>
      </c>
      <c r="I34" s="151" t="str">
        <f>IF(D34="","ZZZ9",IF(AND(#REF!&gt;0,#REF!&lt;5),D34&amp;#REF!,D34&amp;"9"))</f>
        <v>ZZZ9</v>
      </c>
      <c r="J34" s="152">
        <f t="shared" si="1"/>
        <v>999</v>
      </c>
      <c r="K34" s="151">
        <f t="shared" si="2"/>
        <v>999</v>
      </c>
      <c r="L34" s="153"/>
      <c r="M34" s="155"/>
      <c r="N34" s="154">
        <f t="shared" si="0"/>
        <v>999</v>
      </c>
      <c r="O34" s="155"/>
    </row>
    <row r="35" spans="1:15" s="69" customFormat="1" ht="18.899999999999999" customHeight="1" x14ac:dyDescent="0.25">
      <c r="A35" s="143">
        <v>29</v>
      </c>
      <c r="B35" s="145"/>
      <c r="C35" s="145"/>
      <c r="D35" s="146"/>
      <c r="E35" s="147"/>
      <c r="F35" s="156"/>
      <c r="G35" s="678"/>
      <c r="H35" s="150" t="e">
        <f>IF(AND(O35="",#REF!&gt;0,#REF!&lt;5),I35,0)</f>
        <v>#REF!</v>
      </c>
      <c r="I35" s="151" t="str">
        <f>IF(D35="","ZZZ9",IF(AND(#REF!&gt;0,#REF!&lt;5),D35&amp;#REF!,D35&amp;"9"))</f>
        <v>ZZZ9</v>
      </c>
      <c r="J35" s="152">
        <f t="shared" si="1"/>
        <v>999</v>
      </c>
      <c r="K35" s="151">
        <f t="shared" si="2"/>
        <v>999</v>
      </c>
      <c r="L35" s="153"/>
      <c r="M35" s="155"/>
      <c r="N35" s="154">
        <f t="shared" si="0"/>
        <v>999</v>
      </c>
      <c r="O35" s="155"/>
    </row>
    <row r="36" spans="1:15" s="69" customFormat="1" ht="18.899999999999999" customHeight="1" x14ac:dyDescent="0.25">
      <c r="A36" s="143">
        <v>30</v>
      </c>
      <c r="B36" s="145"/>
      <c r="C36" s="145"/>
      <c r="D36" s="146"/>
      <c r="E36" s="147"/>
      <c r="F36" s="156"/>
      <c r="G36" s="678"/>
      <c r="H36" s="150" t="e">
        <f>IF(AND(O36="",#REF!&gt;0,#REF!&lt;5),I36,0)</f>
        <v>#REF!</v>
      </c>
      <c r="I36" s="151" t="str">
        <f>IF(D36="","ZZZ9",IF(AND(#REF!&gt;0,#REF!&lt;5),D36&amp;#REF!,D36&amp;"9"))</f>
        <v>ZZZ9</v>
      </c>
      <c r="J36" s="152">
        <f t="shared" si="1"/>
        <v>999</v>
      </c>
      <c r="K36" s="151">
        <f t="shared" si="2"/>
        <v>999</v>
      </c>
      <c r="L36" s="153"/>
      <c r="M36" s="155"/>
      <c r="N36" s="154">
        <f t="shared" si="0"/>
        <v>999</v>
      </c>
      <c r="O36" s="155"/>
    </row>
    <row r="37" spans="1:15" s="69" customFormat="1" ht="18.899999999999999" customHeight="1" x14ac:dyDescent="0.25">
      <c r="A37" s="143">
        <v>31</v>
      </c>
      <c r="B37" s="145"/>
      <c r="C37" s="145"/>
      <c r="D37" s="146"/>
      <c r="E37" s="147"/>
      <c r="F37" s="156"/>
      <c r="G37" s="678"/>
      <c r="H37" s="150" t="e">
        <f>IF(AND(O37="",#REF!&gt;0,#REF!&lt;5),I37,0)</f>
        <v>#REF!</v>
      </c>
      <c r="I37" s="151" t="str">
        <f>IF(D37="","ZZZ9",IF(AND(#REF!&gt;0,#REF!&lt;5),D37&amp;#REF!,D37&amp;"9"))</f>
        <v>ZZZ9</v>
      </c>
      <c r="J37" s="152">
        <f t="shared" si="1"/>
        <v>999</v>
      </c>
      <c r="K37" s="151">
        <f t="shared" si="2"/>
        <v>999</v>
      </c>
      <c r="L37" s="153"/>
      <c r="M37" s="155"/>
      <c r="N37" s="154">
        <f t="shared" si="0"/>
        <v>999</v>
      </c>
      <c r="O37" s="155"/>
    </row>
    <row r="38" spans="1:15" s="69" customFormat="1" ht="18.899999999999999" customHeight="1" x14ac:dyDescent="0.25">
      <c r="A38" s="143">
        <v>32</v>
      </c>
      <c r="B38" s="145"/>
      <c r="C38" s="145"/>
      <c r="D38" s="146"/>
      <c r="E38" s="147"/>
      <c r="F38" s="156"/>
      <c r="G38" s="678"/>
      <c r="H38" s="150" t="e">
        <f>IF(AND(O38="",#REF!&gt;0,#REF!&lt;5),I38,0)</f>
        <v>#REF!</v>
      </c>
      <c r="I38" s="151" t="str">
        <f>IF(D38="","ZZZ9",IF(AND(#REF!&gt;0,#REF!&lt;5),D38&amp;#REF!,D38&amp;"9"))</f>
        <v>ZZZ9</v>
      </c>
      <c r="J38" s="152">
        <f t="shared" si="1"/>
        <v>999</v>
      </c>
      <c r="K38" s="151">
        <f t="shared" si="2"/>
        <v>999</v>
      </c>
      <c r="L38" s="153"/>
      <c r="M38" s="155"/>
      <c r="N38" s="154">
        <f t="shared" si="0"/>
        <v>999</v>
      </c>
      <c r="O38" s="155"/>
    </row>
    <row r="39" spans="1:15" s="69" customFormat="1" ht="18.899999999999999" customHeight="1" x14ac:dyDescent="0.25">
      <c r="A39" s="143">
        <v>33</v>
      </c>
      <c r="B39" s="145"/>
      <c r="C39" s="145"/>
      <c r="D39" s="146"/>
      <c r="E39" s="147"/>
      <c r="F39" s="156"/>
      <c r="G39" s="678"/>
      <c r="H39" s="150" t="e">
        <f>IF(AND(O39="",#REF!&gt;0,#REF!&lt;5),I39,0)</f>
        <v>#REF!</v>
      </c>
      <c r="I39" s="151" t="str">
        <f>IF(D39="","ZZZ9",IF(AND(#REF!&gt;0,#REF!&lt;5),D39&amp;#REF!,D39&amp;"9"))</f>
        <v>ZZZ9</v>
      </c>
      <c r="J39" s="152">
        <f t="shared" si="1"/>
        <v>999</v>
      </c>
      <c r="K39" s="151">
        <f t="shared" si="2"/>
        <v>999</v>
      </c>
      <c r="L39" s="153"/>
      <c r="M39" s="155"/>
      <c r="N39" s="154">
        <f t="shared" si="0"/>
        <v>999</v>
      </c>
      <c r="O39" s="155"/>
    </row>
    <row r="40" spans="1:15" s="69" customFormat="1" ht="18.899999999999999" customHeight="1" x14ac:dyDescent="0.25">
      <c r="A40" s="143">
        <v>34</v>
      </c>
      <c r="B40" s="145"/>
      <c r="C40" s="145"/>
      <c r="D40" s="146"/>
      <c r="E40" s="147"/>
      <c r="F40" s="156"/>
      <c r="G40" s="678"/>
      <c r="H40" s="150" t="e">
        <f>IF(AND(O40="",#REF!&gt;0,#REF!&lt;5),I40,0)</f>
        <v>#REF!</v>
      </c>
      <c r="I40" s="151" t="str">
        <f>IF(D40="","ZZZ9",IF(AND(#REF!&gt;0,#REF!&lt;5),D40&amp;#REF!,D40&amp;"9"))</f>
        <v>ZZZ9</v>
      </c>
      <c r="J40" s="152">
        <f t="shared" si="1"/>
        <v>999</v>
      </c>
      <c r="K40" s="151">
        <f t="shared" si="2"/>
        <v>999</v>
      </c>
      <c r="L40" s="153"/>
      <c r="M40" s="155"/>
      <c r="N40" s="154">
        <f t="shared" si="0"/>
        <v>999</v>
      </c>
      <c r="O40" s="155"/>
    </row>
    <row r="41" spans="1:15" s="69" customFormat="1" ht="18.899999999999999" customHeight="1" x14ac:dyDescent="0.25">
      <c r="A41" s="143">
        <v>35</v>
      </c>
      <c r="B41" s="145"/>
      <c r="C41" s="145"/>
      <c r="D41" s="146"/>
      <c r="E41" s="147"/>
      <c r="F41" s="156"/>
      <c r="G41" s="678"/>
      <c r="H41" s="150" t="e">
        <f>IF(AND(O41="",#REF!&gt;0,#REF!&lt;5),I41,0)</f>
        <v>#REF!</v>
      </c>
      <c r="I41" s="151" t="str">
        <f>IF(D41="","ZZZ9",IF(AND(#REF!&gt;0,#REF!&lt;5),D41&amp;#REF!,D41&amp;"9"))</f>
        <v>ZZZ9</v>
      </c>
      <c r="J41" s="152">
        <f t="shared" si="1"/>
        <v>999</v>
      </c>
      <c r="K41" s="151">
        <f t="shared" si="2"/>
        <v>999</v>
      </c>
      <c r="L41" s="153"/>
      <c r="M41" s="155"/>
      <c r="N41" s="154">
        <f t="shared" si="0"/>
        <v>999</v>
      </c>
      <c r="O41" s="155"/>
    </row>
    <row r="42" spans="1:15" s="69" customFormat="1" ht="18.899999999999999" customHeight="1" x14ac:dyDescent="0.25">
      <c r="A42" s="143">
        <v>36</v>
      </c>
      <c r="B42" s="145"/>
      <c r="C42" s="145"/>
      <c r="D42" s="146"/>
      <c r="E42" s="147"/>
      <c r="F42" s="156"/>
      <c r="G42" s="678"/>
      <c r="H42" s="150" t="e">
        <f>IF(AND(O42="",#REF!&gt;0,#REF!&lt;5),I42,0)</f>
        <v>#REF!</v>
      </c>
      <c r="I42" s="151" t="str">
        <f>IF(D42="","ZZZ9",IF(AND(#REF!&gt;0,#REF!&lt;5),D42&amp;#REF!,D42&amp;"9"))</f>
        <v>ZZZ9</v>
      </c>
      <c r="J42" s="152">
        <f t="shared" si="1"/>
        <v>999</v>
      </c>
      <c r="K42" s="151">
        <f t="shared" si="2"/>
        <v>999</v>
      </c>
      <c r="L42" s="153"/>
      <c r="M42" s="155"/>
      <c r="N42" s="154">
        <f t="shared" si="0"/>
        <v>999</v>
      </c>
      <c r="O42" s="155"/>
    </row>
    <row r="43" spans="1:15" s="69" customFormat="1" ht="18.899999999999999" customHeight="1" x14ac:dyDescent="0.25">
      <c r="A43" s="143">
        <v>37</v>
      </c>
      <c r="B43" s="145"/>
      <c r="C43" s="145"/>
      <c r="D43" s="146"/>
      <c r="E43" s="147"/>
      <c r="F43" s="156"/>
      <c r="G43" s="678"/>
      <c r="H43" s="150" t="e">
        <f>IF(AND(O43="",#REF!&gt;0,#REF!&lt;5),I43,0)</f>
        <v>#REF!</v>
      </c>
      <c r="I43" s="151" t="str">
        <f>IF(D43="","ZZZ9",IF(AND(#REF!&gt;0,#REF!&lt;5),D43&amp;#REF!,D43&amp;"9"))</f>
        <v>ZZZ9</v>
      </c>
      <c r="J43" s="152">
        <f t="shared" si="1"/>
        <v>999</v>
      </c>
      <c r="K43" s="151">
        <f t="shared" si="2"/>
        <v>999</v>
      </c>
      <c r="L43" s="153"/>
      <c r="M43" s="155"/>
      <c r="N43" s="154">
        <f t="shared" si="0"/>
        <v>999</v>
      </c>
      <c r="O43" s="155"/>
    </row>
    <row r="44" spans="1:15" s="69" customFormat="1" ht="18.899999999999999" customHeight="1" x14ac:dyDescent="0.25">
      <c r="A44" s="143">
        <v>38</v>
      </c>
      <c r="B44" s="145"/>
      <c r="C44" s="145"/>
      <c r="D44" s="146"/>
      <c r="E44" s="147"/>
      <c r="F44" s="156"/>
      <c r="G44" s="678"/>
      <c r="H44" s="150" t="e">
        <f>IF(AND(O44="",#REF!&gt;0,#REF!&lt;5),I44,0)</f>
        <v>#REF!</v>
      </c>
      <c r="I44" s="151" t="str">
        <f>IF(D44="","ZZZ9",IF(AND(#REF!&gt;0,#REF!&lt;5),D44&amp;#REF!,D44&amp;"9"))</f>
        <v>ZZZ9</v>
      </c>
      <c r="J44" s="152">
        <f t="shared" si="1"/>
        <v>999</v>
      </c>
      <c r="K44" s="151">
        <f t="shared" si="2"/>
        <v>999</v>
      </c>
      <c r="L44" s="153"/>
      <c r="M44" s="155"/>
      <c r="N44" s="154">
        <f t="shared" si="0"/>
        <v>999</v>
      </c>
      <c r="O44" s="155"/>
    </row>
    <row r="45" spans="1:15" s="69" customFormat="1" ht="18.899999999999999" customHeight="1" x14ac:dyDescent="0.25">
      <c r="A45" s="143">
        <v>39</v>
      </c>
      <c r="B45" s="145"/>
      <c r="C45" s="145"/>
      <c r="D45" s="146"/>
      <c r="E45" s="147"/>
      <c r="F45" s="156"/>
      <c r="G45" s="678"/>
      <c r="H45" s="150" t="e">
        <f>IF(AND(O45="",#REF!&gt;0,#REF!&lt;5),I45,0)</f>
        <v>#REF!</v>
      </c>
      <c r="I45" s="151" t="str">
        <f>IF(D45="","ZZZ9",IF(AND(#REF!&gt;0,#REF!&lt;5),D45&amp;#REF!,D45&amp;"9"))</f>
        <v>ZZZ9</v>
      </c>
      <c r="J45" s="152">
        <f t="shared" si="1"/>
        <v>999</v>
      </c>
      <c r="K45" s="151">
        <f t="shared" si="2"/>
        <v>999</v>
      </c>
      <c r="L45" s="153"/>
      <c r="M45" s="155"/>
      <c r="N45" s="154">
        <f t="shared" si="0"/>
        <v>999</v>
      </c>
      <c r="O45" s="155"/>
    </row>
    <row r="46" spans="1:15" s="69" customFormat="1" ht="18.899999999999999" customHeight="1" x14ac:dyDescent="0.25">
      <c r="A46" s="143">
        <v>40</v>
      </c>
      <c r="B46" s="145"/>
      <c r="C46" s="145"/>
      <c r="D46" s="146"/>
      <c r="E46" s="147"/>
      <c r="F46" s="156"/>
      <c r="G46" s="678"/>
      <c r="H46" s="150" t="e">
        <f>IF(AND(O46="",#REF!&gt;0,#REF!&lt;5),I46,0)</f>
        <v>#REF!</v>
      </c>
      <c r="I46" s="151" t="str">
        <f>IF(D46="","ZZZ9",IF(AND(#REF!&gt;0,#REF!&lt;5),D46&amp;#REF!,D46&amp;"9"))</f>
        <v>ZZZ9</v>
      </c>
      <c r="J46" s="152">
        <f t="shared" si="1"/>
        <v>999</v>
      </c>
      <c r="K46" s="151">
        <f t="shared" si="2"/>
        <v>999</v>
      </c>
      <c r="L46" s="153"/>
      <c r="M46" s="155"/>
      <c r="N46" s="154">
        <f t="shared" si="0"/>
        <v>999</v>
      </c>
      <c r="O46" s="155"/>
    </row>
    <row r="47" spans="1:15" s="69" customFormat="1" ht="18.899999999999999" customHeight="1" x14ac:dyDescent="0.25">
      <c r="A47" s="143">
        <v>41</v>
      </c>
      <c r="B47" s="145"/>
      <c r="C47" s="145"/>
      <c r="D47" s="146"/>
      <c r="E47" s="147"/>
      <c r="F47" s="156"/>
      <c r="G47" s="678"/>
      <c r="H47" s="150" t="e">
        <f>IF(AND(O47="",#REF!&gt;0,#REF!&lt;5),I47,0)</f>
        <v>#REF!</v>
      </c>
      <c r="I47" s="151" t="str">
        <f>IF(D47="","ZZZ9",IF(AND(#REF!&gt;0,#REF!&lt;5),D47&amp;#REF!,D47&amp;"9"))</f>
        <v>ZZZ9</v>
      </c>
      <c r="J47" s="152">
        <f t="shared" si="1"/>
        <v>999</v>
      </c>
      <c r="K47" s="151">
        <f t="shared" si="2"/>
        <v>999</v>
      </c>
      <c r="L47" s="153"/>
      <c r="M47" s="155"/>
      <c r="N47" s="154">
        <f t="shared" si="0"/>
        <v>999</v>
      </c>
      <c r="O47" s="155"/>
    </row>
    <row r="48" spans="1:15" s="69" customFormat="1" ht="18.899999999999999" customHeight="1" x14ac:dyDescent="0.25">
      <c r="A48" s="143">
        <v>42</v>
      </c>
      <c r="B48" s="145"/>
      <c r="C48" s="145"/>
      <c r="D48" s="146"/>
      <c r="E48" s="147"/>
      <c r="F48" s="156"/>
      <c r="G48" s="678"/>
      <c r="H48" s="150" t="e">
        <f>IF(AND(O48="",#REF!&gt;0,#REF!&lt;5),I48,0)</f>
        <v>#REF!</v>
      </c>
      <c r="I48" s="151" t="str">
        <f>IF(D48="","ZZZ9",IF(AND(#REF!&gt;0,#REF!&lt;5),D48&amp;#REF!,D48&amp;"9"))</f>
        <v>ZZZ9</v>
      </c>
      <c r="J48" s="152">
        <f t="shared" si="1"/>
        <v>999</v>
      </c>
      <c r="K48" s="151">
        <f t="shared" si="2"/>
        <v>999</v>
      </c>
      <c r="L48" s="153"/>
      <c r="M48" s="155"/>
      <c r="N48" s="154">
        <f t="shared" si="0"/>
        <v>999</v>
      </c>
      <c r="O48" s="155"/>
    </row>
    <row r="49" spans="1:15" s="69" customFormat="1" ht="18.899999999999999" customHeight="1" x14ac:dyDescent="0.25">
      <c r="A49" s="143">
        <v>43</v>
      </c>
      <c r="B49" s="145"/>
      <c r="C49" s="145"/>
      <c r="D49" s="146"/>
      <c r="E49" s="147"/>
      <c r="F49" s="156"/>
      <c r="G49" s="678"/>
      <c r="H49" s="150" t="e">
        <f>IF(AND(O49="",#REF!&gt;0,#REF!&lt;5),I49,0)</f>
        <v>#REF!</v>
      </c>
      <c r="I49" s="151" t="str">
        <f>IF(D49="","ZZZ9",IF(AND(#REF!&gt;0,#REF!&lt;5),D49&amp;#REF!,D49&amp;"9"))</f>
        <v>ZZZ9</v>
      </c>
      <c r="J49" s="152">
        <f t="shared" si="1"/>
        <v>999</v>
      </c>
      <c r="K49" s="151">
        <f t="shared" si="2"/>
        <v>999</v>
      </c>
      <c r="L49" s="153"/>
      <c r="M49" s="155"/>
      <c r="N49" s="154">
        <f t="shared" si="0"/>
        <v>999</v>
      </c>
      <c r="O49" s="155"/>
    </row>
    <row r="50" spans="1:15" s="69" customFormat="1" ht="18.899999999999999" customHeight="1" x14ac:dyDescent="0.25">
      <c r="A50" s="143">
        <v>44</v>
      </c>
      <c r="B50" s="145"/>
      <c r="C50" s="145"/>
      <c r="D50" s="146"/>
      <c r="E50" s="147"/>
      <c r="F50" s="156"/>
      <c r="G50" s="678"/>
      <c r="H50" s="150" t="e">
        <f>IF(AND(O50="",#REF!&gt;0,#REF!&lt;5),I50,0)</f>
        <v>#REF!</v>
      </c>
      <c r="I50" s="151" t="str">
        <f>IF(D50="","ZZZ9",IF(AND(#REF!&gt;0,#REF!&lt;5),D50&amp;#REF!,D50&amp;"9"))</f>
        <v>ZZZ9</v>
      </c>
      <c r="J50" s="152">
        <f t="shared" si="1"/>
        <v>999</v>
      </c>
      <c r="K50" s="151">
        <f t="shared" si="2"/>
        <v>999</v>
      </c>
      <c r="L50" s="153"/>
      <c r="M50" s="155"/>
      <c r="N50" s="154">
        <f t="shared" si="0"/>
        <v>999</v>
      </c>
      <c r="O50" s="155"/>
    </row>
    <row r="51" spans="1:15" s="69" customFormat="1" ht="18.899999999999999" customHeight="1" x14ac:dyDescent="0.25">
      <c r="A51" s="143">
        <v>45</v>
      </c>
      <c r="B51" s="145"/>
      <c r="C51" s="145"/>
      <c r="D51" s="146"/>
      <c r="E51" s="147"/>
      <c r="F51" s="156"/>
      <c r="G51" s="678"/>
      <c r="H51" s="150" t="e">
        <f>IF(AND(O51="",#REF!&gt;0,#REF!&lt;5),I51,0)</f>
        <v>#REF!</v>
      </c>
      <c r="I51" s="151" t="str">
        <f>IF(D51="","ZZZ9",IF(AND(#REF!&gt;0,#REF!&lt;5),D51&amp;#REF!,D51&amp;"9"))</f>
        <v>ZZZ9</v>
      </c>
      <c r="J51" s="152">
        <f t="shared" si="1"/>
        <v>999</v>
      </c>
      <c r="K51" s="151">
        <f t="shared" si="2"/>
        <v>999</v>
      </c>
      <c r="L51" s="153"/>
      <c r="M51" s="155"/>
      <c r="N51" s="154">
        <f t="shared" si="0"/>
        <v>999</v>
      </c>
      <c r="O51" s="155"/>
    </row>
    <row r="52" spans="1:15" s="69" customFormat="1" ht="18.899999999999999" customHeight="1" x14ac:dyDescent="0.25">
      <c r="A52" s="143">
        <v>46</v>
      </c>
      <c r="B52" s="145"/>
      <c r="C52" s="145"/>
      <c r="D52" s="146"/>
      <c r="E52" s="147"/>
      <c r="F52" s="156"/>
      <c r="G52" s="678"/>
      <c r="H52" s="150" t="e">
        <f>IF(AND(O52="",#REF!&gt;0,#REF!&lt;5),I52,0)</f>
        <v>#REF!</v>
      </c>
      <c r="I52" s="151" t="str">
        <f>IF(D52="","ZZZ9",IF(AND(#REF!&gt;0,#REF!&lt;5),D52&amp;#REF!,D52&amp;"9"))</f>
        <v>ZZZ9</v>
      </c>
      <c r="J52" s="152">
        <f t="shared" si="1"/>
        <v>999</v>
      </c>
      <c r="K52" s="151">
        <f t="shared" si="2"/>
        <v>999</v>
      </c>
      <c r="L52" s="153"/>
      <c r="M52" s="155"/>
      <c r="N52" s="154">
        <f t="shared" si="0"/>
        <v>999</v>
      </c>
      <c r="O52" s="155"/>
    </row>
    <row r="53" spans="1:15" s="69" customFormat="1" ht="18.899999999999999" customHeight="1" x14ac:dyDescent="0.25">
      <c r="A53" s="143">
        <v>47</v>
      </c>
      <c r="B53" s="145"/>
      <c r="C53" s="145"/>
      <c r="D53" s="146"/>
      <c r="E53" s="147"/>
      <c r="F53" s="156"/>
      <c r="G53" s="678"/>
      <c r="H53" s="150" t="e">
        <f>IF(AND(O53="",#REF!&gt;0,#REF!&lt;5),I53,0)</f>
        <v>#REF!</v>
      </c>
      <c r="I53" s="151" t="str">
        <f>IF(D53="","ZZZ9",IF(AND(#REF!&gt;0,#REF!&lt;5),D53&amp;#REF!,D53&amp;"9"))</f>
        <v>ZZZ9</v>
      </c>
      <c r="J53" s="152">
        <f t="shared" si="1"/>
        <v>999</v>
      </c>
      <c r="K53" s="151">
        <f t="shared" si="2"/>
        <v>999</v>
      </c>
      <c r="L53" s="153"/>
      <c r="M53" s="155"/>
      <c r="N53" s="154">
        <f t="shared" si="0"/>
        <v>999</v>
      </c>
      <c r="O53" s="155"/>
    </row>
    <row r="54" spans="1:15" s="69" customFormat="1" ht="18.899999999999999" customHeight="1" x14ac:dyDescent="0.25">
      <c r="A54" s="143">
        <v>48</v>
      </c>
      <c r="B54" s="145"/>
      <c r="C54" s="145"/>
      <c r="D54" s="146"/>
      <c r="E54" s="147"/>
      <c r="F54" s="156"/>
      <c r="G54" s="678"/>
      <c r="H54" s="150" t="e">
        <f>IF(AND(O54="",#REF!&gt;0,#REF!&lt;5),I54,0)</f>
        <v>#REF!</v>
      </c>
      <c r="I54" s="151" t="str">
        <f>IF(D54="","ZZZ9",IF(AND(#REF!&gt;0,#REF!&lt;5),D54&amp;#REF!,D54&amp;"9"))</f>
        <v>ZZZ9</v>
      </c>
      <c r="J54" s="152">
        <f t="shared" si="1"/>
        <v>999</v>
      </c>
      <c r="K54" s="151">
        <f t="shared" si="2"/>
        <v>999</v>
      </c>
      <c r="L54" s="153"/>
      <c r="M54" s="155"/>
      <c r="N54" s="154">
        <f t="shared" si="0"/>
        <v>999</v>
      </c>
      <c r="O54" s="155"/>
    </row>
    <row r="55" spans="1:15" s="69" customFormat="1" ht="18.899999999999999" customHeight="1" x14ac:dyDescent="0.25">
      <c r="A55" s="143">
        <v>49</v>
      </c>
      <c r="B55" s="145"/>
      <c r="C55" s="145"/>
      <c r="D55" s="146"/>
      <c r="E55" s="147"/>
      <c r="F55" s="156"/>
      <c r="G55" s="678"/>
      <c r="H55" s="150" t="e">
        <f>IF(AND(O55="",#REF!&gt;0,#REF!&lt;5),I55,0)</f>
        <v>#REF!</v>
      </c>
      <c r="I55" s="151" t="str">
        <f>IF(D55="","ZZZ9",IF(AND(#REF!&gt;0,#REF!&lt;5),D55&amp;#REF!,D55&amp;"9"))</f>
        <v>ZZZ9</v>
      </c>
      <c r="J55" s="152">
        <f t="shared" si="1"/>
        <v>999</v>
      </c>
      <c r="K55" s="151">
        <f t="shared" si="2"/>
        <v>999</v>
      </c>
      <c r="L55" s="153"/>
      <c r="M55" s="155"/>
      <c r="N55" s="154">
        <f t="shared" si="0"/>
        <v>999</v>
      </c>
      <c r="O55" s="155"/>
    </row>
    <row r="56" spans="1:15" s="69" customFormat="1" ht="18.899999999999999" customHeight="1" x14ac:dyDescent="0.25">
      <c r="A56" s="143">
        <v>50</v>
      </c>
      <c r="B56" s="145"/>
      <c r="C56" s="145"/>
      <c r="D56" s="146"/>
      <c r="E56" s="147"/>
      <c r="F56" s="156"/>
      <c r="G56" s="678"/>
      <c r="H56" s="150" t="e">
        <f>IF(AND(O56="",#REF!&gt;0,#REF!&lt;5),I56,0)</f>
        <v>#REF!</v>
      </c>
      <c r="I56" s="151" t="str">
        <f>IF(D56="","ZZZ9",IF(AND(#REF!&gt;0,#REF!&lt;5),D56&amp;#REF!,D56&amp;"9"))</f>
        <v>ZZZ9</v>
      </c>
      <c r="J56" s="152">
        <f t="shared" si="1"/>
        <v>999</v>
      </c>
      <c r="K56" s="151">
        <f t="shared" si="2"/>
        <v>999</v>
      </c>
      <c r="L56" s="153"/>
      <c r="M56" s="155"/>
      <c r="N56" s="154">
        <f t="shared" si="0"/>
        <v>999</v>
      </c>
      <c r="O56" s="155"/>
    </row>
    <row r="57" spans="1:15" s="69" customFormat="1" ht="18.899999999999999" customHeight="1" x14ac:dyDescent="0.25">
      <c r="A57" s="143">
        <v>51</v>
      </c>
      <c r="B57" s="145"/>
      <c r="C57" s="145"/>
      <c r="D57" s="146"/>
      <c r="E57" s="147"/>
      <c r="F57" s="156"/>
      <c r="G57" s="678"/>
      <c r="H57" s="150" t="e">
        <f>IF(AND(O57="",#REF!&gt;0,#REF!&lt;5),I57,0)</f>
        <v>#REF!</v>
      </c>
      <c r="I57" s="151" t="str">
        <f>IF(D57="","ZZZ9",IF(AND(#REF!&gt;0,#REF!&lt;5),D57&amp;#REF!,D57&amp;"9"))</f>
        <v>ZZZ9</v>
      </c>
      <c r="J57" s="152">
        <f t="shared" si="1"/>
        <v>999</v>
      </c>
      <c r="K57" s="151">
        <f t="shared" si="2"/>
        <v>999</v>
      </c>
      <c r="L57" s="153"/>
      <c r="M57" s="155"/>
      <c r="N57" s="154">
        <f t="shared" si="0"/>
        <v>999</v>
      </c>
      <c r="O57" s="155"/>
    </row>
    <row r="58" spans="1:15" s="69" customFormat="1" ht="18.899999999999999" customHeight="1" x14ac:dyDescent="0.25">
      <c r="A58" s="143">
        <v>52</v>
      </c>
      <c r="B58" s="145"/>
      <c r="C58" s="145"/>
      <c r="D58" s="146"/>
      <c r="E58" s="147"/>
      <c r="F58" s="156"/>
      <c r="G58" s="678"/>
      <c r="H58" s="150" t="e">
        <f>IF(AND(O58="",#REF!&gt;0,#REF!&lt;5),I58,0)</f>
        <v>#REF!</v>
      </c>
      <c r="I58" s="151" t="str">
        <f>IF(D58="","ZZZ9",IF(AND(#REF!&gt;0,#REF!&lt;5),D58&amp;#REF!,D58&amp;"9"))</f>
        <v>ZZZ9</v>
      </c>
      <c r="J58" s="152">
        <f t="shared" si="1"/>
        <v>999</v>
      </c>
      <c r="K58" s="151">
        <f t="shared" si="2"/>
        <v>999</v>
      </c>
      <c r="L58" s="153"/>
      <c r="M58" s="155"/>
      <c r="N58" s="154">
        <f t="shared" si="0"/>
        <v>999</v>
      </c>
      <c r="O58" s="155"/>
    </row>
    <row r="59" spans="1:15" s="69" customFormat="1" ht="18.899999999999999" customHeight="1" x14ac:dyDescent="0.25">
      <c r="A59" s="143">
        <v>53</v>
      </c>
      <c r="B59" s="145"/>
      <c r="C59" s="145"/>
      <c r="D59" s="146"/>
      <c r="E59" s="147"/>
      <c r="F59" s="156"/>
      <c r="G59" s="678"/>
      <c r="H59" s="150" t="e">
        <f>IF(AND(O59="",#REF!&gt;0,#REF!&lt;5),I59,0)</f>
        <v>#REF!</v>
      </c>
      <c r="I59" s="151" t="str">
        <f>IF(D59="","ZZZ9",IF(AND(#REF!&gt;0,#REF!&lt;5),D59&amp;#REF!,D59&amp;"9"))</f>
        <v>ZZZ9</v>
      </c>
      <c r="J59" s="152">
        <f t="shared" si="1"/>
        <v>999</v>
      </c>
      <c r="K59" s="151">
        <f t="shared" si="2"/>
        <v>999</v>
      </c>
      <c r="L59" s="153"/>
      <c r="M59" s="155"/>
      <c r="N59" s="154">
        <f t="shared" si="0"/>
        <v>999</v>
      </c>
      <c r="O59" s="155"/>
    </row>
    <row r="60" spans="1:15" s="69" customFormat="1" ht="18.899999999999999" customHeight="1" x14ac:dyDescent="0.25">
      <c r="A60" s="143">
        <v>54</v>
      </c>
      <c r="B60" s="145"/>
      <c r="C60" s="145"/>
      <c r="D60" s="146"/>
      <c r="E60" s="147"/>
      <c r="F60" s="156"/>
      <c r="G60" s="678"/>
      <c r="H60" s="150" t="e">
        <f>IF(AND(O60="",#REF!&gt;0,#REF!&lt;5),I60,0)</f>
        <v>#REF!</v>
      </c>
      <c r="I60" s="151" t="str">
        <f>IF(D60="","ZZZ9",IF(AND(#REF!&gt;0,#REF!&lt;5),D60&amp;#REF!,D60&amp;"9"))</f>
        <v>ZZZ9</v>
      </c>
      <c r="J60" s="152">
        <f t="shared" si="1"/>
        <v>999</v>
      </c>
      <c r="K60" s="151">
        <f t="shared" si="2"/>
        <v>999</v>
      </c>
      <c r="L60" s="153"/>
      <c r="M60" s="155"/>
      <c r="N60" s="154">
        <f t="shared" si="0"/>
        <v>999</v>
      </c>
      <c r="O60" s="155"/>
    </row>
    <row r="61" spans="1:15" s="69" customFormat="1" ht="18.899999999999999" customHeight="1" x14ac:dyDescent="0.25">
      <c r="A61" s="143">
        <v>55</v>
      </c>
      <c r="B61" s="145"/>
      <c r="C61" s="145"/>
      <c r="D61" s="146"/>
      <c r="E61" s="147"/>
      <c r="F61" s="156"/>
      <c r="G61" s="678"/>
      <c r="H61" s="150" t="e">
        <f>IF(AND(O61="",#REF!&gt;0,#REF!&lt;5),I61,0)</f>
        <v>#REF!</v>
      </c>
      <c r="I61" s="151" t="str">
        <f>IF(D61="","ZZZ9",IF(AND(#REF!&gt;0,#REF!&lt;5),D61&amp;#REF!,D61&amp;"9"))</f>
        <v>ZZZ9</v>
      </c>
      <c r="J61" s="152">
        <f t="shared" si="1"/>
        <v>999</v>
      </c>
      <c r="K61" s="151">
        <f t="shared" si="2"/>
        <v>999</v>
      </c>
      <c r="L61" s="153"/>
      <c r="M61" s="155"/>
      <c r="N61" s="154">
        <f t="shared" si="0"/>
        <v>999</v>
      </c>
      <c r="O61" s="155"/>
    </row>
    <row r="62" spans="1:15" s="69" customFormat="1" ht="18.899999999999999" customHeight="1" x14ac:dyDescent="0.25">
      <c r="A62" s="143">
        <v>56</v>
      </c>
      <c r="B62" s="145"/>
      <c r="C62" s="145"/>
      <c r="D62" s="146"/>
      <c r="E62" s="147"/>
      <c r="F62" s="156"/>
      <c r="G62" s="678"/>
      <c r="H62" s="150" t="e">
        <f>IF(AND(O62="",#REF!&gt;0,#REF!&lt;5),I62,0)</f>
        <v>#REF!</v>
      </c>
      <c r="I62" s="151" t="str">
        <f>IF(D62="","ZZZ9",IF(AND(#REF!&gt;0,#REF!&lt;5),D62&amp;#REF!,D62&amp;"9"))</f>
        <v>ZZZ9</v>
      </c>
      <c r="J62" s="152">
        <f t="shared" si="1"/>
        <v>999</v>
      </c>
      <c r="K62" s="151">
        <f t="shared" si="2"/>
        <v>999</v>
      </c>
      <c r="L62" s="153"/>
      <c r="M62" s="155"/>
      <c r="N62" s="154">
        <f t="shared" si="0"/>
        <v>999</v>
      </c>
      <c r="O62" s="155"/>
    </row>
    <row r="63" spans="1:15" s="69" customFormat="1" ht="18.899999999999999" customHeight="1" x14ac:dyDescent="0.25">
      <c r="A63" s="143">
        <v>57</v>
      </c>
      <c r="B63" s="145"/>
      <c r="C63" s="145"/>
      <c r="D63" s="146"/>
      <c r="E63" s="147"/>
      <c r="F63" s="156"/>
      <c r="G63" s="678"/>
      <c r="H63" s="150" t="e">
        <f>IF(AND(O63="",#REF!&gt;0,#REF!&lt;5),I63,0)</f>
        <v>#REF!</v>
      </c>
      <c r="I63" s="151" t="str">
        <f>IF(D63="","ZZZ9",IF(AND(#REF!&gt;0,#REF!&lt;5),D63&amp;#REF!,D63&amp;"9"))</f>
        <v>ZZZ9</v>
      </c>
      <c r="J63" s="152">
        <f t="shared" si="1"/>
        <v>999</v>
      </c>
      <c r="K63" s="151">
        <f t="shared" si="2"/>
        <v>999</v>
      </c>
      <c r="L63" s="153"/>
      <c r="M63" s="155"/>
      <c r="N63" s="154">
        <f t="shared" si="0"/>
        <v>999</v>
      </c>
      <c r="O63" s="155"/>
    </row>
    <row r="64" spans="1:15" s="69" customFormat="1" ht="18.899999999999999" customHeight="1" x14ac:dyDescent="0.25">
      <c r="A64" s="143">
        <v>58</v>
      </c>
      <c r="B64" s="145"/>
      <c r="C64" s="145"/>
      <c r="D64" s="146"/>
      <c r="E64" s="147"/>
      <c r="F64" s="156"/>
      <c r="G64" s="678"/>
      <c r="H64" s="150" t="e">
        <f>IF(AND(O64="",#REF!&gt;0,#REF!&lt;5),I64,0)</f>
        <v>#REF!</v>
      </c>
      <c r="I64" s="151" t="str">
        <f>IF(D64="","ZZZ9",IF(AND(#REF!&gt;0,#REF!&lt;5),D64&amp;#REF!,D64&amp;"9"))</f>
        <v>ZZZ9</v>
      </c>
      <c r="J64" s="152">
        <f t="shared" si="1"/>
        <v>999</v>
      </c>
      <c r="K64" s="151">
        <f t="shared" si="2"/>
        <v>999</v>
      </c>
      <c r="L64" s="153"/>
      <c r="M64" s="155"/>
      <c r="N64" s="154">
        <f t="shared" si="0"/>
        <v>999</v>
      </c>
      <c r="O64" s="155"/>
    </row>
    <row r="65" spans="1:15" s="69" customFormat="1" ht="18.899999999999999" customHeight="1" x14ac:dyDescent="0.25">
      <c r="A65" s="143">
        <v>59</v>
      </c>
      <c r="B65" s="145"/>
      <c r="C65" s="145"/>
      <c r="D65" s="146"/>
      <c r="E65" s="147"/>
      <c r="F65" s="156"/>
      <c r="G65" s="678"/>
      <c r="H65" s="150" t="e">
        <f>IF(AND(O65="",#REF!&gt;0,#REF!&lt;5),I65,0)</f>
        <v>#REF!</v>
      </c>
      <c r="I65" s="151" t="str">
        <f>IF(D65="","ZZZ9",IF(AND(#REF!&gt;0,#REF!&lt;5),D65&amp;#REF!,D65&amp;"9"))</f>
        <v>ZZZ9</v>
      </c>
      <c r="J65" s="152">
        <f t="shared" si="1"/>
        <v>999</v>
      </c>
      <c r="K65" s="151">
        <f t="shared" si="2"/>
        <v>999</v>
      </c>
      <c r="L65" s="153"/>
      <c r="M65" s="155"/>
      <c r="N65" s="154">
        <f t="shared" si="0"/>
        <v>999</v>
      </c>
      <c r="O65" s="155"/>
    </row>
    <row r="66" spans="1:15" s="69" customFormat="1" ht="18.899999999999999" customHeight="1" x14ac:dyDescent="0.25">
      <c r="A66" s="143">
        <v>60</v>
      </c>
      <c r="B66" s="145"/>
      <c r="C66" s="145"/>
      <c r="D66" s="146"/>
      <c r="E66" s="147"/>
      <c r="F66" s="156"/>
      <c r="G66" s="678"/>
      <c r="H66" s="150" t="e">
        <f>IF(AND(O66="",#REF!&gt;0,#REF!&lt;5),I66,0)</f>
        <v>#REF!</v>
      </c>
      <c r="I66" s="151" t="str">
        <f>IF(D66="","ZZZ9",IF(AND(#REF!&gt;0,#REF!&lt;5),D66&amp;#REF!,D66&amp;"9"))</f>
        <v>ZZZ9</v>
      </c>
      <c r="J66" s="152">
        <f t="shared" si="1"/>
        <v>999</v>
      </c>
      <c r="K66" s="151">
        <f t="shared" si="2"/>
        <v>999</v>
      </c>
      <c r="L66" s="153"/>
      <c r="M66" s="155"/>
      <c r="N66" s="154">
        <f t="shared" si="0"/>
        <v>999</v>
      </c>
      <c r="O66" s="155"/>
    </row>
    <row r="67" spans="1:15" s="69" customFormat="1" ht="18.899999999999999" customHeight="1" x14ac:dyDescent="0.25">
      <c r="A67" s="143">
        <v>61</v>
      </c>
      <c r="B67" s="145"/>
      <c r="C67" s="145"/>
      <c r="D67" s="146"/>
      <c r="E67" s="147"/>
      <c r="F67" s="156"/>
      <c r="G67" s="678"/>
      <c r="H67" s="150" t="e">
        <f>IF(AND(O67="",#REF!&gt;0,#REF!&lt;5),I67,0)</f>
        <v>#REF!</v>
      </c>
      <c r="I67" s="151" t="str">
        <f>IF(D67="","ZZZ9",IF(AND(#REF!&gt;0,#REF!&lt;5),D67&amp;#REF!,D67&amp;"9"))</f>
        <v>ZZZ9</v>
      </c>
      <c r="J67" s="152">
        <f t="shared" si="1"/>
        <v>999</v>
      </c>
      <c r="K67" s="151">
        <f t="shared" si="2"/>
        <v>999</v>
      </c>
      <c r="L67" s="153"/>
      <c r="M67" s="155"/>
      <c r="N67" s="154">
        <f t="shared" si="0"/>
        <v>999</v>
      </c>
      <c r="O67" s="155"/>
    </row>
    <row r="68" spans="1:15" s="69" customFormat="1" ht="18.899999999999999" customHeight="1" x14ac:dyDescent="0.25">
      <c r="A68" s="143">
        <v>62</v>
      </c>
      <c r="B68" s="145"/>
      <c r="C68" s="145"/>
      <c r="D68" s="146"/>
      <c r="E68" s="147"/>
      <c r="F68" s="156"/>
      <c r="G68" s="678"/>
      <c r="H68" s="150" t="e">
        <f>IF(AND(O68="",#REF!&gt;0,#REF!&lt;5),I68,0)</f>
        <v>#REF!</v>
      </c>
      <c r="I68" s="151" t="str">
        <f>IF(D68="","ZZZ9",IF(AND(#REF!&gt;0,#REF!&lt;5),D68&amp;#REF!,D68&amp;"9"))</f>
        <v>ZZZ9</v>
      </c>
      <c r="J68" s="152">
        <f t="shared" si="1"/>
        <v>999</v>
      </c>
      <c r="K68" s="151">
        <f t="shared" si="2"/>
        <v>999</v>
      </c>
      <c r="L68" s="153"/>
      <c r="M68" s="155"/>
      <c r="N68" s="154">
        <f t="shared" si="0"/>
        <v>999</v>
      </c>
      <c r="O68" s="155"/>
    </row>
    <row r="69" spans="1:15" s="69" customFormat="1" ht="18.899999999999999" customHeight="1" x14ac:dyDescent="0.25">
      <c r="A69" s="143">
        <v>63</v>
      </c>
      <c r="B69" s="145"/>
      <c r="C69" s="145"/>
      <c r="D69" s="146"/>
      <c r="E69" s="147"/>
      <c r="F69" s="156"/>
      <c r="G69" s="678"/>
      <c r="H69" s="150" t="e">
        <f>IF(AND(O69="",#REF!&gt;0,#REF!&lt;5),I69,0)</f>
        <v>#REF!</v>
      </c>
      <c r="I69" s="151" t="str">
        <f>IF(D69="","ZZZ9",IF(AND(#REF!&gt;0,#REF!&lt;5),D69&amp;#REF!,D69&amp;"9"))</f>
        <v>ZZZ9</v>
      </c>
      <c r="J69" s="152">
        <f t="shared" si="1"/>
        <v>999</v>
      </c>
      <c r="K69" s="151">
        <f t="shared" si="2"/>
        <v>999</v>
      </c>
      <c r="L69" s="153"/>
      <c r="M69" s="155"/>
      <c r="N69" s="154">
        <f t="shared" si="0"/>
        <v>999</v>
      </c>
      <c r="O69" s="155"/>
    </row>
    <row r="70" spans="1:15" s="69" customFormat="1" ht="18.899999999999999" customHeight="1" x14ac:dyDescent="0.25">
      <c r="A70" s="143">
        <v>64</v>
      </c>
      <c r="B70" s="145"/>
      <c r="C70" s="145"/>
      <c r="D70" s="146"/>
      <c r="E70" s="147"/>
      <c r="F70" s="156"/>
      <c r="G70" s="678"/>
      <c r="H70" s="150" t="e">
        <f>IF(AND(O70="",#REF!&gt;0,#REF!&lt;5),I70,0)</f>
        <v>#REF!</v>
      </c>
      <c r="I70" s="151" t="str">
        <f>IF(D70="","ZZZ9",IF(AND(#REF!&gt;0,#REF!&lt;5),D70&amp;#REF!,D70&amp;"9"))</f>
        <v>ZZZ9</v>
      </c>
      <c r="J70" s="152">
        <f t="shared" si="1"/>
        <v>999</v>
      </c>
      <c r="K70" s="151">
        <f t="shared" si="2"/>
        <v>999</v>
      </c>
      <c r="L70" s="153"/>
      <c r="M70" s="155"/>
      <c r="N70" s="154">
        <f t="shared" si="0"/>
        <v>999</v>
      </c>
      <c r="O70" s="155"/>
    </row>
    <row r="71" spans="1:15" s="69" customFormat="1" ht="18.899999999999999" customHeight="1" x14ac:dyDescent="0.25">
      <c r="A71" s="143">
        <v>65</v>
      </c>
      <c r="B71" s="145"/>
      <c r="C71" s="145"/>
      <c r="D71" s="146"/>
      <c r="E71" s="147"/>
      <c r="F71" s="156"/>
      <c r="G71" s="678"/>
      <c r="H71" s="150" t="e">
        <f>IF(AND(O71="",#REF!&gt;0,#REF!&lt;5),I71,0)</f>
        <v>#REF!</v>
      </c>
      <c r="I71" s="151" t="str">
        <f>IF(D71="","ZZZ9",IF(AND(#REF!&gt;0,#REF!&lt;5),D71&amp;#REF!,D71&amp;"9"))</f>
        <v>ZZZ9</v>
      </c>
      <c r="J71" s="152">
        <f t="shared" si="1"/>
        <v>999</v>
      </c>
      <c r="K71" s="151">
        <f t="shared" si="2"/>
        <v>999</v>
      </c>
      <c r="L71" s="153"/>
      <c r="M71" s="155"/>
      <c r="N71" s="154">
        <f t="shared" si="0"/>
        <v>999</v>
      </c>
      <c r="O71" s="155"/>
    </row>
    <row r="72" spans="1:15" s="69" customFormat="1" ht="18.899999999999999" customHeight="1" x14ac:dyDescent="0.25">
      <c r="A72" s="143">
        <v>66</v>
      </c>
      <c r="B72" s="145"/>
      <c r="C72" s="145"/>
      <c r="D72" s="146"/>
      <c r="E72" s="147"/>
      <c r="F72" s="156"/>
      <c r="G72" s="678"/>
      <c r="H72" s="150" t="e">
        <f>IF(AND(O72="",#REF!&gt;0,#REF!&lt;5),I72,0)</f>
        <v>#REF!</v>
      </c>
      <c r="I72" s="151" t="str">
        <f>IF(D72="","ZZZ9",IF(AND(#REF!&gt;0,#REF!&lt;5),D72&amp;#REF!,D72&amp;"9"))</f>
        <v>ZZZ9</v>
      </c>
      <c r="J72" s="152">
        <f t="shared" si="1"/>
        <v>999</v>
      </c>
      <c r="K72" s="151">
        <f t="shared" si="2"/>
        <v>999</v>
      </c>
      <c r="L72" s="153"/>
      <c r="M72" s="155"/>
      <c r="N72" s="154">
        <f t="shared" si="0"/>
        <v>999</v>
      </c>
      <c r="O72" s="155"/>
    </row>
    <row r="73" spans="1:15" s="69" customFormat="1" ht="18.899999999999999" customHeight="1" x14ac:dyDescent="0.25">
      <c r="A73" s="143">
        <v>67</v>
      </c>
      <c r="B73" s="145"/>
      <c r="C73" s="145"/>
      <c r="D73" s="146"/>
      <c r="E73" s="147"/>
      <c r="F73" s="156"/>
      <c r="G73" s="678"/>
      <c r="H73" s="150" t="e">
        <f>IF(AND(O73="",#REF!&gt;0,#REF!&lt;5),I73,0)</f>
        <v>#REF!</v>
      </c>
      <c r="I73" s="151" t="str">
        <f>IF(D73="","ZZZ9",IF(AND(#REF!&gt;0,#REF!&lt;5),D73&amp;#REF!,D73&amp;"9"))</f>
        <v>ZZZ9</v>
      </c>
      <c r="J73" s="152">
        <f t="shared" si="1"/>
        <v>999</v>
      </c>
      <c r="K73" s="151">
        <f t="shared" si="2"/>
        <v>999</v>
      </c>
      <c r="L73" s="153"/>
      <c r="M73" s="155"/>
      <c r="N73" s="154">
        <f t="shared" si="0"/>
        <v>999</v>
      </c>
      <c r="O73" s="155"/>
    </row>
    <row r="74" spans="1:15" s="69" customFormat="1" ht="18.899999999999999" customHeight="1" x14ac:dyDescent="0.25">
      <c r="A74" s="143">
        <v>68</v>
      </c>
      <c r="B74" s="145"/>
      <c r="C74" s="145"/>
      <c r="D74" s="146"/>
      <c r="E74" s="147"/>
      <c r="F74" s="156"/>
      <c r="G74" s="678"/>
      <c r="H74" s="150" t="e">
        <f>IF(AND(O74="",#REF!&gt;0,#REF!&lt;5),I74,0)</f>
        <v>#REF!</v>
      </c>
      <c r="I74" s="151" t="str">
        <f>IF(D74="","ZZZ9",IF(AND(#REF!&gt;0,#REF!&lt;5),D74&amp;#REF!,D74&amp;"9"))</f>
        <v>ZZZ9</v>
      </c>
      <c r="J74" s="152">
        <f t="shared" si="1"/>
        <v>999</v>
      </c>
      <c r="K74" s="151">
        <f t="shared" si="2"/>
        <v>999</v>
      </c>
      <c r="L74" s="153"/>
      <c r="M74" s="155"/>
      <c r="N74" s="154">
        <f t="shared" si="0"/>
        <v>999</v>
      </c>
      <c r="O74" s="155"/>
    </row>
    <row r="75" spans="1:15" s="69" customFormat="1" ht="18.899999999999999" customHeight="1" x14ac:dyDescent="0.25">
      <c r="A75" s="143">
        <v>69</v>
      </c>
      <c r="B75" s="145"/>
      <c r="C75" s="145"/>
      <c r="D75" s="146"/>
      <c r="E75" s="147"/>
      <c r="F75" s="156"/>
      <c r="G75" s="678"/>
      <c r="H75" s="150" t="e">
        <f>IF(AND(O75="",#REF!&gt;0,#REF!&lt;5),I75,0)</f>
        <v>#REF!</v>
      </c>
      <c r="I75" s="151" t="str">
        <f>IF(D75="","ZZZ9",IF(AND(#REF!&gt;0,#REF!&lt;5),D75&amp;#REF!,D75&amp;"9"))</f>
        <v>ZZZ9</v>
      </c>
      <c r="J75" s="152">
        <f t="shared" si="1"/>
        <v>999</v>
      </c>
      <c r="K75" s="151">
        <f t="shared" si="2"/>
        <v>999</v>
      </c>
      <c r="L75" s="153"/>
      <c r="M75" s="155"/>
      <c r="N75" s="154">
        <f t="shared" si="0"/>
        <v>999</v>
      </c>
      <c r="O75" s="155"/>
    </row>
    <row r="76" spans="1:15" s="69" customFormat="1" ht="18.899999999999999" customHeight="1" x14ac:dyDescent="0.25">
      <c r="A76" s="143">
        <v>70</v>
      </c>
      <c r="B76" s="145"/>
      <c r="C76" s="145"/>
      <c r="D76" s="146"/>
      <c r="E76" s="147"/>
      <c r="F76" s="156"/>
      <c r="G76" s="678"/>
      <c r="H76" s="150" t="e">
        <f>IF(AND(O76="",#REF!&gt;0,#REF!&lt;5),I76,0)</f>
        <v>#REF!</v>
      </c>
      <c r="I76" s="151" t="str">
        <f>IF(D76="","ZZZ9",IF(AND(#REF!&gt;0,#REF!&lt;5),D76&amp;#REF!,D76&amp;"9"))</f>
        <v>ZZZ9</v>
      </c>
      <c r="J76" s="152">
        <f t="shared" si="1"/>
        <v>999</v>
      </c>
      <c r="K76" s="151">
        <f t="shared" si="2"/>
        <v>999</v>
      </c>
      <c r="L76" s="153"/>
      <c r="M76" s="155"/>
      <c r="N76" s="154">
        <f t="shared" si="0"/>
        <v>999</v>
      </c>
      <c r="O76" s="155"/>
    </row>
    <row r="77" spans="1:15" s="69" customFormat="1" ht="18.899999999999999" customHeight="1" x14ac:dyDescent="0.25">
      <c r="A77" s="143">
        <v>71</v>
      </c>
      <c r="B77" s="145"/>
      <c r="C77" s="145"/>
      <c r="D77" s="146"/>
      <c r="E77" s="147"/>
      <c r="F77" s="156"/>
      <c r="G77" s="678"/>
      <c r="H77" s="150" t="e">
        <f>IF(AND(O77="",#REF!&gt;0,#REF!&lt;5),I77,0)</f>
        <v>#REF!</v>
      </c>
      <c r="I77" s="151" t="str">
        <f>IF(D77="","ZZZ9",IF(AND(#REF!&gt;0,#REF!&lt;5),D77&amp;#REF!,D77&amp;"9"))</f>
        <v>ZZZ9</v>
      </c>
      <c r="J77" s="152">
        <f t="shared" si="1"/>
        <v>999</v>
      </c>
      <c r="K77" s="151">
        <f t="shared" si="2"/>
        <v>999</v>
      </c>
      <c r="L77" s="153"/>
      <c r="M77" s="155"/>
      <c r="N77" s="154">
        <f t="shared" si="0"/>
        <v>999</v>
      </c>
      <c r="O77" s="155"/>
    </row>
    <row r="78" spans="1:15" s="69" customFormat="1" ht="18.899999999999999" customHeight="1" x14ac:dyDescent="0.25">
      <c r="A78" s="143">
        <v>72</v>
      </c>
      <c r="B78" s="145"/>
      <c r="C78" s="145"/>
      <c r="D78" s="146"/>
      <c r="E78" s="147"/>
      <c r="F78" s="156"/>
      <c r="G78" s="678"/>
      <c r="H78" s="150" t="e">
        <f>IF(AND(O78="",#REF!&gt;0,#REF!&lt;5),I78,0)</f>
        <v>#REF!</v>
      </c>
      <c r="I78" s="151" t="str">
        <f>IF(D78="","ZZZ9",IF(AND(#REF!&gt;0,#REF!&lt;5),D78&amp;#REF!,D78&amp;"9"))</f>
        <v>ZZZ9</v>
      </c>
      <c r="J78" s="152">
        <f t="shared" si="1"/>
        <v>999</v>
      </c>
      <c r="K78" s="151">
        <f t="shared" si="2"/>
        <v>999</v>
      </c>
      <c r="L78" s="153"/>
      <c r="M78" s="155"/>
      <c r="N78" s="154">
        <f t="shared" si="0"/>
        <v>999</v>
      </c>
      <c r="O78" s="155"/>
    </row>
    <row r="79" spans="1:15" s="69" customFormat="1" ht="18.899999999999999" customHeight="1" x14ac:dyDescent="0.25">
      <c r="A79" s="143">
        <v>73</v>
      </c>
      <c r="B79" s="145"/>
      <c r="C79" s="145"/>
      <c r="D79" s="146"/>
      <c r="E79" s="147"/>
      <c r="F79" s="156"/>
      <c r="G79" s="678"/>
      <c r="H79" s="150" t="e">
        <f>IF(AND(O79="",#REF!&gt;0,#REF!&lt;5),I79,0)</f>
        <v>#REF!</v>
      </c>
      <c r="I79" s="151" t="str">
        <f>IF(D79="","ZZZ9",IF(AND(#REF!&gt;0,#REF!&lt;5),D79&amp;#REF!,D79&amp;"9"))</f>
        <v>ZZZ9</v>
      </c>
      <c r="J79" s="152">
        <f t="shared" si="1"/>
        <v>999</v>
      </c>
      <c r="K79" s="151">
        <f t="shared" si="2"/>
        <v>999</v>
      </c>
      <c r="L79" s="153"/>
      <c r="M79" s="155"/>
      <c r="N79" s="154">
        <f t="shared" si="0"/>
        <v>999</v>
      </c>
      <c r="O79" s="155"/>
    </row>
    <row r="80" spans="1:15" s="69" customFormat="1" ht="18.899999999999999" customHeight="1" x14ac:dyDescent="0.25">
      <c r="A80" s="143">
        <v>74</v>
      </c>
      <c r="B80" s="145"/>
      <c r="C80" s="145"/>
      <c r="D80" s="146"/>
      <c r="E80" s="147"/>
      <c r="F80" s="156"/>
      <c r="G80" s="678"/>
      <c r="H80" s="150" t="e">
        <f>IF(AND(O80="",#REF!&gt;0,#REF!&lt;5),I80,0)</f>
        <v>#REF!</v>
      </c>
      <c r="I80" s="151" t="str">
        <f>IF(D80="","ZZZ9",IF(AND(#REF!&gt;0,#REF!&lt;5),D80&amp;#REF!,D80&amp;"9"))</f>
        <v>ZZZ9</v>
      </c>
      <c r="J80" s="152">
        <f t="shared" si="1"/>
        <v>999</v>
      </c>
      <c r="K80" s="151">
        <f t="shared" si="2"/>
        <v>999</v>
      </c>
      <c r="L80" s="153"/>
      <c r="M80" s="155"/>
      <c r="N80" s="154">
        <f t="shared" si="0"/>
        <v>999</v>
      </c>
      <c r="O80" s="155"/>
    </row>
    <row r="81" spans="1:15" s="69" customFormat="1" ht="18.899999999999999" customHeight="1" x14ac:dyDescent="0.25">
      <c r="A81" s="143">
        <v>75</v>
      </c>
      <c r="B81" s="145"/>
      <c r="C81" s="145"/>
      <c r="D81" s="146"/>
      <c r="E81" s="147"/>
      <c r="F81" s="156"/>
      <c r="G81" s="678"/>
      <c r="H81" s="150" t="e">
        <f>IF(AND(O81="",#REF!&gt;0,#REF!&lt;5),I81,0)</f>
        <v>#REF!</v>
      </c>
      <c r="I81" s="151" t="str">
        <f>IF(D81="","ZZZ9",IF(AND(#REF!&gt;0,#REF!&lt;5),D81&amp;#REF!,D81&amp;"9"))</f>
        <v>ZZZ9</v>
      </c>
      <c r="J81" s="152">
        <f t="shared" si="1"/>
        <v>999</v>
      </c>
      <c r="K81" s="151">
        <f t="shared" si="2"/>
        <v>999</v>
      </c>
      <c r="L81" s="153"/>
      <c r="M81" s="155"/>
      <c r="N81" s="154">
        <f t="shared" si="0"/>
        <v>999</v>
      </c>
      <c r="O81" s="155"/>
    </row>
    <row r="82" spans="1:15" s="69" customFormat="1" ht="18.899999999999999" customHeight="1" x14ac:dyDescent="0.25">
      <c r="A82" s="143">
        <v>76</v>
      </c>
      <c r="B82" s="145"/>
      <c r="C82" s="145"/>
      <c r="D82" s="146"/>
      <c r="E82" s="147"/>
      <c r="F82" s="156"/>
      <c r="G82" s="678"/>
      <c r="H82" s="150" t="e">
        <f>IF(AND(O82="",#REF!&gt;0,#REF!&lt;5),I82,0)</f>
        <v>#REF!</v>
      </c>
      <c r="I82" s="151" t="str">
        <f>IF(D82="","ZZZ9",IF(AND(#REF!&gt;0,#REF!&lt;5),D82&amp;#REF!,D82&amp;"9"))</f>
        <v>ZZZ9</v>
      </c>
      <c r="J82" s="152">
        <f t="shared" si="1"/>
        <v>999</v>
      </c>
      <c r="K82" s="151">
        <f t="shared" si="2"/>
        <v>999</v>
      </c>
      <c r="L82" s="153"/>
      <c r="M82" s="155"/>
      <c r="N82" s="154">
        <f t="shared" si="0"/>
        <v>999</v>
      </c>
      <c r="O82" s="155"/>
    </row>
    <row r="83" spans="1:15" s="69" customFormat="1" ht="18.899999999999999" customHeight="1" x14ac:dyDescent="0.25">
      <c r="A83" s="143">
        <v>77</v>
      </c>
      <c r="B83" s="145"/>
      <c r="C83" s="145"/>
      <c r="D83" s="146"/>
      <c r="E83" s="147"/>
      <c r="F83" s="156"/>
      <c r="G83" s="678"/>
      <c r="H83" s="150" t="e">
        <f>IF(AND(O83="",#REF!&gt;0,#REF!&lt;5),I83,0)</f>
        <v>#REF!</v>
      </c>
      <c r="I83" s="151" t="str">
        <f>IF(D83="","ZZZ9",IF(AND(#REF!&gt;0,#REF!&lt;5),D83&amp;#REF!,D83&amp;"9"))</f>
        <v>ZZZ9</v>
      </c>
      <c r="J83" s="152">
        <f t="shared" si="1"/>
        <v>999</v>
      </c>
      <c r="K83" s="151">
        <f t="shared" si="2"/>
        <v>999</v>
      </c>
      <c r="L83" s="153"/>
      <c r="M83" s="155"/>
      <c r="N83" s="154">
        <f t="shared" si="0"/>
        <v>999</v>
      </c>
      <c r="O83" s="155"/>
    </row>
    <row r="84" spans="1:15" s="69" customFormat="1" ht="18.899999999999999" customHeight="1" x14ac:dyDescent="0.25">
      <c r="A84" s="143">
        <v>78</v>
      </c>
      <c r="B84" s="145"/>
      <c r="C84" s="145"/>
      <c r="D84" s="146"/>
      <c r="E84" s="147"/>
      <c r="F84" s="156"/>
      <c r="G84" s="678"/>
      <c r="H84" s="150" t="e">
        <f>IF(AND(O84="",#REF!&gt;0,#REF!&lt;5),I84,0)</f>
        <v>#REF!</v>
      </c>
      <c r="I84" s="151" t="str">
        <f>IF(D84="","ZZZ9",IF(AND(#REF!&gt;0,#REF!&lt;5),D84&amp;#REF!,D84&amp;"9"))</f>
        <v>ZZZ9</v>
      </c>
      <c r="J84" s="152">
        <f t="shared" si="1"/>
        <v>999</v>
      </c>
      <c r="K84" s="151">
        <f t="shared" si="2"/>
        <v>999</v>
      </c>
      <c r="L84" s="153"/>
      <c r="M84" s="155"/>
      <c r="N84" s="154">
        <f t="shared" si="0"/>
        <v>999</v>
      </c>
      <c r="O84" s="155"/>
    </row>
    <row r="85" spans="1:15" s="69" customFormat="1" ht="18.899999999999999" customHeight="1" x14ac:dyDescent="0.25">
      <c r="A85" s="143">
        <v>79</v>
      </c>
      <c r="B85" s="145"/>
      <c r="C85" s="145"/>
      <c r="D85" s="146"/>
      <c r="E85" s="147"/>
      <c r="F85" s="156"/>
      <c r="G85" s="678"/>
      <c r="H85" s="150" t="e">
        <f>IF(AND(O85="",#REF!&gt;0,#REF!&lt;5),I85,0)</f>
        <v>#REF!</v>
      </c>
      <c r="I85" s="151" t="str">
        <f>IF(D85="","ZZZ9",IF(AND(#REF!&gt;0,#REF!&lt;5),D85&amp;#REF!,D85&amp;"9"))</f>
        <v>ZZZ9</v>
      </c>
      <c r="J85" s="152">
        <f t="shared" si="1"/>
        <v>999</v>
      </c>
      <c r="K85" s="151">
        <f t="shared" si="2"/>
        <v>999</v>
      </c>
      <c r="L85" s="153"/>
      <c r="M85" s="155"/>
      <c r="N85" s="154">
        <f t="shared" si="0"/>
        <v>999</v>
      </c>
      <c r="O85" s="155"/>
    </row>
    <row r="86" spans="1:15" s="69" customFormat="1" ht="18.899999999999999" customHeight="1" x14ac:dyDescent="0.25">
      <c r="A86" s="143">
        <v>80</v>
      </c>
      <c r="B86" s="145"/>
      <c r="C86" s="145"/>
      <c r="D86" s="146"/>
      <c r="E86" s="147"/>
      <c r="F86" s="156"/>
      <c r="G86" s="678"/>
      <c r="H86" s="150" t="e">
        <f>IF(AND(O86="",#REF!&gt;0,#REF!&lt;5),I86,0)</f>
        <v>#REF!</v>
      </c>
      <c r="I86" s="151" t="str">
        <f>IF(D86="","ZZZ9",IF(AND(#REF!&gt;0,#REF!&lt;5),D86&amp;#REF!,D86&amp;"9"))</f>
        <v>ZZZ9</v>
      </c>
      <c r="J86" s="152">
        <f t="shared" si="1"/>
        <v>999</v>
      </c>
      <c r="K86" s="151">
        <f t="shared" si="2"/>
        <v>999</v>
      </c>
      <c r="L86" s="153"/>
      <c r="M86" s="155"/>
      <c r="N86" s="154">
        <f t="shared" si="0"/>
        <v>999</v>
      </c>
      <c r="O86" s="155"/>
    </row>
    <row r="87" spans="1:15" s="69" customFormat="1" ht="18.899999999999999" customHeight="1" x14ac:dyDescent="0.25">
      <c r="A87" s="143">
        <v>81</v>
      </c>
      <c r="B87" s="145"/>
      <c r="C87" s="145"/>
      <c r="D87" s="146"/>
      <c r="E87" s="147"/>
      <c r="F87" s="156"/>
      <c r="G87" s="678"/>
      <c r="H87" s="150" t="e">
        <f>IF(AND(O87="",#REF!&gt;0,#REF!&lt;5),I87,0)</f>
        <v>#REF!</v>
      </c>
      <c r="I87" s="151" t="str">
        <f>IF(D87="","ZZZ9",IF(AND(#REF!&gt;0,#REF!&lt;5),D87&amp;#REF!,D87&amp;"9"))</f>
        <v>ZZZ9</v>
      </c>
      <c r="J87" s="152">
        <f t="shared" si="1"/>
        <v>999</v>
      </c>
      <c r="K87" s="151">
        <f t="shared" si="2"/>
        <v>999</v>
      </c>
      <c r="L87" s="153"/>
      <c r="M87" s="155"/>
      <c r="N87" s="154">
        <f t="shared" si="0"/>
        <v>999</v>
      </c>
      <c r="O87" s="155"/>
    </row>
    <row r="88" spans="1:15" s="69" customFormat="1" ht="18.899999999999999" customHeight="1" x14ac:dyDescent="0.25">
      <c r="A88" s="143">
        <v>82</v>
      </c>
      <c r="B88" s="145"/>
      <c r="C88" s="145"/>
      <c r="D88" s="146"/>
      <c r="E88" s="147"/>
      <c r="F88" s="156"/>
      <c r="G88" s="678"/>
      <c r="H88" s="150" t="e">
        <f>IF(AND(O88="",#REF!&gt;0,#REF!&lt;5),I88,0)</f>
        <v>#REF!</v>
      </c>
      <c r="I88" s="151" t="str">
        <f>IF(D88="","ZZZ9",IF(AND(#REF!&gt;0,#REF!&lt;5),D88&amp;#REF!,D88&amp;"9"))</f>
        <v>ZZZ9</v>
      </c>
      <c r="J88" s="152">
        <f t="shared" si="1"/>
        <v>999</v>
      </c>
      <c r="K88" s="151">
        <f t="shared" si="2"/>
        <v>999</v>
      </c>
      <c r="L88" s="153"/>
      <c r="M88" s="155"/>
      <c r="N88" s="154">
        <f t="shared" si="0"/>
        <v>999</v>
      </c>
      <c r="O88" s="155"/>
    </row>
    <row r="89" spans="1:15" s="69" customFormat="1" ht="18.899999999999999" customHeight="1" x14ac:dyDescent="0.25">
      <c r="A89" s="143">
        <v>83</v>
      </c>
      <c r="B89" s="145"/>
      <c r="C89" s="145"/>
      <c r="D89" s="146"/>
      <c r="E89" s="147"/>
      <c r="F89" s="156"/>
      <c r="G89" s="678"/>
      <c r="H89" s="150" t="e">
        <f>IF(AND(O89="",#REF!&gt;0,#REF!&lt;5),I89,0)</f>
        <v>#REF!</v>
      </c>
      <c r="I89" s="151" t="str">
        <f>IF(D89="","ZZZ9",IF(AND(#REF!&gt;0,#REF!&lt;5),D89&amp;#REF!,D89&amp;"9"))</f>
        <v>ZZZ9</v>
      </c>
      <c r="J89" s="152">
        <f t="shared" si="1"/>
        <v>999</v>
      </c>
      <c r="K89" s="151">
        <f t="shared" si="2"/>
        <v>999</v>
      </c>
      <c r="L89" s="153"/>
      <c r="M89" s="155"/>
      <c r="N89" s="154">
        <f t="shared" si="0"/>
        <v>999</v>
      </c>
      <c r="O89" s="155"/>
    </row>
    <row r="90" spans="1:15" s="69" customFormat="1" ht="18.899999999999999" customHeight="1" x14ac:dyDescent="0.25">
      <c r="A90" s="143">
        <v>84</v>
      </c>
      <c r="B90" s="145"/>
      <c r="C90" s="145"/>
      <c r="D90" s="146"/>
      <c r="E90" s="147"/>
      <c r="F90" s="156"/>
      <c r="G90" s="678"/>
      <c r="H90" s="150" t="e">
        <f>IF(AND(O90="",#REF!&gt;0,#REF!&lt;5),I90,0)</f>
        <v>#REF!</v>
      </c>
      <c r="I90" s="151" t="str">
        <f>IF(D90="","ZZZ9",IF(AND(#REF!&gt;0,#REF!&lt;5),D90&amp;#REF!,D90&amp;"9"))</f>
        <v>ZZZ9</v>
      </c>
      <c r="J90" s="152">
        <f t="shared" si="1"/>
        <v>999</v>
      </c>
      <c r="K90" s="151">
        <f t="shared" si="2"/>
        <v>999</v>
      </c>
      <c r="L90" s="153"/>
      <c r="M90" s="155"/>
      <c r="N90" s="154">
        <f t="shared" si="0"/>
        <v>999</v>
      </c>
      <c r="O90" s="155"/>
    </row>
    <row r="91" spans="1:15" s="69" customFormat="1" ht="18.899999999999999" customHeight="1" x14ac:dyDescent="0.25">
      <c r="A91" s="143">
        <v>85</v>
      </c>
      <c r="B91" s="145"/>
      <c r="C91" s="145"/>
      <c r="D91" s="146"/>
      <c r="E91" s="147"/>
      <c r="F91" s="156"/>
      <c r="G91" s="678"/>
      <c r="H91" s="150" t="e">
        <f>IF(AND(O91="",#REF!&gt;0,#REF!&lt;5),I91,0)</f>
        <v>#REF!</v>
      </c>
      <c r="I91" s="151" t="str">
        <f>IF(D91="","ZZZ9",IF(AND(#REF!&gt;0,#REF!&lt;5),D91&amp;#REF!,D91&amp;"9"))</f>
        <v>ZZZ9</v>
      </c>
      <c r="J91" s="152">
        <f t="shared" si="1"/>
        <v>999</v>
      </c>
      <c r="K91" s="151">
        <f t="shared" si="2"/>
        <v>999</v>
      </c>
      <c r="L91" s="153"/>
      <c r="M91" s="155"/>
      <c r="N91" s="154">
        <f t="shared" si="0"/>
        <v>999</v>
      </c>
      <c r="O91" s="155"/>
    </row>
    <row r="92" spans="1:15" s="69" customFormat="1" ht="18.899999999999999" customHeight="1" x14ac:dyDescent="0.25">
      <c r="A92" s="143">
        <v>86</v>
      </c>
      <c r="B92" s="145"/>
      <c r="C92" s="145"/>
      <c r="D92" s="146"/>
      <c r="E92" s="147"/>
      <c r="F92" s="156"/>
      <c r="G92" s="678"/>
      <c r="H92" s="150" t="e">
        <f>IF(AND(O92="",#REF!&gt;0,#REF!&lt;5),I92,0)</f>
        <v>#REF!</v>
      </c>
      <c r="I92" s="151" t="str">
        <f>IF(D92="","ZZZ9",IF(AND(#REF!&gt;0,#REF!&lt;5),D92&amp;#REF!,D92&amp;"9"))</f>
        <v>ZZZ9</v>
      </c>
      <c r="J92" s="152">
        <f t="shared" si="1"/>
        <v>999</v>
      </c>
      <c r="K92" s="151">
        <f t="shared" si="2"/>
        <v>999</v>
      </c>
      <c r="L92" s="153"/>
      <c r="M92" s="155"/>
      <c r="N92" s="154">
        <f t="shared" si="0"/>
        <v>999</v>
      </c>
      <c r="O92" s="155"/>
    </row>
    <row r="93" spans="1:15" s="69" customFormat="1" ht="18.899999999999999" customHeight="1" x14ac:dyDescent="0.25">
      <c r="A93" s="143">
        <v>87</v>
      </c>
      <c r="B93" s="145"/>
      <c r="C93" s="145"/>
      <c r="D93" s="146"/>
      <c r="E93" s="147"/>
      <c r="F93" s="156"/>
      <c r="G93" s="678"/>
      <c r="H93" s="150" t="e">
        <f>IF(AND(O93="",#REF!&gt;0,#REF!&lt;5),I93,0)</f>
        <v>#REF!</v>
      </c>
      <c r="I93" s="151" t="str">
        <f>IF(D93="","ZZZ9",IF(AND(#REF!&gt;0,#REF!&lt;5),D93&amp;#REF!,D93&amp;"9"))</f>
        <v>ZZZ9</v>
      </c>
      <c r="J93" s="152">
        <f t="shared" si="1"/>
        <v>999</v>
      </c>
      <c r="K93" s="151">
        <f t="shared" si="2"/>
        <v>999</v>
      </c>
      <c r="L93" s="153"/>
      <c r="M93" s="155"/>
      <c r="N93" s="154">
        <f t="shared" si="0"/>
        <v>999</v>
      </c>
      <c r="O93" s="155"/>
    </row>
    <row r="94" spans="1:15" s="69" customFormat="1" ht="18.899999999999999" customHeight="1" x14ac:dyDescent="0.25">
      <c r="A94" s="143">
        <v>88</v>
      </c>
      <c r="B94" s="145"/>
      <c r="C94" s="145"/>
      <c r="D94" s="146"/>
      <c r="E94" s="147"/>
      <c r="F94" s="156"/>
      <c r="G94" s="678"/>
      <c r="H94" s="150" t="e">
        <f>IF(AND(O94="",#REF!&gt;0,#REF!&lt;5),I94,0)</f>
        <v>#REF!</v>
      </c>
      <c r="I94" s="151" t="str">
        <f>IF(D94="","ZZZ9",IF(AND(#REF!&gt;0,#REF!&lt;5),D94&amp;#REF!,D94&amp;"9"))</f>
        <v>ZZZ9</v>
      </c>
      <c r="J94" s="152">
        <f t="shared" si="1"/>
        <v>999</v>
      </c>
      <c r="K94" s="151">
        <f t="shared" si="2"/>
        <v>999</v>
      </c>
      <c r="L94" s="153"/>
      <c r="M94" s="155"/>
      <c r="N94" s="154">
        <f t="shared" si="0"/>
        <v>999</v>
      </c>
      <c r="O94" s="155"/>
    </row>
    <row r="95" spans="1:15" s="69" customFormat="1" ht="18.899999999999999" customHeight="1" x14ac:dyDescent="0.25">
      <c r="A95" s="143">
        <v>89</v>
      </c>
      <c r="B95" s="145"/>
      <c r="C95" s="145"/>
      <c r="D95" s="146"/>
      <c r="E95" s="147"/>
      <c r="F95" s="156"/>
      <c r="G95" s="678"/>
      <c r="H95" s="150" t="e">
        <f>IF(AND(O95="",#REF!&gt;0,#REF!&lt;5),I95,0)</f>
        <v>#REF!</v>
      </c>
      <c r="I95" s="151" t="str">
        <f>IF(D95="","ZZZ9",IF(AND(#REF!&gt;0,#REF!&lt;5),D95&amp;#REF!,D95&amp;"9"))</f>
        <v>ZZZ9</v>
      </c>
      <c r="J95" s="152">
        <f t="shared" si="1"/>
        <v>999</v>
      </c>
      <c r="K95" s="151">
        <f t="shared" si="2"/>
        <v>999</v>
      </c>
      <c r="L95" s="153"/>
      <c r="M95" s="155"/>
      <c r="N95" s="154">
        <f t="shared" si="0"/>
        <v>999</v>
      </c>
      <c r="O95" s="155"/>
    </row>
    <row r="96" spans="1:15" s="69" customFormat="1" ht="18.899999999999999" customHeight="1" x14ac:dyDescent="0.25">
      <c r="A96" s="143">
        <v>90</v>
      </c>
      <c r="B96" s="145"/>
      <c r="C96" s="145"/>
      <c r="D96" s="146"/>
      <c r="E96" s="147"/>
      <c r="F96" s="156"/>
      <c r="G96" s="678"/>
      <c r="H96" s="150" t="e">
        <f>IF(AND(O96="",#REF!&gt;0,#REF!&lt;5),I96,0)</f>
        <v>#REF!</v>
      </c>
      <c r="I96" s="151" t="str">
        <f>IF(D96="","ZZZ9",IF(AND(#REF!&gt;0,#REF!&lt;5),D96&amp;#REF!,D96&amp;"9"))</f>
        <v>ZZZ9</v>
      </c>
      <c r="J96" s="152">
        <f t="shared" si="1"/>
        <v>999</v>
      </c>
      <c r="K96" s="151">
        <f t="shared" si="2"/>
        <v>999</v>
      </c>
      <c r="L96" s="153"/>
      <c r="M96" s="155"/>
      <c r="N96" s="154">
        <f t="shared" si="0"/>
        <v>999</v>
      </c>
      <c r="O96" s="155"/>
    </row>
    <row r="97" spans="1:15" s="69" customFormat="1" ht="18.899999999999999" customHeight="1" x14ac:dyDescent="0.25">
      <c r="A97" s="143">
        <v>91</v>
      </c>
      <c r="B97" s="145"/>
      <c r="C97" s="145"/>
      <c r="D97" s="146"/>
      <c r="E97" s="147"/>
      <c r="F97" s="156"/>
      <c r="G97" s="678"/>
      <c r="H97" s="150" t="e">
        <f>IF(AND(O97="",#REF!&gt;0,#REF!&lt;5),I97,0)</f>
        <v>#REF!</v>
      </c>
      <c r="I97" s="151" t="str">
        <f>IF(D97="","ZZZ9",IF(AND(#REF!&gt;0,#REF!&lt;5),D97&amp;#REF!,D97&amp;"9"))</f>
        <v>ZZZ9</v>
      </c>
      <c r="J97" s="152">
        <f t="shared" si="1"/>
        <v>999</v>
      </c>
      <c r="K97" s="151">
        <f t="shared" si="2"/>
        <v>999</v>
      </c>
      <c r="L97" s="153"/>
      <c r="M97" s="155"/>
      <c r="N97" s="154">
        <f t="shared" si="0"/>
        <v>999</v>
      </c>
      <c r="O97" s="155"/>
    </row>
    <row r="98" spans="1:15" s="69" customFormat="1" ht="18.899999999999999" customHeight="1" x14ac:dyDescent="0.25">
      <c r="A98" s="143">
        <v>92</v>
      </c>
      <c r="B98" s="145"/>
      <c r="C98" s="145"/>
      <c r="D98" s="146"/>
      <c r="E98" s="147"/>
      <c r="F98" s="156"/>
      <c r="G98" s="678"/>
      <c r="H98" s="150" t="e">
        <f>IF(AND(O98="",#REF!&gt;0,#REF!&lt;5),I98,0)</f>
        <v>#REF!</v>
      </c>
      <c r="I98" s="151" t="str">
        <f>IF(D98="","ZZZ9",IF(AND(#REF!&gt;0,#REF!&lt;5),D98&amp;#REF!,D98&amp;"9"))</f>
        <v>ZZZ9</v>
      </c>
      <c r="J98" s="152">
        <f t="shared" si="1"/>
        <v>999</v>
      </c>
      <c r="K98" s="151">
        <f t="shared" si="2"/>
        <v>999</v>
      </c>
      <c r="L98" s="153"/>
      <c r="M98" s="155"/>
      <c r="N98" s="154">
        <f t="shared" si="0"/>
        <v>999</v>
      </c>
      <c r="O98" s="155"/>
    </row>
    <row r="99" spans="1:15" s="69" customFormat="1" ht="18.899999999999999" customHeight="1" x14ac:dyDescent="0.25">
      <c r="A99" s="143">
        <v>93</v>
      </c>
      <c r="B99" s="145"/>
      <c r="C99" s="145"/>
      <c r="D99" s="146"/>
      <c r="E99" s="147"/>
      <c r="F99" s="156"/>
      <c r="G99" s="678"/>
      <c r="H99" s="150" t="e">
        <f>IF(AND(O99="",#REF!&gt;0,#REF!&lt;5),I99,0)</f>
        <v>#REF!</v>
      </c>
      <c r="I99" s="151" t="str">
        <f>IF(D99="","ZZZ9",IF(AND(#REF!&gt;0,#REF!&lt;5),D99&amp;#REF!,D99&amp;"9"))</f>
        <v>ZZZ9</v>
      </c>
      <c r="J99" s="152">
        <f t="shared" si="1"/>
        <v>999</v>
      </c>
      <c r="K99" s="151">
        <f t="shared" si="2"/>
        <v>999</v>
      </c>
      <c r="L99" s="153"/>
      <c r="M99" s="155"/>
      <c r="N99" s="154">
        <f t="shared" si="0"/>
        <v>999</v>
      </c>
      <c r="O99" s="155"/>
    </row>
    <row r="100" spans="1:15" s="69" customFormat="1" ht="18.899999999999999" customHeight="1" x14ac:dyDescent="0.25">
      <c r="A100" s="143">
        <v>94</v>
      </c>
      <c r="B100" s="145"/>
      <c r="C100" s="145"/>
      <c r="D100" s="146"/>
      <c r="E100" s="147"/>
      <c r="F100" s="156"/>
      <c r="G100" s="678"/>
      <c r="H100" s="150" t="e">
        <f>IF(AND(O100="",#REF!&gt;0,#REF!&lt;5),I100,0)</f>
        <v>#REF!</v>
      </c>
      <c r="I100" s="151" t="str">
        <f>IF(D100="","ZZZ9",IF(AND(#REF!&gt;0,#REF!&lt;5),D100&amp;#REF!,D100&amp;"9"))</f>
        <v>ZZZ9</v>
      </c>
      <c r="J100" s="152">
        <f t="shared" si="1"/>
        <v>999</v>
      </c>
      <c r="K100" s="151">
        <f t="shared" si="2"/>
        <v>999</v>
      </c>
      <c r="L100" s="153"/>
      <c r="M100" s="155"/>
      <c r="N100" s="154">
        <f t="shared" si="0"/>
        <v>999</v>
      </c>
      <c r="O100" s="155"/>
    </row>
    <row r="101" spans="1:15" s="69" customFormat="1" ht="18.899999999999999" customHeight="1" x14ac:dyDescent="0.25">
      <c r="A101" s="143">
        <v>95</v>
      </c>
      <c r="B101" s="145"/>
      <c r="C101" s="145"/>
      <c r="D101" s="146"/>
      <c r="E101" s="147"/>
      <c r="F101" s="156"/>
      <c r="G101" s="678"/>
      <c r="H101" s="150" t="e">
        <f>IF(AND(O101="",#REF!&gt;0,#REF!&lt;5),I101,0)</f>
        <v>#REF!</v>
      </c>
      <c r="I101" s="151" t="str">
        <f>IF(D101="","ZZZ9",IF(AND(#REF!&gt;0,#REF!&lt;5),D101&amp;#REF!,D101&amp;"9"))</f>
        <v>ZZZ9</v>
      </c>
      <c r="J101" s="152">
        <f t="shared" si="1"/>
        <v>999</v>
      </c>
      <c r="K101" s="151">
        <f t="shared" si="2"/>
        <v>999</v>
      </c>
      <c r="L101" s="153"/>
      <c r="M101" s="155"/>
      <c r="N101" s="154">
        <f t="shared" si="0"/>
        <v>999</v>
      </c>
      <c r="O101" s="155"/>
    </row>
    <row r="102" spans="1:15" s="69" customFormat="1" ht="18.899999999999999" customHeight="1" x14ac:dyDescent="0.25">
      <c r="A102" s="143">
        <v>96</v>
      </c>
      <c r="B102" s="145"/>
      <c r="C102" s="145"/>
      <c r="D102" s="146"/>
      <c r="E102" s="147"/>
      <c r="F102" s="156"/>
      <c r="G102" s="678"/>
      <c r="H102" s="150" t="e">
        <f>IF(AND(O102="",#REF!&gt;0,#REF!&lt;5),I102,0)</f>
        <v>#REF!</v>
      </c>
      <c r="I102" s="151" t="str">
        <f>IF(D102="","ZZZ9",IF(AND(#REF!&gt;0,#REF!&lt;5),D102&amp;#REF!,D102&amp;"9"))</f>
        <v>ZZZ9</v>
      </c>
      <c r="J102" s="152">
        <f t="shared" si="1"/>
        <v>999</v>
      </c>
      <c r="K102" s="151">
        <f t="shared" si="2"/>
        <v>999</v>
      </c>
      <c r="L102" s="153"/>
      <c r="M102" s="155"/>
      <c r="N102" s="154">
        <f t="shared" si="0"/>
        <v>999</v>
      </c>
      <c r="O102" s="155"/>
    </row>
    <row r="103" spans="1:15" s="69" customFormat="1" ht="18.899999999999999" customHeight="1" x14ac:dyDescent="0.25">
      <c r="A103" s="143">
        <v>97</v>
      </c>
      <c r="B103" s="145"/>
      <c r="C103" s="145"/>
      <c r="D103" s="146"/>
      <c r="E103" s="147"/>
      <c r="F103" s="156"/>
      <c r="G103" s="678"/>
      <c r="H103" s="150" t="e">
        <f>IF(AND(O103="",#REF!&gt;0,#REF!&lt;5),I103,0)</f>
        <v>#REF!</v>
      </c>
      <c r="I103" s="151" t="str">
        <f>IF(D103="","ZZZ9",IF(AND(#REF!&gt;0,#REF!&lt;5),D103&amp;#REF!,D103&amp;"9"))</f>
        <v>ZZZ9</v>
      </c>
      <c r="J103" s="152">
        <f t="shared" si="1"/>
        <v>999</v>
      </c>
      <c r="K103" s="151">
        <f t="shared" si="2"/>
        <v>999</v>
      </c>
      <c r="L103" s="153"/>
      <c r="M103" s="155"/>
      <c r="N103" s="154">
        <f t="shared" si="0"/>
        <v>999</v>
      </c>
      <c r="O103" s="155"/>
    </row>
    <row r="104" spans="1:15" s="69" customFormat="1" ht="18.899999999999999" customHeight="1" x14ac:dyDescent="0.25">
      <c r="A104" s="143">
        <v>98</v>
      </c>
      <c r="B104" s="145"/>
      <c r="C104" s="145"/>
      <c r="D104" s="146"/>
      <c r="E104" s="147"/>
      <c r="F104" s="156"/>
      <c r="G104" s="678"/>
      <c r="H104" s="150" t="e">
        <f>IF(AND(O104="",#REF!&gt;0,#REF!&lt;5),I104,0)</f>
        <v>#REF!</v>
      </c>
      <c r="I104" s="151" t="str">
        <f>IF(D104="","ZZZ9",IF(AND(#REF!&gt;0,#REF!&lt;5),D104&amp;#REF!,D104&amp;"9"))</f>
        <v>ZZZ9</v>
      </c>
      <c r="J104" s="152">
        <f t="shared" si="1"/>
        <v>999</v>
      </c>
      <c r="K104" s="151">
        <f t="shared" si="2"/>
        <v>999</v>
      </c>
      <c r="L104" s="153"/>
      <c r="M104" s="155"/>
      <c r="N104" s="154">
        <f t="shared" si="0"/>
        <v>999</v>
      </c>
      <c r="O104" s="155"/>
    </row>
    <row r="105" spans="1:15" s="69" customFormat="1" ht="18.899999999999999" customHeight="1" x14ac:dyDescent="0.25">
      <c r="A105" s="143">
        <v>99</v>
      </c>
      <c r="B105" s="145"/>
      <c r="C105" s="145"/>
      <c r="D105" s="146"/>
      <c r="E105" s="147"/>
      <c r="F105" s="156"/>
      <c r="G105" s="678"/>
      <c r="H105" s="150" t="e">
        <f>IF(AND(O105="",#REF!&gt;0,#REF!&lt;5),I105,0)</f>
        <v>#REF!</v>
      </c>
      <c r="I105" s="151" t="str">
        <f>IF(D105="","ZZZ9",IF(AND(#REF!&gt;0,#REF!&lt;5),D105&amp;#REF!,D105&amp;"9"))</f>
        <v>ZZZ9</v>
      </c>
      <c r="J105" s="152">
        <f t="shared" si="1"/>
        <v>999</v>
      </c>
      <c r="K105" s="151">
        <f t="shared" si="2"/>
        <v>999</v>
      </c>
      <c r="L105" s="153"/>
      <c r="M105" s="155"/>
      <c r="N105" s="154">
        <f t="shared" si="0"/>
        <v>999</v>
      </c>
      <c r="O105" s="155"/>
    </row>
    <row r="106" spans="1:15" s="69" customFormat="1" ht="18.899999999999999" customHeight="1" x14ac:dyDescent="0.25">
      <c r="A106" s="143">
        <v>100</v>
      </c>
      <c r="B106" s="145"/>
      <c r="C106" s="145"/>
      <c r="D106" s="146"/>
      <c r="E106" s="147"/>
      <c r="F106" s="156"/>
      <c r="G106" s="678"/>
      <c r="H106" s="150" t="e">
        <f>IF(AND(O106="",#REF!&gt;0,#REF!&lt;5),I106,0)</f>
        <v>#REF!</v>
      </c>
      <c r="I106" s="151" t="str">
        <f>IF(D106="","ZZZ9",IF(AND(#REF!&gt;0,#REF!&lt;5),D106&amp;#REF!,D106&amp;"9"))</f>
        <v>ZZZ9</v>
      </c>
      <c r="J106" s="152">
        <f t="shared" si="1"/>
        <v>999</v>
      </c>
      <c r="K106" s="151">
        <f t="shared" si="2"/>
        <v>999</v>
      </c>
      <c r="L106" s="153"/>
      <c r="M106" s="155"/>
      <c r="N106" s="154">
        <f t="shared" si="0"/>
        <v>999</v>
      </c>
      <c r="O106" s="155"/>
    </row>
    <row r="107" spans="1:15" s="69" customFormat="1" ht="18.899999999999999" customHeight="1" x14ac:dyDescent="0.25">
      <c r="A107" s="143">
        <v>101</v>
      </c>
      <c r="B107" s="145"/>
      <c r="C107" s="145"/>
      <c r="D107" s="146"/>
      <c r="E107" s="147"/>
      <c r="F107" s="156"/>
      <c r="G107" s="678"/>
      <c r="H107" s="150" t="e">
        <f>IF(AND(O107="",#REF!&gt;0,#REF!&lt;5),I107,0)</f>
        <v>#REF!</v>
      </c>
      <c r="I107" s="151" t="str">
        <f>IF(D107="","ZZZ9",IF(AND(#REF!&gt;0,#REF!&lt;5),D107&amp;#REF!,D107&amp;"9"))</f>
        <v>ZZZ9</v>
      </c>
      <c r="J107" s="152">
        <f t="shared" si="1"/>
        <v>999</v>
      </c>
      <c r="K107" s="151">
        <f t="shared" si="2"/>
        <v>999</v>
      </c>
      <c r="L107" s="153"/>
      <c r="M107" s="155"/>
      <c r="N107" s="154">
        <f t="shared" si="0"/>
        <v>999</v>
      </c>
      <c r="O107" s="155"/>
    </row>
    <row r="108" spans="1:15" s="69" customFormat="1" ht="18.899999999999999" customHeight="1" x14ac:dyDescent="0.25">
      <c r="A108" s="143">
        <v>102</v>
      </c>
      <c r="B108" s="145"/>
      <c r="C108" s="145"/>
      <c r="D108" s="146"/>
      <c r="E108" s="147"/>
      <c r="F108" s="156"/>
      <c r="G108" s="678"/>
      <c r="H108" s="150" t="e">
        <f>IF(AND(O108="",#REF!&gt;0,#REF!&lt;5),I108,0)</f>
        <v>#REF!</v>
      </c>
      <c r="I108" s="151" t="str">
        <f>IF(D108="","ZZZ9",IF(AND(#REF!&gt;0,#REF!&lt;5),D108&amp;#REF!,D108&amp;"9"))</f>
        <v>ZZZ9</v>
      </c>
      <c r="J108" s="152">
        <f t="shared" si="1"/>
        <v>999</v>
      </c>
      <c r="K108" s="151">
        <f t="shared" si="2"/>
        <v>999</v>
      </c>
      <c r="L108" s="153"/>
      <c r="M108" s="155"/>
      <c r="N108" s="154">
        <f t="shared" si="0"/>
        <v>999</v>
      </c>
      <c r="O108" s="155"/>
    </row>
    <row r="109" spans="1:15" s="69" customFormat="1" ht="18.899999999999999" customHeight="1" x14ac:dyDescent="0.25">
      <c r="A109" s="143">
        <v>103</v>
      </c>
      <c r="B109" s="145"/>
      <c r="C109" s="145"/>
      <c r="D109" s="146"/>
      <c r="E109" s="147"/>
      <c r="F109" s="156"/>
      <c r="G109" s="678"/>
      <c r="H109" s="150" t="e">
        <f>IF(AND(O109="",#REF!&gt;0,#REF!&lt;5),I109,0)</f>
        <v>#REF!</v>
      </c>
      <c r="I109" s="151" t="str">
        <f>IF(D109="","ZZZ9",IF(AND(#REF!&gt;0,#REF!&lt;5),D109&amp;#REF!,D109&amp;"9"))</f>
        <v>ZZZ9</v>
      </c>
      <c r="J109" s="152">
        <f t="shared" si="1"/>
        <v>999</v>
      </c>
      <c r="K109" s="151">
        <f t="shared" si="2"/>
        <v>999</v>
      </c>
      <c r="L109" s="153"/>
      <c r="M109" s="155"/>
      <c r="N109" s="154">
        <f t="shared" si="0"/>
        <v>999</v>
      </c>
      <c r="O109" s="155"/>
    </row>
    <row r="110" spans="1:15" s="69" customFormat="1" ht="18.899999999999999" customHeight="1" x14ac:dyDescent="0.25">
      <c r="A110" s="143">
        <v>104</v>
      </c>
      <c r="B110" s="145"/>
      <c r="C110" s="145"/>
      <c r="D110" s="146"/>
      <c r="E110" s="147"/>
      <c r="F110" s="156"/>
      <c r="G110" s="678"/>
      <c r="H110" s="150" t="e">
        <f>IF(AND(O110="",#REF!&gt;0,#REF!&lt;5),I110,0)</f>
        <v>#REF!</v>
      </c>
      <c r="I110" s="151" t="str">
        <f>IF(D110="","ZZZ9",IF(AND(#REF!&gt;0,#REF!&lt;5),D110&amp;#REF!,D110&amp;"9"))</f>
        <v>ZZZ9</v>
      </c>
      <c r="J110" s="152">
        <f t="shared" si="1"/>
        <v>999</v>
      </c>
      <c r="K110" s="151">
        <f t="shared" si="2"/>
        <v>999</v>
      </c>
      <c r="L110" s="153"/>
      <c r="M110" s="155"/>
      <c r="N110" s="154">
        <f t="shared" si="0"/>
        <v>999</v>
      </c>
      <c r="O110" s="155"/>
    </row>
    <row r="111" spans="1:15" s="69" customFormat="1" ht="18.899999999999999" customHeight="1" x14ac:dyDescent="0.25">
      <c r="A111" s="143">
        <v>105</v>
      </c>
      <c r="B111" s="145"/>
      <c r="C111" s="145"/>
      <c r="D111" s="146"/>
      <c r="E111" s="147"/>
      <c r="F111" s="156"/>
      <c r="G111" s="678"/>
      <c r="H111" s="150" t="e">
        <f>IF(AND(O111="",#REF!&gt;0,#REF!&lt;5),I111,0)</f>
        <v>#REF!</v>
      </c>
      <c r="I111" s="151" t="str">
        <f>IF(D111="","ZZZ9",IF(AND(#REF!&gt;0,#REF!&lt;5),D111&amp;#REF!,D111&amp;"9"))</f>
        <v>ZZZ9</v>
      </c>
      <c r="J111" s="152">
        <f t="shared" si="1"/>
        <v>999</v>
      </c>
      <c r="K111" s="151">
        <f t="shared" si="2"/>
        <v>999</v>
      </c>
      <c r="L111" s="153"/>
      <c r="M111" s="155"/>
      <c r="N111" s="154">
        <f t="shared" si="0"/>
        <v>999</v>
      </c>
      <c r="O111" s="155"/>
    </row>
    <row r="112" spans="1:15" s="69" customFormat="1" ht="18.899999999999999" customHeight="1" x14ac:dyDescent="0.25">
      <c r="A112" s="143">
        <v>106</v>
      </c>
      <c r="B112" s="145"/>
      <c r="C112" s="145"/>
      <c r="D112" s="146"/>
      <c r="E112" s="147"/>
      <c r="F112" s="156"/>
      <c r="G112" s="678"/>
      <c r="H112" s="150" t="e">
        <f>IF(AND(O112="",#REF!&gt;0,#REF!&lt;5),I112,0)</f>
        <v>#REF!</v>
      </c>
      <c r="I112" s="151" t="str">
        <f>IF(D112="","ZZZ9",IF(AND(#REF!&gt;0,#REF!&lt;5),D112&amp;#REF!,D112&amp;"9"))</f>
        <v>ZZZ9</v>
      </c>
      <c r="J112" s="152">
        <f t="shared" si="1"/>
        <v>999</v>
      </c>
      <c r="K112" s="151">
        <f t="shared" si="2"/>
        <v>999</v>
      </c>
      <c r="L112" s="153"/>
      <c r="M112" s="155"/>
      <c r="N112" s="154">
        <f t="shared" si="0"/>
        <v>999</v>
      </c>
      <c r="O112" s="155"/>
    </row>
    <row r="113" spans="1:15" s="69" customFormat="1" ht="18.899999999999999" customHeight="1" x14ac:dyDescent="0.25">
      <c r="A113" s="143">
        <v>107</v>
      </c>
      <c r="B113" s="145"/>
      <c r="C113" s="145"/>
      <c r="D113" s="146"/>
      <c r="E113" s="147"/>
      <c r="F113" s="156"/>
      <c r="G113" s="678"/>
      <c r="H113" s="150" t="e">
        <f>IF(AND(O113="",#REF!&gt;0,#REF!&lt;5),I113,0)</f>
        <v>#REF!</v>
      </c>
      <c r="I113" s="151" t="str">
        <f>IF(D113="","ZZZ9",IF(AND(#REF!&gt;0,#REF!&lt;5),D113&amp;#REF!,D113&amp;"9"))</f>
        <v>ZZZ9</v>
      </c>
      <c r="J113" s="152">
        <f t="shared" si="1"/>
        <v>999</v>
      </c>
      <c r="K113" s="151">
        <f t="shared" si="2"/>
        <v>999</v>
      </c>
      <c r="L113" s="153"/>
      <c r="M113" s="155"/>
      <c r="N113" s="154">
        <f t="shared" si="0"/>
        <v>999</v>
      </c>
      <c r="O113" s="155"/>
    </row>
    <row r="114" spans="1:15" s="69" customFormat="1" ht="18.899999999999999" customHeight="1" x14ac:dyDescent="0.25">
      <c r="A114" s="143">
        <v>108</v>
      </c>
      <c r="B114" s="145"/>
      <c r="C114" s="145"/>
      <c r="D114" s="146"/>
      <c r="E114" s="147"/>
      <c r="F114" s="156"/>
      <c r="G114" s="678"/>
      <c r="H114" s="150" t="e">
        <f>IF(AND(O114="",#REF!&gt;0,#REF!&lt;5),I114,0)</f>
        <v>#REF!</v>
      </c>
      <c r="I114" s="151" t="str">
        <f>IF(D114="","ZZZ9",IF(AND(#REF!&gt;0,#REF!&lt;5),D114&amp;#REF!,D114&amp;"9"))</f>
        <v>ZZZ9</v>
      </c>
      <c r="J114" s="152">
        <f t="shared" si="1"/>
        <v>999</v>
      </c>
      <c r="K114" s="151">
        <f t="shared" si="2"/>
        <v>999</v>
      </c>
      <c r="L114" s="153"/>
      <c r="M114" s="155"/>
      <c r="N114" s="154">
        <f t="shared" si="0"/>
        <v>999</v>
      </c>
      <c r="O114" s="155"/>
    </row>
    <row r="115" spans="1:15" s="69" customFormat="1" ht="18.899999999999999" customHeight="1" x14ac:dyDescent="0.25">
      <c r="A115" s="143">
        <v>109</v>
      </c>
      <c r="B115" s="145"/>
      <c r="C115" s="145"/>
      <c r="D115" s="146"/>
      <c r="E115" s="147"/>
      <c r="F115" s="156"/>
      <c r="G115" s="678"/>
      <c r="H115" s="150" t="e">
        <f>IF(AND(O115="",#REF!&gt;0,#REF!&lt;5),I115,0)</f>
        <v>#REF!</v>
      </c>
      <c r="I115" s="151" t="str">
        <f>IF(D115="","ZZZ9",IF(AND(#REF!&gt;0,#REF!&lt;5),D115&amp;#REF!,D115&amp;"9"))</f>
        <v>ZZZ9</v>
      </c>
      <c r="J115" s="152">
        <f t="shared" si="1"/>
        <v>999</v>
      </c>
      <c r="K115" s="151">
        <f t="shared" si="2"/>
        <v>999</v>
      </c>
      <c r="L115" s="153"/>
      <c r="M115" s="155"/>
      <c r="N115" s="154">
        <f t="shared" si="0"/>
        <v>999</v>
      </c>
      <c r="O115" s="155"/>
    </row>
    <row r="116" spans="1:15" s="69" customFormat="1" ht="18.899999999999999" customHeight="1" x14ac:dyDescent="0.25">
      <c r="A116" s="143">
        <v>110</v>
      </c>
      <c r="B116" s="145"/>
      <c r="C116" s="145"/>
      <c r="D116" s="146"/>
      <c r="E116" s="147"/>
      <c r="F116" s="156"/>
      <c r="G116" s="678"/>
      <c r="H116" s="150" t="e">
        <f>IF(AND(O116="",#REF!&gt;0,#REF!&lt;5),I116,0)</f>
        <v>#REF!</v>
      </c>
      <c r="I116" s="151" t="str">
        <f>IF(D116="","ZZZ9",IF(AND(#REF!&gt;0,#REF!&lt;5),D116&amp;#REF!,D116&amp;"9"))</f>
        <v>ZZZ9</v>
      </c>
      <c r="J116" s="152">
        <f t="shared" si="1"/>
        <v>999</v>
      </c>
      <c r="K116" s="151">
        <f t="shared" si="2"/>
        <v>999</v>
      </c>
      <c r="L116" s="153"/>
      <c r="M116" s="155"/>
      <c r="N116" s="154">
        <f t="shared" si="0"/>
        <v>999</v>
      </c>
      <c r="O116" s="155"/>
    </row>
    <row r="117" spans="1:15" s="69" customFormat="1" ht="18.899999999999999" customHeight="1" x14ac:dyDescent="0.25">
      <c r="A117" s="143">
        <v>111</v>
      </c>
      <c r="B117" s="145"/>
      <c r="C117" s="145"/>
      <c r="D117" s="146"/>
      <c r="E117" s="147"/>
      <c r="F117" s="156"/>
      <c r="G117" s="678"/>
      <c r="H117" s="150" t="e">
        <f>IF(AND(O117="",#REF!&gt;0,#REF!&lt;5),I117,0)</f>
        <v>#REF!</v>
      </c>
      <c r="I117" s="151" t="str">
        <f>IF(D117="","ZZZ9",IF(AND(#REF!&gt;0,#REF!&lt;5),D117&amp;#REF!,D117&amp;"9"))</f>
        <v>ZZZ9</v>
      </c>
      <c r="J117" s="152">
        <f t="shared" si="1"/>
        <v>999</v>
      </c>
      <c r="K117" s="151">
        <f t="shared" si="2"/>
        <v>999</v>
      </c>
      <c r="L117" s="153"/>
      <c r="M117" s="155"/>
      <c r="N117" s="154">
        <f t="shared" si="0"/>
        <v>999</v>
      </c>
      <c r="O117" s="155"/>
    </row>
    <row r="118" spans="1:15" s="69" customFormat="1" ht="18.899999999999999" customHeight="1" x14ac:dyDescent="0.25">
      <c r="A118" s="143">
        <v>112</v>
      </c>
      <c r="B118" s="145"/>
      <c r="C118" s="145"/>
      <c r="D118" s="146"/>
      <c r="E118" s="147"/>
      <c r="F118" s="156"/>
      <c r="G118" s="678"/>
      <c r="H118" s="150" t="e">
        <f>IF(AND(O118="",#REF!&gt;0,#REF!&lt;5),I118,0)</f>
        <v>#REF!</v>
      </c>
      <c r="I118" s="151" t="str">
        <f>IF(D118="","ZZZ9",IF(AND(#REF!&gt;0,#REF!&lt;5),D118&amp;#REF!,D118&amp;"9"))</f>
        <v>ZZZ9</v>
      </c>
      <c r="J118" s="152">
        <f t="shared" si="1"/>
        <v>999</v>
      </c>
      <c r="K118" s="151">
        <f t="shared" si="2"/>
        <v>999</v>
      </c>
      <c r="L118" s="153"/>
      <c r="M118" s="155"/>
      <c r="N118" s="154">
        <f t="shared" si="0"/>
        <v>999</v>
      </c>
      <c r="O118" s="155"/>
    </row>
    <row r="119" spans="1:15" s="69" customFormat="1" ht="18.899999999999999" customHeight="1" x14ac:dyDescent="0.25">
      <c r="A119" s="143">
        <v>113</v>
      </c>
      <c r="B119" s="145"/>
      <c r="C119" s="145"/>
      <c r="D119" s="146"/>
      <c r="E119" s="147"/>
      <c r="F119" s="156"/>
      <c r="G119" s="678"/>
      <c r="H119" s="150" t="e">
        <f>IF(AND(O119="",#REF!&gt;0,#REF!&lt;5),I119,0)</f>
        <v>#REF!</v>
      </c>
      <c r="I119" s="151" t="str">
        <f>IF(D119="","ZZZ9",IF(AND(#REF!&gt;0,#REF!&lt;5),D119&amp;#REF!,D119&amp;"9"))</f>
        <v>ZZZ9</v>
      </c>
      <c r="J119" s="152">
        <f t="shared" si="1"/>
        <v>999</v>
      </c>
      <c r="K119" s="151">
        <f t="shared" si="2"/>
        <v>999</v>
      </c>
      <c r="L119" s="153"/>
      <c r="M119" s="155"/>
      <c r="N119" s="154">
        <f t="shared" si="0"/>
        <v>999</v>
      </c>
      <c r="O119" s="155"/>
    </row>
    <row r="120" spans="1:15" s="69" customFormat="1" ht="18.899999999999999" customHeight="1" x14ac:dyDescent="0.25">
      <c r="A120" s="143">
        <v>114</v>
      </c>
      <c r="B120" s="145"/>
      <c r="C120" s="145"/>
      <c r="D120" s="146"/>
      <c r="E120" s="147"/>
      <c r="F120" s="156"/>
      <c r="G120" s="678"/>
      <c r="H120" s="150" t="e">
        <f>IF(AND(O120="",#REF!&gt;0,#REF!&lt;5),I120,0)</f>
        <v>#REF!</v>
      </c>
      <c r="I120" s="151" t="str">
        <f>IF(D120="","ZZZ9",IF(AND(#REF!&gt;0,#REF!&lt;5),D120&amp;#REF!,D120&amp;"9"))</f>
        <v>ZZZ9</v>
      </c>
      <c r="J120" s="152">
        <f t="shared" si="1"/>
        <v>999</v>
      </c>
      <c r="K120" s="151">
        <f t="shared" si="2"/>
        <v>999</v>
      </c>
      <c r="L120" s="153"/>
      <c r="M120" s="155"/>
      <c r="N120" s="154">
        <f t="shared" si="0"/>
        <v>999</v>
      </c>
      <c r="O120" s="155"/>
    </row>
    <row r="121" spans="1:15" s="69" customFormat="1" ht="18.899999999999999" customHeight="1" x14ac:dyDescent="0.25">
      <c r="A121" s="143">
        <v>115</v>
      </c>
      <c r="B121" s="145"/>
      <c r="C121" s="145"/>
      <c r="D121" s="146"/>
      <c r="E121" s="147"/>
      <c r="F121" s="156"/>
      <c r="G121" s="678"/>
      <c r="H121" s="150" t="e">
        <f>IF(AND(O121="",#REF!&gt;0,#REF!&lt;5),I121,0)</f>
        <v>#REF!</v>
      </c>
      <c r="I121" s="151" t="str">
        <f>IF(D121="","ZZZ9",IF(AND(#REF!&gt;0,#REF!&lt;5),D121&amp;#REF!,D121&amp;"9"))</f>
        <v>ZZZ9</v>
      </c>
      <c r="J121" s="152">
        <f t="shared" si="1"/>
        <v>999</v>
      </c>
      <c r="K121" s="151">
        <f t="shared" si="2"/>
        <v>999</v>
      </c>
      <c r="L121" s="153"/>
      <c r="M121" s="155"/>
      <c r="N121" s="154">
        <f t="shared" si="0"/>
        <v>999</v>
      </c>
      <c r="O121" s="155"/>
    </row>
    <row r="122" spans="1:15" s="69" customFormat="1" ht="18.899999999999999" customHeight="1" x14ac:dyDescent="0.25">
      <c r="A122" s="143">
        <v>116</v>
      </c>
      <c r="B122" s="145"/>
      <c r="C122" s="145"/>
      <c r="D122" s="146"/>
      <c r="E122" s="147"/>
      <c r="F122" s="156"/>
      <c r="G122" s="678"/>
      <c r="H122" s="150" t="e">
        <f>IF(AND(O122="",#REF!&gt;0,#REF!&lt;5),I122,0)</f>
        <v>#REF!</v>
      </c>
      <c r="I122" s="151" t="str">
        <f>IF(D122="","ZZZ9",IF(AND(#REF!&gt;0,#REF!&lt;5),D122&amp;#REF!,D122&amp;"9"))</f>
        <v>ZZZ9</v>
      </c>
      <c r="J122" s="152">
        <f t="shared" si="1"/>
        <v>999</v>
      </c>
      <c r="K122" s="151">
        <f t="shared" si="2"/>
        <v>999</v>
      </c>
      <c r="L122" s="153"/>
      <c r="M122" s="155"/>
      <c r="N122" s="154">
        <f t="shared" si="0"/>
        <v>999</v>
      </c>
      <c r="O122" s="155"/>
    </row>
    <row r="123" spans="1:15" s="69" customFormat="1" ht="18.899999999999999" customHeight="1" x14ac:dyDescent="0.25">
      <c r="A123" s="143">
        <v>117</v>
      </c>
      <c r="B123" s="145"/>
      <c r="C123" s="145"/>
      <c r="D123" s="146"/>
      <c r="E123" s="147"/>
      <c r="F123" s="156"/>
      <c r="G123" s="678"/>
      <c r="H123" s="150"/>
      <c r="I123" s="151"/>
      <c r="J123" s="152"/>
      <c r="K123" s="151"/>
      <c r="L123" s="153"/>
      <c r="M123" s="155"/>
      <c r="N123" s="154"/>
      <c r="O123" s="155"/>
    </row>
    <row r="124" spans="1:15" s="69" customFormat="1" ht="18.899999999999999" customHeight="1" x14ac:dyDescent="0.25">
      <c r="A124" s="143">
        <v>118</v>
      </c>
      <c r="B124" s="145"/>
      <c r="C124" s="145"/>
      <c r="D124" s="146"/>
      <c r="E124" s="147"/>
      <c r="F124" s="156"/>
      <c r="G124" s="678"/>
      <c r="H124" s="150"/>
      <c r="I124" s="151"/>
      <c r="J124" s="152"/>
      <c r="K124" s="151"/>
      <c r="L124" s="153"/>
      <c r="M124" s="155"/>
      <c r="N124" s="154"/>
      <c r="O124" s="155"/>
    </row>
    <row r="125" spans="1:15" s="69" customFormat="1" ht="18.899999999999999" customHeight="1" x14ac:dyDescent="0.25">
      <c r="A125" s="143">
        <v>119</v>
      </c>
      <c r="B125" s="145"/>
      <c r="C125" s="145"/>
      <c r="D125" s="146"/>
      <c r="E125" s="147"/>
      <c r="F125" s="156"/>
      <c r="G125" s="678"/>
      <c r="H125" s="150"/>
      <c r="I125" s="151"/>
      <c r="J125" s="152"/>
      <c r="K125" s="151"/>
      <c r="L125" s="153"/>
      <c r="M125" s="155"/>
      <c r="N125" s="154"/>
      <c r="O125" s="155"/>
    </row>
    <row r="126" spans="1:15" s="69" customFormat="1" ht="18.899999999999999" customHeight="1" x14ac:dyDescent="0.25">
      <c r="A126" s="143">
        <v>120</v>
      </c>
      <c r="B126" s="145"/>
      <c r="C126" s="145"/>
      <c r="D126" s="146"/>
      <c r="E126" s="147"/>
      <c r="F126" s="156"/>
      <c r="G126" s="678"/>
      <c r="H126" s="150"/>
      <c r="I126" s="151"/>
      <c r="J126" s="152"/>
      <c r="K126" s="151"/>
      <c r="L126" s="153"/>
      <c r="M126" s="155"/>
      <c r="N126" s="154"/>
      <c r="O126" s="155"/>
    </row>
    <row r="127" spans="1:15" s="69" customFormat="1" ht="18.899999999999999" customHeight="1" x14ac:dyDescent="0.25">
      <c r="A127" s="143">
        <v>121</v>
      </c>
      <c r="B127" s="145"/>
      <c r="C127" s="145"/>
      <c r="D127" s="146"/>
      <c r="E127" s="147"/>
      <c r="F127" s="156"/>
      <c r="G127" s="678"/>
      <c r="H127" s="150"/>
      <c r="I127" s="151"/>
      <c r="J127" s="152"/>
      <c r="K127" s="151"/>
      <c r="L127" s="153"/>
      <c r="M127" s="155"/>
      <c r="N127" s="154"/>
      <c r="O127" s="155"/>
    </row>
    <row r="128" spans="1:15" s="69" customFormat="1" ht="18.899999999999999" customHeight="1" x14ac:dyDescent="0.25">
      <c r="A128" s="143">
        <v>122</v>
      </c>
      <c r="B128" s="145"/>
      <c r="C128" s="145"/>
      <c r="D128" s="146"/>
      <c r="E128" s="147"/>
      <c r="F128" s="156"/>
      <c r="G128" s="678"/>
      <c r="H128" s="150"/>
      <c r="I128" s="151"/>
      <c r="J128" s="152"/>
      <c r="K128" s="151"/>
      <c r="L128" s="153"/>
      <c r="M128" s="155"/>
      <c r="N128" s="154"/>
      <c r="O128" s="155"/>
    </row>
    <row r="129" spans="1:15" s="69" customFormat="1" ht="18.899999999999999" customHeight="1" x14ac:dyDescent="0.25">
      <c r="A129" s="143">
        <v>123</v>
      </c>
      <c r="B129" s="145"/>
      <c r="C129" s="145"/>
      <c r="D129" s="146"/>
      <c r="E129" s="147"/>
      <c r="F129" s="156"/>
      <c r="G129" s="678"/>
      <c r="H129" s="150"/>
      <c r="I129" s="151"/>
      <c r="J129" s="152"/>
      <c r="K129" s="151"/>
      <c r="L129" s="153"/>
      <c r="M129" s="155"/>
      <c r="N129" s="154"/>
      <c r="O129" s="155"/>
    </row>
    <row r="130" spans="1:15" s="69" customFormat="1" ht="18.899999999999999" customHeight="1" x14ac:dyDescent="0.25">
      <c r="A130" s="143">
        <v>124</v>
      </c>
      <c r="B130" s="145"/>
      <c r="C130" s="145"/>
      <c r="D130" s="146"/>
      <c r="E130" s="147"/>
      <c r="F130" s="156"/>
      <c r="G130" s="678"/>
      <c r="H130" s="150"/>
      <c r="I130" s="151"/>
      <c r="J130" s="152"/>
      <c r="K130" s="151"/>
      <c r="L130" s="153"/>
      <c r="M130" s="155"/>
      <c r="N130" s="154"/>
      <c r="O130" s="155"/>
    </row>
    <row r="131" spans="1:15" s="69" customFormat="1" ht="18.899999999999999" customHeight="1" x14ac:dyDescent="0.25">
      <c r="A131" s="143">
        <v>125</v>
      </c>
      <c r="B131" s="145"/>
      <c r="C131" s="145"/>
      <c r="D131" s="146"/>
      <c r="E131" s="147"/>
      <c r="F131" s="156"/>
      <c r="G131" s="678"/>
      <c r="H131" s="150"/>
      <c r="I131" s="151"/>
      <c r="J131" s="152"/>
      <c r="K131" s="151"/>
      <c r="L131" s="153"/>
      <c r="M131" s="155"/>
      <c r="N131" s="154"/>
      <c r="O131" s="155"/>
    </row>
    <row r="132" spans="1:15" s="69" customFormat="1" ht="18.899999999999999" customHeight="1" x14ac:dyDescent="0.25">
      <c r="A132" s="143">
        <v>126</v>
      </c>
      <c r="B132" s="145"/>
      <c r="C132" s="145"/>
      <c r="D132" s="146"/>
      <c r="E132" s="147"/>
      <c r="F132" s="156"/>
      <c r="G132" s="678"/>
      <c r="H132" s="150"/>
      <c r="I132" s="151"/>
      <c r="J132" s="152"/>
      <c r="K132" s="151"/>
      <c r="L132" s="153"/>
      <c r="M132" s="155"/>
      <c r="N132" s="154"/>
      <c r="O132" s="155"/>
    </row>
    <row r="133" spans="1:15" s="69" customFormat="1" ht="18.899999999999999" customHeight="1" x14ac:dyDescent="0.25">
      <c r="A133" s="143">
        <v>127</v>
      </c>
      <c r="B133" s="145"/>
      <c r="C133" s="145"/>
      <c r="D133" s="146"/>
      <c r="E133" s="147"/>
      <c r="F133" s="156"/>
      <c r="G133" s="678"/>
      <c r="H133" s="150"/>
      <c r="I133" s="151"/>
      <c r="J133" s="152"/>
      <c r="K133" s="151"/>
      <c r="L133" s="153"/>
      <c r="M133" s="155"/>
      <c r="N133" s="154"/>
      <c r="O133" s="155"/>
    </row>
    <row r="134" spans="1:15" s="69" customFormat="1" ht="18.899999999999999" customHeight="1" x14ac:dyDescent="0.25">
      <c r="A134" s="143">
        <v>128</v>
      </c>
      <c r="B134" s="145"/>
      <c r="C134" s="145"/>
      <c r="D134" s="146"/>
      <c r="E134" s="147"/>
      <c r="F134" s="156"/>
      <c r="G134" s="678"/>
      <c r="H134" s="150"/>
      <c r="I134" s="151"/>
      <c r="J134" s="152"/>
      <c r="K134" s="151"/>
      <c r="L134" s="153"/>
      <c r="M134" s="155"/>
      <c r="N134" s="154"/>
      <c r="O134" s="155"/>
    </row>
  </sheetData>
  <sheetProtection selectLockedCells="1" selectUnlockedCells="1"/>
  <conditionalFormatting sqref="A7:D134">
    <cfRule type="expression" dxfId="143" priority="2" stopIfTrue="1">
      <formula>$O7&gt;=1</formula>
    </cfRule>
  </conditionalFormatting>
  <conditionalFormatting sqref="B7:D14">
    <cfRule type="expression" dxfId="142" priority="3" stopIfTrue="1">
      <formula>$O7&gt;=1</formula>
    </cfRule>
  </conditionalFormatting>
  <conditionalFormatting sqref="B7:D27">
    <cfRule type="expression" dxfId="141" priority="10" stopIfTrue="1">
      <formula>$Q7&gt;=1</formula>
    </cfRule>
  </conditionalFormatting>
  <conditionalFormatting sqref="E7:E27">
    <cfRule type="expression" dxfId="140" priority="7" stopIfTrue="1">
      <formula>AND(ROUNDDOWN(($A$4-E7)/365.25,0)&lt;=13,G7&lt;&gt;"OK")</formula>
    </cfRule>
    <cfRule type="expression" dxfId="139" priority="8" stopIfTrue="1">
      <formula>AND(ROUNDDOWN(($A$4-E7)/365.25,0)&lt;=14,G7&lt;&gt;"OK")</formula>
    </cfRule>
    <cfRule type="expression" dxfId="138" priority="9" stopIfTrue="1">
      <formula>AND(ROUNDDOWN(($A$4-E7)/365.25,0)&lt;=17,G7&lt;&gt;"OK")</formula>
    </cfRule>
  </conditionalFormatting>
  <conditionalFormatting sqref="E7:E134">
    <cfRule type="expression" dxfId="137" priority="4" stopIfTrue="1">
      <formula>AND(ROUNDDOWN(($A$4-E7)/365.25,0)&lt;=13,#REF!&lt;&gt;"OK")</formula>
    </cfRule>
    <cfRule type="expression" dxfId="136" priority="5" stopIfTrue="1">
      <formula>AND(ROUNDDOWN(($A$4-E7)/365.25,0)&lt;=14,#REF!&lt;&gt;"OK")</formula>
    </cfRule>
    <cfRule type="expression" dxfId="135" priority="6" stopIfTrue="1">
      <formula>AND(ROUNDDOWN(($A$4-E7)/365.25,0)&lt;=17,#REF!&lt;&gt;"OK")</formula>
    </cfRule>
  </conditionalFormatting>
  <conditionalFormatting sqref="H7:H134">
    <cfRule type="cellIs" dxfId="134" priority="1" stopIfTrue="1" operator="equal">
      <formula>"Z"</formula>
    </cfRule>
  </conditionalFormatting>
  <printOptions horizontalCentered="1"/>
  <pageMargins left="0.35000000000000003" right="0.35000000000000003" top="0.39027777777777778" bottom="0.39027777777777778" header="0.51181102362204722" footer="0.51181102362204722"/>
  <pageSetup paperSize="9" firstPageNumber="0" orientation="landscape" horizontalDpi="300" verticalDpi="300"/>
  <headerFooter alignWithMargins="0"/>
  <rowBreaks count="6" manualBreakCount="6">
    <brk id="26" max="16383" man="1"/>
    <brk id="46" max="16383" man="1"/>
    <brk id="66" max="16383" man="1"/>
    <brk id="86" max="16383" man="1"/>
    <brk id="106" max="16383" man="1"/>
    <brk id="126" max="16383" man="1"/>
  </rowBreaks>
  <colBreaks count="1" manualBreakCount="1">
    <brk id="15"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27651" r:id="rId3" name="Gomb 1">
              <controlPr defaultSize="0" print="0" autoFill="0" autoLine="0" autoPict="0" macro="[0]!Module2.egyéni_rangsor" altText="Sorsolási rangsor _x000a_szerinti sorbarakás">
                <anchor moveWithCells="1" sizeWithCells="1">
                  <from>
                    <xdr:col>5</xdr:col>
                    <xdr:colOff>914400</xdr:colOff>
                    <xdr:row>0</xdr:row>
                    <xdr:rowOff>152400</xdr:rowOff>
                  </from>
                  <to>
                    <xdr:col>11</xdr:col>
                    <xdr:colOff>22860</xdr:colOff>
                    <xdr:row>1</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5AFDA-DB4F-415A-8040-05DD8517C5C7}">
  <dimension ref="A1:L174"/>
  <sheetViews>
    <sheetView workbookViewId="0"/>
  </sheetViews>
  <sheetFormatPr defaultRowHeight="14.4" x14ac:dyDescent="0.3"/>
  <cols>
    <col min="1" max="1" width="28.109375" style="742" bestFit="1" customWidth="1"/>
    <col min="2" max="2" width="23.21875" style="742" bestFit="1" customWidth="1"/>
    <col min="3" max="3" width="15.88671875" style="742" bestFit="1" customWidth="1"/>
    <col min="4" max="4" width="8.88671875" style="742"/>
    <col min="5" max="5" width="38" style="742" bestFit="1" customWidth="1"/>
    <col min="6" max="6" width="5" style="742" bestFit="1" customWidth="1"/>
    <col min="7" max="7" width="8.88671875" style="742"/>
    <col min="8" max="8" width="116.44140625" style="742" bestFit="1" customWidth="1"/>
    <col min="9" max="9" width="10.77734375" style="742" bestFit="1" customWidth="1"/>
    <col min="10" max="10" width="24.33203125" style="742" bestFit="1" customWidth="1"/>
    <col min="11" max="11" width="29.5546875" style="742" bestFit="1" customWidth="1"/>
    <col min="12" max="12" width="30" style="742" bestFit="1" customWidth="1"/>
    <col min="13" max="16384" width="8.88671875" style="742"/>
  </cols>
  <sheetData>
    <row r="1" spans="1:12" ht="45" customHeight="1" x14ac:dyDescent="0.3">
      <c r="A1" s="741" t="s">
        <v>609</v>
      </c>
      <c r="B1" s="741" t="s">
        <v>610</v>
      </c>
      <c r="C1" s="741" t="s">
        <v>611</v>
      </c>
      <c r="D1" s="741" t="s">
        <v>612</v>
      </c>
      <c r="E1" s="741" t="s">
        <v>613</v>
      </c>
      <c r="F1" s="741" t="s">
        <v>614</v>
      </c>
      <c r="G1" s="741" t="s">
        <v>34</v>
      </c>
      <c r="H1" s="741" t="s">
        <v>615</v>
      </c>
      <c r="I1" s="741" t="s">
        <v>616</v>
      </c>
      <c r="J1" s="741" t="s">
        <v>617</v>
      </c>
      <c r="K1" s="741" t="s">
        <v>618</v>
      </c>
      <c r="L1" s="741" t="s">
        <v>619</v>
      </c>
    </row>
    <row r="2" spans="1:12" x14ac:dyDescent="0.3">
      <c r="A2" s="742" t="s">
        <v>620</v>
      </c>
      <c r="B2" s="742" t="s">
        <v>621</v>
      </c>
      <c r="C2" s="742" t="s">
        <v>622</v>
      </c>
      <c r="D2" s="742" t="s">
        <v>623</v>
      </c>
      <c r="E2" s="742" t="s">
        <v>624</v>
      </c>
      <c r="F2" s="742" t="s">
        <v>351</v>
      </c>
      <c r="G2" s="742" t="s">
        <v>86</v>
      </c>
      <c r="H2" s="742" t="s">
        <v>625</v>
      </c>
      <c r="I2" s="742" t="s">
        <v>13</v>
      </c>
      <c r="J2" s="742" t="s">
        <v>626</v>
      </c>
      <c r="K2" s="742" t="s">
        <v>627</v>
      </c>
      <c r="L2" s="742" t="s">
        <v>628</v>
      </c>
    </row>
    <row r="3" spans="1:12" x14ac:dyDescent="0.3">
      <c r="A3" s="742" t="s">
        <v>620</v>
      </c>
      <c r="B3" s="742" t="s">
        <v>621</v>
      </c>
      <c r="C3" s="742" t="s">
        <v>622</v>
      </c>
      <c r="D3" s="742" t="s">
        <v>623</v>
      </c>
      <c r="E3" s="742" t="s">
        <v>624</v>
      </c>
      <c r="F3" s="742" t="s">
        <v>351</v>
      </c>
      <c r="G3" s="742" t="s">
        <v>86</v>
      </c>
      <c r="H3" s="742" t="s">
        <v>629</v>
      </c>
      <c r="I3" s="742" t="s">
        <v>13</v>
      </c>
      <c r="J3" s="742" t="s">
        <v>630</v>
      </c>
      <c r="K3" s="742" t="s">
        <v>631</v>
      </c>
      <c r="L3" s="742" t="s">
        <v>628</v>
      </c>
    </row>
    <row r="4" spans="1:12" x14ac:dyDescent="0.3">
      <c r="A4" s="742" t="s">
        <v>620</v>
      </c>
      <c r="B4" s="742" t="s">
        <v>632</v>
      </c>
      <c r="C4" s="742" t="s">
        <v>622</v>
      </c>
      <c r="D4" s="742" t="s">
        <v>623</v>
      </c>
      <c r="E4" s="742" t="s">
        <v>624</v>
      </c>
      <c r="F4" s="742" t="s">
        <v>351</v>
      </c>
      <c r="G4" s="742" t="s">
        <v>86</v>
      </c>
      <c r="H4" s="742" t="s">
        <v>633</v>
      </c>
      <c r="I4" s="742" t="s">
        <v>634</v>
      </c>
      <c r="J4" s="742" t="s">
        <v>635</v>
      </c>
      <c r="K4" s="742" t="s">
        <v>636</v>
      </c>
      <c r="L4" s="742" t="s">
        <v>628</v>
      </c>
    </row>
    <row r="5" spans="1:12" x14ac:dyDescent="0.3">
      <c r="A5" s="742" t="s">
        <v>620</v>
      </c>
      <c r="B5" s="742" t="s">
        <v>632</v>
      </c>
      <c r="C5" s="742" t="s">
        <v>622</v>
      </c>
      <c r="D5" s="742" t="s">
        <v>623</v>
      </c>
      <c r="E5" s="742" t="s">
        <v>624</v>
      </c>
      <c r="F5" s="742" t="s">
        <v>351</v>
      </c>
      <c r="G5" s="742" t="s">
        <v>86</v>
      </c>
      <c r="H5" s="742" t="s">
        <v>633</v>
      </c>
      <c r="I5" s="742" t="s">
        <v>634</v>
      </c>
      <c r="J5" s="742" t="s">
        <v>637</v>
      </c>
      <c r="K5" s="742" t="s">
        <v>636</v>
      </c>
      <c r="L5" s="742" t="s">
        <v>628</v>
      </c>
    </row>
    <row r="6" spans="1:12" x14ac:dyDescent="0.3">
      <c r="A6" s="742" t="s">
        <v>620</v>
      </c>
      <c r="B6" s="742" t="s">
        <v>621</v>
      </c>
      <c r="C6" s="742" t="s">
        <v>622</v>
      </c>
      <c r="D6" s="742" t="s">
        <v>623</v>
      </c>
      <c r="E6" s="742" t="s">
        <v>624</v>
      </c>
      <c r="F6" s="742" t="s">
        <v>351</v>
      </c>
      <c r="G6" s="742" t="s">
        <v>86</v>
      </c>
      <c r="H6" s="742" t="s">
        <v>638</v>
      </c>
      <c r="I6" s="742" t="s">
        <v>13</v>
      </c>
      <c r="J6" s="742" t="s">
        <v>639</v>
      </c>
      <c r="K6" s="742" t="s">
        <v>640</v>
      </c>
      <c r="L6" s="742" t="s">
        <v>628</v>
      </c>
    </row>
    <row r="7" spans="1:12" x14ac:dyDescent="0.3">
      <c r="A7" s="742" t="s">
        <v>620</v>
      </c>
      <c r="B7" s="742" t="s">
        <v>621</v>
      </c>
      <c r="C7" s="742" t="s">
        <v>622</v>
      </c>
      <c r="D7" s="742" t="s">
        <v>623</v>
      </c>
      <c r="E7" s="742" t="s">
        <v>624</v>
      </c>
      <c r="F7" s="742" t="s">
        <v>351</v>
      </c>
      <c r="G7" s="742" t="s">
        <v>86</v>
      </c>
      <c r="H7" s="742" t="s">
        <v>638</v>
      </c>
      <c r="I7" s="742" t="s">
        <v>13</v>
      </c>
      <c r="J7" s="742" t="s">
        <v>641</v>
      </c>
      <c r="K7" s="742" t="s">
        <v>640</v>
      </c>
      <c r="L7" s="742" t="s">
        <v>628</v>
      </c>
    </row>
    <row r="8" spans="1:12" x14ac:dyDescent="0.3">
      <c r="A8" s="742" t="s">
        <v>620</v>
      </c>
      <c r="B8" s="742" t="s">
        <v>621</v>
      </c>
      <c r="C8" s="742" t="s">
        <v>622</v>
      </c>
      <c r="D8" s="742" t="s">
        <v>623</v>
      </c>
      <c r="E8" s="742" t="s">
        <v>624</v>
      </c>
      <c r="F8" s="742" t="s">
        <v>351</v>
      </c>
      <c r="G8" s="742" t="s">
        <v>86</v>
      </c>
      <c r="H8" s="742" t="s">
        <v>638</v>
      </c>
      <c r="I8" s="742" t="s">
        <v>13</v>
      </c>
      <c r="J8" s="742" t="s">
        <v>642</v>
      </c>
      <c r="K8" s="742" t="s">
        <v>640</v>
      </c>
      <c r="L8" s="742" t="s">
        <v>628</v>
      </c>
    </row>
    <row r="9" spans="1:12" x14ac:dyDescent="0.3">
      <c r="A9" s="742" t="s">
        <v>620</v>
      </c>
      <c r="B9" s="742" t="s">
        <v>621</v>
      </c>
      <c r="C9" s="742" t="s">
        <v>622</v>
      </c>
      <c r="D9" s="742" t="s">
        <v>623</v>
      </c>
      <c r="E9" s="742" t="s">
        <v>624</v>
      </c>
      <c r="F9" s="742" t="s">
        <v>351</v>
      </c>
      <c r="G9" s="742" t="s">
        <v>86</v>
      </c>
      <c r="H9" s="742" t="s">
        <v>643</v>
      </c>
      <c r="I9" s="742" t="s">
        <v>235</v>
      </c>
      <c r="J9" s="742" t="s">
        <v>521</v>
      </c>
      <c r="K9" s="742" t="s">
        <v>644</v>
      </c>
      <c r="L9" s="742" t="s">
        <v>628</v>
      </c>
    </row>
    <row r="10" spans="1:12" x14ac:dyDescent="0.3">
      <c r="A10" s="742" t="s">
        <v>620</v>
      </c>
      <c r="B10" s="742" t="s">
        <v>621</v>
      </c>
      <c r="C10" s="742" t="s">
        <v>622</v>
      </c>
      <c r="D10" s="742" t="s">
        <v>623</v>
      </c>
      <c r="E10" s="742" t="s">
        <v>624</v>
      </c>
      <c r="F10" s="742" t="s">
        <v>645</v>
      </c>
      <c r="G10" s="742" t="s">
        <v>86</v>
      </c>
      <c r="H10" s="742" t="s">
        <v>625</v>
      </c>
      <c r="I10" s="742" t="s">
        <v>13</v>
      </c>
      <c r="J10" s="742" t="s">
        <v>646</v>
      </c>
      <c r="K10" s="742" t="s">
        <v>627</v>
      </c>
      <c r="L10" s="742" t="s">
        <v>628</v>
      </c>
    </row>
    <row r="11" spans="1:12" x14ac:dyDescent="0.3">
      <c r="A11" s="742" t="s">
        <v>620</v>
      </c>
      <c r="B11" s="742" t="s">
        <v>647</v>
      </c>
      <c r="C11" s="742" t="s">
        <v>622</v>
      </c>
      <c r="D11" s="742" t="s">
        <v>623</v>
      </c>
      <c r="E11" s="742" t="s">
        <v>624</v>
      </c>
      <c r="F11" s="742" t="s">
        <v>645</v>
      </c>
      <c r="G11" s="742" t="s">
        <v>86</v>
      </c>
      <c r="H11" s="742" t="s">
        <v>648</v>
      </c>
      <c r="I11" s="742" t="s">
        <v>192</v>
      </c>
      <c r="J11" s="742" t="s">
        <v>649</v>
      </c>
      <c r="K11" s="742" t="s">
        <v>650</v>
      </c>
      <c r="L11" s="742" t="s">
        <v>651</v>
      </c>
    </row>
    <row r="12" spans="1:12" x14ac:dyDescent="0.3">
      <c r="A12" s="742" t="s">
        <v>620</v>
      </c>
      <c r="B12" s="742" t="s">
        <v>632</v>
      </c>
      <c r="C12" s="742" t="s">
        <v>622</v>
      </c>
      <c r="D12" s="742" t="s">
        <v>623</v>
      </c>
      <c r="E12" s="742" t="s">
        <v>624</v>
      </c>
      <c r="F12" s="742" t="s">
        <v>645</v>
      </c>
      <c r="G12" s="742" t="s">
        <v>86</v>
      </c>
      <c r="H12" s="742" t="s">
        <v>652</v>
      </c>
      <c r="I12" s="742" t="s">
        <v>634</v>
      </c>
      <c r="J12" s="742" t="s">
        <v>653</v>
      </c>
      <c r="K12" s="742" t="s">
        <v>654</v>
      </c>
      <c r="L12" s="742" t="s">
        <v>628</v>
      </c>
    </row>
    <row r="13" spans="1:12" x14ac:dyDescent="0.3">
      <c r="A13" s="742" t="s">
        <v>620</v>
      </c>
      <c r="B13" s="742" t="s">
        <v>621</v>
      </c>
      <c r="C13" s="742" t="s">
        <v>622</v>
      </c>
      <c r="D13" s="742" t="s">
        <v>623</v>
      </c>
      <c r="E13" s="742" t="s">
        <v>624</v>
      </c>
      <c r="F13" s="742" t="s">
        <v>645</v>
      </c>
      <c r="G13" s="742" t="s">
        <v>86</v>
      </c>
      <c r="H13" s="742" t="s">
        <v>638</v>
      </c>
      <c r="I13" s="742" t="s">
        <v>13</v>
      </c>
      <c r="J13" s="742" t="s">
        <v>655</v>
      </c>
      <c r="K13" s="742" t="s">
        <v>656</v>
      </c>
      <c r="L13" s="742" t="s">
        <v>628</v>
      </c>
    </row>
    <row r="14" spans="1:12" x14ac:dyDescent="0.3">
      <c r="A14" s="742" t="s">
        <v>620</v>
      </c>
      <c r="B14" s="742" t="s">
        <v>621</v>
      </c>
      <c r="C14" s="742" t="s">
        <v>622</v>
      </c>
      <c r="D14" s="742" t="s">
        <v>623</v>
      </c>
      <c r="E14" s="742" t="s">
        <v>624</v>
      </c>
      <c r="F14" s="742" t="s">
        <v>645</v>
      </c>
      <c r="G14" s="742" t="s">
        <v>86</v>
      </c>
      <c r="H14" s="742" t="s">
        <v>643</v>
      </c>
      <c r="I14" s="742" t="s">
        <v>235</v>
      </c>
      <c r="J14" s="742" t="s">
        <v>657</v>
      </c>
      <c r="K14" s="742" t="s">
        <v>644</v>
      </c>
      <c r="L14" s="742" t="s">
        <v>628</v>
      </c>
    </row>
    <row r="15" spans="1:12" x14ac:dyDescent="0.3">
      <c r="A15" s="742" t="s">
        <v>620</v>
      </c>
      <c r="B15" s="742" t="s">
        <v>647</v>
      </c>
      <c r="C15" s="742" t="s">
        <v>622</v>
      </c>
      <c r="D15" s="742" t="s">
        <v>623</v>
      </c>
      <c r="E15" s="742" t="s">
        <v>624</v>
      </c>
      <c r="F15" s="742" t="s">
        <v>351</v>
      </c>
      <c r="G15" s="742" t="s">
        <v>62</v>
      </c>
      <c r="H15" s="742" t="s">
        <v>648</v>
      </c>
      <c r="I15" s="742" t="s">
        <v>192</v>
      </c>
      <c r="J15" s="742" t="s">
        <v>658</v>
      </c>
      <c r="K15" s="742" t="s">
        <v>650</v>
      </c>
      <c r="L15" s="742" t="s">
        <v>659</v>
      </c>
    </row>
    <row r="16" spans="1:12" x14ac:dyDescent="0.3">
      <c r="A16" s="742" t="s">
        <v>620</v>
      </c>
      <c r="B16" s="742" t="s">
        <v>621</v>
      </c>
      <c r="C16" s="742" t="s">
        <v>622</v>
      </c>
      <c r="D16" s="742" t="s">
        <v>623</v>
      </c>
      <c r="E16" s="742" t="s">
        <v>624</v>
      </c>
      <c r="F16" s="742" t="s">
        <v>645</v>
      </c>
      <c r="G16" s="742" t="s">
        <v>62</v>
      </c>
      <c r="H16" s="742" t="s">
        <v>638</v>
      </c>
      <c r="I16" s="742" t="s">
        <v>13</v>
      </c>
      <c r="J16" s="742" t="s">
        <v>660</v>
      </c>
      <c r="K16" s="742" t="s">
        <v>656</v>
      </c>
      <c r="L16" s="742" t="s">
        <v>628</v>
      </c>
    </row>
    <row r="17" spans="1:12" x14ac:dyDescent="0.3">
      <c r="A17" s="742" t="s">
        <v>620</v>
      </c>
      <c r="B17" s="742" t="s">
        <v>632</v>
      </c>
      <c r="C17" s="742" t="s">
        <v>622</v>
      </c>
      <c r="D17" s="742" t="s">
        <v>623</v>
      </c>
      <c r="E17" s="742" t="s">
        <v>661</v>
      </c>
      <c r="F17" s="742" t="s">
        <v>351</v>
      </c>
      <c r="G17" s="742" t="s">
        <v>86</v>
      </c>
      <c r="H17" s="742" t="s">
        <v>633</v>
      </c>
      <c r="I17" s="742" t="s">
        <v>634</v>
      </c>
      <c r="J17" s="742" t="s">
        <v>662</v>
      </c>
      <c r="K17" s="742" t="s">
        <v>636</v>
      </c>
      <c r="L17" s="742" t="s">
        <v>628</v>
      </c>
    </row>
    <row r="18" spans="1:12" x14ac:dyDescent="0.3">
      <c r="A18" s="742" t="s">
        <v>620</v>
      </c>
      <c r="B18" s="742" t="s">
        <v>632</v>
      </c>
      <c r="C18" s="742" t="s">
        <v>622</v>
      </c>
      <c r="D18" s="742" t="s">
        <v>623</v>
      </c>
      <c r="E18" s="742" t="s">
        <v>661</v>
      </c>
      <c r="F18" s="742" t="s">
        <v>351</v>
      </c>
      <c r="G18" s="742" t="s">
        <v>86</v>
      </c>
      <c r="H18" s="742" t="s">
        <v>652</v>
      </c>
      <c r="I18" s="742" t="s">
        <v>634</v>
      </c>
      <c r="J18" s="742" t="s">
        <v>663</v>
      </c>
      <c r="K18" s="742" t="s">
        <v>654</v>
      </c>
      <c r="L18" s="742" t="s">
        <v>628</v>
      </c>
    </row>
    <row r="19" spans="1:12" x14ac:dyDescent="0.3">
      <c r="A19" s="742" t="s">
        <v>620</v>
      </c>
      <c r="B19" s="742" t="s">
        <v>621</v>
      </c>
      <c r="C19" s="742" t="s">
        <v>622</v>
      </c>
      <c r="D19" s="742" t="s">
        <v>623</v>
      </c>
      <c r="E19" s="742" t="s">
        <v>661</v>
      </c>
      <c r="F19" s="742" t="s">
        <v>645</v>
      </c>
      <c r="G19" s="742" t="s">
        <v>86</v>
      </c>
      <c r="H19" s="742" t="s">
        <v>643</v>
      </c>
      <c r="I19" s="742" t="s">
        <v>235</v>
      </c>
      <c r="J19" s="742" t="s">
        <v>664</v>
      </c>
      <c r="K19" s="742" t="s">
        <v>644</v>
      </c>
      <c r="L19" s="742" t="s">
        <v>628</v>
      </c>
    </row>
    <row r="20" spans="1:12" x14ac:dyDescent="0.3">
      <c r="A20" s="742" t="s">
        <v>620</v>
      </c>
      <c r="B20" s="742" t="s">
        <v>621</v>
      </c>
      <c r="C20" s="742" t="s">
        <v>622</v>
      </c>
      <c r="D20" s="742" t="s">
        <v>623</v>
      </c>
      <c r="E20" s="742" t="s">
        <v>661</v>
      </c>
      <c r="F20" s="742" t="s">
        <v>351</v>
      </c>
      <c r="G20" s="742" t="s">
        <v>62</v>
      </c>
      <c r="H20" s="742" t="s">
        <v>638</v>
      </c>
      <c r="I20" s="742" t="s">
        <v>13</v>
      </c>
      <c r="J20" s="742" t="s">
        <v>665</v>
      </c>
      <c r="K20" s="742" t="s">
        <v>656</v>
      </c>
      <c r="L20" s="742" t="s">
        <v>628</v>
      </c>
    </row>
    <row r="21" spans="1:12" x14ac:dyDescent="0.3">
      <c r="A21" s="742" t="s">
        <v>620</v>
      </c>
      <c r="B21" s="742" t="s">
        <v>647</v>
      </c>
      <c r="C21" s="742" t="s">
        <v>622</v>
      </c>
      <c r="D21" s="742" t="s">
        <v>623</v>
      </c>
      <c r="E21" s="742" t="s">
        <v>661</v>
      </c>
      <c r="F21" s="742" t="s">
        <v>645</v>
      </c>
      <c r="G21" s="742" t="s">
        <v>62</v>
      </c>
      <c r="H21" s="742" t="s">
        <v>648</v>
      </c>
      <c r="I21" s="742" t="s">
        <v>192</v>
      </c>
      <c r="J21" s="742" t="s">
        <v>666</v>
      </c>
      <c r="K21" s="742" t="s">
        <v>650</v>
      </c>
      <c r="L21" s="742" t="s">
        <v>651</v>
      </c>
    </row>
    <row r="22" spans="1:12" x14ac:dyDescent="0.3">
      <c r="A22" s="742" t="s">
        <v>620</v>
      </c>
      <c r="B22" s="742" t="s">
        <v>667</v>
      </c>
      <c r="C22" s="742" t="s">
        <v>622</v>
      </c>
      <c r="D22" s="742" t="s">
        <v>623</v>
      </c>
      <c r="E22" s="742" t="s">
        <v>668</v>
      </c>
      <c r="F22" s="742" t="s">
        <v>351</v>
      </c>
      <c r="G22" s="742" t="s">
        <v>86</v>
      </c>
      <c r="H22" s="742" t="s">
        <v>669</v>
      </c>
      <c r="I22" s="742" t="s">
        <v>670</v>
      </c>
      <c r="J22" s="742" t="s">
        <v>671</v>
      </c>
      <c r="K22" s="742" t="s">
        <v>672</v>
      </c>
      <c r="L22" s="742" t="s">
        <v>628</v>
      </c>
    </row>
    <row r="23" spans="1:12" x14ac:dyDescent="0.3">
      <c r="A23" s="742" t="s">
        <v>620</v>
      </c>
      <c r="B23" s="742" t="s">
        <v>647</v>
      </c>
      <c r="C23" s="742" t="s">
        <v>622</v>
      </c>
      <c r="D23" s="742" t="s">
        <v>623</v>
      </c>
      <c r="E23" s="742" t="s">
        <v>668</v>
      </c>
      <c r="F23" s="742" t="s">
        <v>351</v>
      </c>
      <c r="G23" s="742" t="s">
        <v>86</v>
      </c>
      <c r="H23" s="742" t="s">
        <v>648</v>
      </c>
      <c r="I23" s="742" t="s">
        <v>192</v>
      </c>
      <c r="J23" s="742" t="s">
        <v>673</v>
      </c>
      <c r="K23" s="742" t="s">
        <v>650</v>
      </c>
      <c r="L23" s="742" t="s">
        <v>651</v>
      </c>
    </row>
    <row r="24" spans="1:12" x14ac:dyDescent="0.3">
      <c r="A24" s="742" t="s">
        <v>620</v>
      </c>
      <c r="B24" s="742" t="s">
        <v>647</v>
      </c>
      <c r="C24" s="742" t="s">
        <v>622</v>
      </c>
      <c r="D24" s="742" t="s">
        <v>623</v>
      </c>
      <c r="E24" s="742" t="s">
        <v>668</v>
      </c>
      <c r="F24" s="742" t="s">
        <v>351</v>
      </c>
      <c r="G24" s="742" t="s">
        <v>86</v>
      </c>
      <c r="H24" s="742" t="s">
        <v>648</v>
      </c>
      <c r="I24" s="742" t="s">
        <v>192</v>
      </c>
      <c r="J24" s="742" t="s">
        <v>674</v>
      </c>
      <c r="K24" s="742" t="s">
        <v>650</v>
      </c>
      <c r="L24" s="742" t="s">
        <v>651</v>
      </c>
    </row>
    <row r="25" spans="1:12" x14ac:dyDescent="0.3">
      <c r="A25" s="742" t="s">
        <v>620</v>
      </c>
      <c r="B25" s="742" t="s">
        <v>647</v>
      </c>
      <c r="C25" s="742" t="s">
        <v>622</v>
      </c>
      <c r="D25" s="742" t="s">
        <v>623</v>
      </c>
      <c r="E25" s="742" t="s">
        <v>668</v>
      </c>
      <c r="F25" s="742" t="s">
        <v>351</v>
      </c>
      <c r="G25" s="742" t="s">
        <v>86</v>
      </c>
      <c r="H25" s="742" t="s">
        <v>648</v>
      </c>
      <c r="I25" s="742" t="s">
        <v>192</v>
      </c>
      <c r="J25" s="742" t="s">
        <v>675</v>
      </c>
      <c r="K25" s="742" t="s">
        <v>650</v>
      </c>
      <c r="L25" s="742" t="s">
        <v>651</v>
      </c>
    </row>
    <row r="26" spans="1:12" x14ac:dyDescent="0.3">
      <c r="A26" s="742" t="s">
        <v>620</v>
      </c>
      <c r="B26" s="742" t="s">
        <v>647</v>
      </c>
      <c r="C26" s="742" t="s">
        <v>622</v>
      </c>
      <c r="D26" s="742" t="s">
        <v>623</v>
      </c>
      <c r="E26" s="742" t="s">
        <v>668</v>
      </c>
      <c r="F26" s="742" t="s">
        <v>351</v>
      </c>
      <c r="G26" s="742" t="s">
        <v>86</v>
      </c>
      <c r="H26" s="742" t="s">
        <v>648</v>
      </c>
      <c r="I26" s="742" t="s">
        <v>192</v>
      </c>
      <c r="J26" s="742" t="s">
        <v>676</v>
      </c>
      <c r="K26" s="742" t="s">
        <v>650</v>
      </c>
      <c r="L26" s="742" t="s">
        <v>651</v>
      </c>
    </row>
    <row r="27" spans="1:12" x14ac:dyDescent="0.3">
      <c r="A27" s="742" t="s">
        <v>620</v>
      </c>
      <c r="B27" s="742" t="s">
        <v>621</v>
      </c>
      <c r="C27" s="742" t="s">
        <v>622</v>
      </c>
      <c r="D27" s="742" t="s">
        <v>623</v>
      </c>
      <c r="E27" s="742" t="s">
        <v>668</v>
      </c>
      <c r="F27" s="742" t="s">
        <v>351</v>
      </c>
      <c r="G27" s="742" t="s">
        <v>86</v>
      </c>
      <c r="H27" s="742" t="s">
        <v>638</v>
      </c>
      <c r="I27" s="742" t="s">
        <v>13</v>
      </c>
      <c r="J27" s="742" t="s">
        <v>677</v>
      </c>
      <c r="K27" s="742" t="s">
        <v>656</v>
      </c>
      <c r="L27" s="742" t="s">
        <v>628</v>
      </c>
    </row>
    <row r="28" spans="1:12" x14ac:dyDescent="0.3">
      <c r="A28" s="742" t="s">
        <v>620</v>
      </c>
      <c r="B28" s="742" t="s">
        <v>621</v>
      </c>
      <c r="C28" s="742" t="s">
        <v>622</v>
      </c>
      <c r="D28" s="742" t="s">
        <v>623</v>
      </c>
      <c r="E28" s="742" t="s">
        <v>668</v>
      </c>
      <c r="F28" s="742" t="s">
        <v>351</v>
      </c>
      <c r="G28" s="742" t="s">
        <v>86</v>
      </c>
      <c r="H28" s="742" t="s">
        <v>638</v>
      </c>
      <c r="I28" s="742" t="s">
        <v>13</v>
      </c>
      <c r="J28" s="742" t="s">
        <v>678</v>
      </c>
      <c r="K28" s="742" t="s">
        <v>656</v>
      </c>
      <c r="L28" s="742" t="s">
        <v>628</v>
      </c>
    </row>
    <row r="29" spans="1:12" x14ac:dyDescent="0.3">
      <c r="A29" s="742" t="s">
        <v>620</v>
      </c>
      <c r="B29" s="742" t="s">
        <v>621</v>
      </c>
      <c r="C29" s="742" t="s">
        <v>622</v>
      </c>
      <c r="D29" s="742" t="s">
        <v>623</v>
      </c>
      <c r="E29" s="742" t="s">
        <v>668</v>
      </c>
      <c r="F29" s="742" t="s">
        <v>351</v>
      </c>
      <c r="G29" s="742" t="s">
        <v>86</v>
      </c>
      <c r="H29" s="742" t="s">
        <v>638</v>
      </c>
      <c r="I29" s="742" t="s">
        <v>13</v>
      </c>
      <c r="J29" s="742" t="s">
        <v>679</v>
      </c>
      <c r="K29" s="742" t="s">
        <v>656</v>
      </c>
      <c r="L29" s="742" t="s">
        <v>628</v>
      </c>
    </row>
    <row r="30" spans="1:12" x14ac:dyDescent="0.3">
      <c r="A30" s="742" t="s">
        <v>620</v>
      </c>
      <c r="B30" s="742" t="s">
        <v>632</v>
      </c>
      <c r="C30" s="742" t="s">
        <v>622</v>
      </c>
      <c r="D30" s="742" t="s">
        <v>623</v>
      </c>
      <c r="E30" s="742" t="s">
        <v>668</v>
      </c>
      <c r="F30" s="742" t="s">
        <v>351</v>
      </c>
      <c r="G30" s="742" t="s">
        <v>86</v>
      </c>
      <c r="H30" s="742" t="s">
        <v>652</v>
      </c>
      <c r="I30" s="742" t="s">
        <v>634</v>
      </c>
      <c r="J30" s="742" t="s">
        <v>680</v>
      </c>
      <c r="K30" s="742" t="s">
        <v>654</v>
      </c>
      <c r="L30" s="742" t="s">
        <v>628</v>
      </c>
    </row>
    <row r="31" spans="1:12" x14ac:dyDescent="0.3">
      <c r="A31" s="742" t="s">
        <v>620</v>
      </c>
      <c r="B31" s="742" t="s">
        <v>632</v>
      </c>
      <c r="C31" s="742" t="s">
        <v>622</v>
      </c>
      <c r="D31" s="742" t="s">
        <v>623</v>
      </c>
      <c r="E31" s="742" t="s">
        <v>668</v>
      </c>
      <c r="F31" s="742" t="s">
        <v>351</v>
      </c>
      <c r="G31" s="742" t="s">
        <v>86</v>
      </c>
      <c r="H31" s="742" t="s">
        <v>652</v>
      </c>
      <c r="I31" s="742" t="s">
        <v>634</v>
      </c>
      <c r="J31" s="742" t="s">
        <v>681</v>
      </c>
      <c r="K31" s="742" t="s">
        <v>654</v>
      </c>
      <c r="L31" s="742" t="s">
        <v>628</v>
      </c>
    </row>
    <row r="32" spans="1:12" x14ac:dyDescent="0.3">
      <c r="A32" s="742" t="s">
        <v>620</v>
      </c>
      <c r="B32" s="742" t="s">
        <v>647</v>
      </c>
      <c r="C32" s="742" t="s">
        <v>622</v>
      </c>
      <c r="D32" s="742" t="s">
        <v>623</v>
      </c>
      <c r="E32" s="742" t="s">
        <v>668</v>
      </c>
      <c r="F32" s="742" t="s">
        <v>351</v>
      </c>
      <c r="G32" s="742" t="s">
        <v>86</v>
      </c>
      <c r="H32" s="742" t="s">
        <v>682</v>
      </c>
      <c r="I32" s="742" t="s">
        <v>634</v>
      </c>
      <c r="J32" s="742" t="s">
        <v>683</v>
      </c>
      <c r="K32" s="742" t="s">
        <v>684</v>
      </c>
      <c r="L32" s="742" t="s">
        <v>628</v>
      </c>
    </row>
    <row r="33" spans="1:12" x14ac:dyDescent="0.3">
      <c r="A33" s="742" t="s">
        <v>620</v>
      </c>
      <c r="B33" s="742" t="s">
        <v>647</v>
      </c>
      <c r="C33" s="742" t="s">
        <v>622</v>
      </c>
      <c r="D33" s="742" t="s">
        <v>623</v>
      </c>
      <c r="E33" s="742" t="s">
        <v>668</v>
      </c>
      <c r="F33" s="742" t="s">
        <v>351</v>
      </c>
      <c r="G33" s="742" t="s">
        <v>86</v>
      </c>
      <c r="H33" s="742" t="s">
        <v>682</v>
      </c>
      <c r="I33" s="742" t="s">
        <v>634</v>
      </c>
      <c r="J33" s="742" t="s">
        <v>685</v>
      </c>
      <c r="K33" s="742" t="s">
        <v>684</v>
      </c>
      <c r="L33" s="742" t="s">
        <v>628</v>
      </c>
    </row>
    <row r="34" spans="1:12" x14ac:dyDescent="0.3">
      <c r="A34" s="742" t="s">
        <v>620</v>
      </c>
      <c r="B34" s="742" t="s">
        <v>632</v>
      </c>
      <c r="C34" s="742" t="s">
        <v>622</v>
      </c>
      <c r="D34" s="742" t="s">
        <v>623</v>
      </c>
      <c r="E34" s="742" t="s">
        <v>668</v>
      </c>
      <c r="F34" s="742" t="s">
        <v>351</v>
      </c>
      <c r="G34" s="742" t="s">
        <v>86</v>
      </c>
      <c r="H34" s="742" t="s">
        <v>686</v>
      </c>
      <c r="I34" s="742" t="s">
        <v>634</v>
      </c>
      <c r="J34" s="742" t="s">
        <v>687</v>
      </c>
      <c r="K34" s="742" t="s">
        <v>688</v>
      </c>
      <c r="L34" s="742" t="s">
        <v>628</v>
      </c>
    </row>
    <row r="35" spans="1:12" x14ac:dyDescent="0.3">
      <c r="A35" s="742" t="s">
        <v>620</v>
      </c>
      <c r="B35" s="742" t="s">
        <v>632</v>
      </c>
      <c r="C35" s="742" t="s">
        <v>622</v>
      </c>
      <c r="D35" s="742" t="s">
        <v>623</v>
      </c>
      <c r="E35" s="742" t="s">
        <v>668</v>
      </c>
      <c r="F35" s="742" t="s">
        <v>351</v>
      </c>
      <c r="G35" s="742" t="s">
        <v>86</v>
      </c>
      <c r="H35" s="742" t="s">
        <v>689</v>
      </c>
      <c r="I35" s="742" t="s">
        <v>634</v>
      </c>
      <c r="J35" s="742" t="s">
        <v>690</v>
      </c>
      <c r="K35" s="742" t="s">
        <v>691</v>
      </c>
      <c r="L35" s="742" t="s">
        <v>628</v>
      </c>
    </row>
    <row r="36" spans="1:12" x14ac:dyDescent="0.3">
      <c r="A36" s="742" t="s">
        <v>620</v>
      </c>
      <c r="B36" s="742" t="s">
        <v>632</v>
      </c>
      <c r="C36" s="742" t="s">
        <v>622</v>
      </c>
      <c r="D36" s="742" t="s">
        <v>623</v>
      </c>
      <c r="E36" s="742" t="s">
        <v>668</v>
      </c>
      <c r="F36" s="742" t="s">
        <v>351</v>
      </c>
      <c r="G36" s="742" t="s">
        <v>86</v>
      </c>
      <c r="H36" s="742" t="s">
        <v>633</v>
      </c>
      <c r="I36" s="742" t="s">
        <v>634</v>
      </c>
      <c r="J36" s="742" t="s">
        <v>692</v>
      </c>
      <c r="K36" s="742" t="s">
        <v>636</v>
      </c>
      <c r="L36" s="742" t="s">
        <v>628</v>
      </c>
    </row>
    <row r="37" spans="1:12" x14ac:dyDescent="0.3">
      <c r="A37" s="742" t="s">
        <v>620</v>
      </c>
      <c r="B37" s="742" t="s">
        <v>632</v>
      </c>
      <c r="C37" s="742" t="s">
        <v>622</v>
      </c>
      <c r="D37" s="742" t="s">
        <v>623</v>
      </c>
      <c r="E37" s="742" t="s">
        <v>668</v>
      </c>
      <c r="F37" s="742" t="s">
        <v>351</v>
      </c>
      <c r="G37" s="742" t="s">
        <v>86</v>
      </c>
      <c r="H37" s="742" t="s">
        <v>693</v>
      </c>
      <c r="I37" s="742" t="s">
        <v>634</v>
      </c>
      <c r="J37" s="742" t="s">
        <v>694</v>
      </c>
      <c r="K37" s="742" t="s">
        <v>695</v>
      </c>
      <c r="L37" s="742" t="s">
        <v>628</v>
      </c>
    </row>
    <row r="38" spans="1:12" x14ac:dyDescent="0.3">
      <c r="A38" s="742" t="s">
        <v>620</v>
      </c>
      <c r="B38" s="742" t="s">
        <v>621</v>
      </c>
      <c r="C38" s="742" t="s">
        <v>622</v>
      </c>
      <c r="D38" s="742" t="s">
        <v>623</v>
      </c>
      <c r="E38" s="742" t="s">
        <v>668</v>
      </c>
      <c r="F38" s="742" t="s">
        <v>351</v>
      </c>
      <c r="G38" s="742" t="s">
        <v>86</v>
      </c>
      <c r="H38" s="742" t="s">
        <v>638</v>
      </c>
      <c r="I38" s="742" t="s">
        <v>13</v>
      </c>
      <c r="J38" s="742" t="s">
        <v>696</v>
      </c>
      <c r="K38" s="742" t="s">
        <v>640</v>
      </c>
      <c r="L38" s="742" t="s">
        <v>628</v>
      </c>
    </row>
    <row r="39" spans="1:12" x14ac:dyDescent="0.3">
      <c r="A39" s="742" t="s">
        <v>620</v>
      </c>
      <c r="B39" s="742" t="s">
        <v>621</v>
      </c>
      <c r="C39" s="742" t="s">
        <v>622</v>
      </c>
      <c r="D39" s="742" t="s">
        <v>623</v>
      </c>
      <c r="E39" s="742" t="s">
        <v>668</v>
      </c>
      <c r="F39" s="742" t="s">
        <v>351</v>
      </c>
      <c r="G39" s="742" t="s">
        <v>86</v>
      </c>
      <c r="H39" s="742" t="s">
        <v>643</v>
      </c>
      <c r="I39" s="742" t="s">
        <v>235</v>
      </c>
      <c r="J39" s="742" t="s">
        <v>697</v>
      </c>
      <c r="K39" s="742" t="s">
        <v>644</v>
      </c>
      <c r="L39" s="742" t="s">
        <v>628</v>
      </c>
    </row>
    <row r="40" spans="1:12" x14ac:dyDescent="0.3">
      <c r="A40" s="742" t="s">
        <v>620</v>
      </c>
      <c r="B40" s="742" t="s">
        <v>621</v>
      </c>
      <c r="C40" s="742" t="s">
        <v>622</v>
      </c>
      <c r="D40" s="742" t="s">
        <v>623</v>
      </c>
      <c r="E40" s="742" t="s">
        <v>668</v>
      </c>
      <c r="F40" s="742" t="s">
        <v>351</v>
      </c>
      <c r="G40" s="742" t="s">
        <v>86</v>
      </c>
      <c r="H40" s="742" t="s">
        <v>643</v>
      </c>
      <c r="I40" s="742" t="s">
        <v>235</v>
      </c>
      <c r="J40" s="742" t="s">
        <v>698</v>
      </c>
      <c r="K40" s="742" t="s">
        <v>644</v>
      </c>
      <c r="L40" s="742" t="s">
        <v>628</v>
      </c>
    </row>
    <row r="41" spans="1:12" x14ac:dyDescent="0.3">
      <c r="A41" s="742" t="s">
        <v>620</v>
      </c>
      <c r="B41" s="742" t="s">
        <v>667</v>
      </c>
      <c r="C41" s="742" t="s">
        <v>622</v>
      </c>
      <c r="D41" s="742" t="s">
        <v>623</v>
      </c>
      <c r="E41" s="742" t="s">
        <v>668</v>
      </c>
      <c r="F41" s="742" t="s">
        <v>645</v>
      </c>
      <c r="G41" s="742" t="s">
        <v>86</v>
      </c>
      <c r="H41" s="742" t="s">
        <v>699</v>
      </c>
      <c r="I41" s="742" t="s">
        <v>670</v>
      </c>
      <c r="J41" s="742" t="s">
        <v>700</v>
      </c>
      <c r="K41" s="742" t="s">
        <v>701</v>
      </c>
      <c r="L41" s="742" t="s">
        <v>702</v>
      </c>
    </row>
    <row r="42" spans="1:12" x14ac:dyDescent="0.3">
      <c r="A42" s="742" t="s">
        <v>620</v>
      </c>
      <c r="B42" s="742" t="s">
        <v>667</v>
      </c>
      <c r="C42" s="742" t="s">
        <v>622</v>
      </c>
      <c r="D42" s="742" t="s">
        <v>623</v>
      </c>
      <c r="E42" s="742" t="s">
        <v>668</v>
      </c>
      <c r="F42" s="742" t="s">
        <v>645</v>
      </c>
      <c r="G42" s="742" t="s">
        <v>86</v>
      </c>
      <c r="H42" s="742" t="s">
        <v>703</v>
      </c>
      <c r="I42" s="742" t="s">
        <v>670</v>
      </c>
      <c r="J42" s="742" t="s">
        <v>704</v>
      </c>
      <c r="K42" s="742" t="s">
        <v>705</v>
      </c>
      <c r="L42" s="742" t="s">
        <v>706</v>
      </c>
    </row>
    <row r="43" spans="1:12" x14ac:dyDescent="0.3">
      <c r="A43" s="742" t="s">
        <v>620</v>
      </c>
      <c r="B43" s="742" t="s">
        <v>647</v>
      </c>
      <c r="C43" s="742" t="s">
        <v>622</v>
      </c>
      <c r="D43" s="742" t="s">
        <v>623</v>
      </c>
      <c r="E43" s="742" t="s">
        <v>668</v>
      </c>
      <c r="F43" s="742" t="s">
        <v>645</v>
      </c>
      <c r="G43" s="742" t="s">
        <v>86</v>
      </c>
      <c r="H43" s="742" t="s">
        <v>648</v>
      </c>
      <c r="I43" s="742" t="s">
        <v>192</v>
      </c>
      <c r="J43" s="742" t="s">
        <v>707</v>
      </c>
      <c r="K43" s="742" t="s">
        <v>650</v>
      </c>
      <c r="L43" s="742" t="s">
        <v>651</v>
      </c>
    </row>
    <row r="44" spans="1:12" x14ac:dyDescent="0.3">
      <c r="A44" s="742" t="s">
        <v>620</v>
      </c>
      <c r="B44" s="742" t="s">
        <v>621</v>
      </c>
      <c r="C44" s="742" t="s">
        <v>622</v>
      </c>
      <c r="D44" s="742" t="s">
        <v>623</v>
      </c>
      <c r="E44" s="742" t="s">
        <v>668</v>
      </c>
      <c r="F44" s="742" t="s">
        <v>645</v>
      </c>
      <c r="G44" s="742" t="s">
        <v>86</v>
      </c>
      <c r="H44" s="742" t="s">
        <v>638</v>
      </c>
      <c r="I44" s="742" t="s">
        <v>13</v>
      </c>
      <c r="J44" s="742" t="s">
        <v>708</v>
      </c>
      <c r="K44" s="742" t="s">
        <v>656</v>
      </c>
      <c r="L44" s="742" t="s">
        <v>628</v>
      </c>
    </row>
    <row r="45" spans="1:12" x14ac:dyDescent="0.3">
      <c r="A45" s="742" t="s">
        <v>620</v>
      </c>
      <c r="B45" s="742" t="s">
        <v>621</v>
      </c>
      <c r="C45" s="742" t="s">
        <v>622</v>
      </c>
      <c r="D45" s="742" t="s">
        <v>623</v>
      </c>
      <c r="E45" s="742" t="s">
        <v>668</v>
      </c>
      <c r="F45" s="742" t="s">
        <v>645</v>
      </c>
      <c r="G45" s="742" t="s">
        <v>86</v>
      </c>
      <c r="H45" s="742" t="s">
        <v>638</v>
      </c>
      <c r="I45" s="742" t="s">
        <v>13</v>
      </c>
      <c r="J45" s="742" t="s">
        <v>709</v>
      </c>
      <c r="K45" s="742" t="s">
        <v>656</v>
      </c>
      <c r="L45" s="742" t="s">
        <v>628</v>
      </c>
    </row>
    <row r="46" spans="1:12" x14ac:dyDescent="0.3">
      <c r="A46" s="742" t="s">
        <v>620</v>
      </c>
      <c r="B46" s="742" t="s">
        <v>621</v>
      </c>
      <c r="C46" s="742" t="s">
        <v>622</v>
      </c>
      <c r="D46" s="742" t="s">
        <v>623</v>
      </c>
      <c r="E46" s="742" t="s">
        <v>668</v>
      </c>
      <c r="F46" s="742" t="s">
        <v>645</v>
      </c>
      <c r="G46" s="742" t="s">
        <v>86</v>
      </c>
      <c r="H46" s="742" t="s">
        <v>638</v>
      </c>
      <c r="I46" s="742" t="s">
        <v>13</v>
      </c>
      <c r="J46" s="742" t="s">
        <v>710</v>
      </c>
      <c r="K46" s="742" t="s">
        <v>656</v>
      </c>
      <c r="L46" s="742" t="s">
        <v>628</v>
      </c>
    </row>
    <row r="47" spans="1:12" x14ac:dyDescent="0.3">
      <c r="A47" s="742" t="s">
        <v>620</v>
      </c>
      <c r="B47" s="742" t="s">
        <v>621</v>
      </c>
      <c r="C47" s="742" t="s">
        <v>622</v>
      </c>
      <c r="D47" s="742" t="s">
        <v>623</v>
      </c>
      <c r="E47" s="742" t="s">
        <v>668</v>
      </c>
      <c r="F47" s="742" t="s">
        <v>645</v>
      </c>
      <c r="G47" s="742" t="s">
        <v>86</v>
      </c>
      <c r="H47" s="742" t="s">
        <v>638</v>
      </c>
      <c r="I47" s="742" t="s">
        <v>13</v>
      </c>
      <c r="J47" s="742" t="s">
        <v>711</v>
      </c>
      <c r="K47" s="742" t="s">
        <v>656</v>
      </c>
      <c r="L47" s="742" t="s">
        <v>628</v>
      </c>
    </row>
    <row r="48" spans="1:12" x14ac:dyDescent="0.3">
      <c r="A48" s="742" t="s">
        <v>620</v>
      </c>
      <c r="B48" s="742" t="s">
        <v>621</v>
      </c>
      <c r="C48" s="742" t="s">
        <v>622</v>
      </c>
      <c r="D48" s="742" t="s">
        <v>623</v>
      </c>
      <c r="E48" s="742" t="s">
        <v>668</v>
      </c>
      <c r="F48" s="742" t="s">
        <v>645</v>
      </c>
      <c r="G48" s="742" t="s">
        <v>86</v>
      </c>
      <c r="H48" s="742" t="s">
        <v>625</v>
      </c>
      <c r="I48" s="742" t="s">
        <v>13</v>
      </c>
      <c r="J48" s="742" t="s">
        <v>712</v>
      </c>
      <c r="K48" s="742" t="s">
        <v>627</v>
      </c>
      <c r="L48" s="742" t="s">
        <v>628</v>
      </c>
    </row>
    <row r="49" spans="1:12" x14ac:dyDescent="0.3">
      <c r="A49" s="742" t="s">
        <v>620</v>
      </c>
      <c r="B49" s="742" t="s">
        <v>632</v>
      </c>
      <c r="C49" s="742" t="s">
        <v>622</v>
      </c>
      <c r="D49" s="742" t="s">
        <v>623</v>
      </c>
      <c r="E49" s="742" t="s">
        <v>668</v>
      </c>
      <c r="F49" s="742" t="s">
        <v>645</v>
      </c>
      <c r="G49" s="742" t="s">
        <v>86</v>
      </c>
      <c r="H49" s="742" t="s">
        <v>686</v>
      </c>
      <c r="I49" s="742" t="s">
        <v>634</v>
      </c>
      <c r="J49" s="742" t="s">
        <v>713</v>
      </c>
      <c r="K49" s="742" t="s">
        <v>688</v>
      </c>
      <c r="L49" s="742" t="s">
        <v>628</v>
      </c>
    </row>
    <row r="50" spans="1:12" x14ac:dyDescent="0.3">
      <c r="A50" s="742" t="s">
        <v>620</v>
      </c>
      <c r="B50" s="742" t="s">
        <v>621</v>
      </c>
      <c r="C50" s="742" t="s">
        <v>622</v>
      </c>
      <c r="D50" s="742" t="s">
        <v>623</v>
      </c>
      <c r="E50" s="742" t="s">
        <v>668</v>
      </c>
      <c r="F50" s="742" t="s">
        <v>645</v>
      </c>
      <c r="G50" s="742" t="s">
        <v>86</v>
      </c>
      <c r="H50" s="742" t="s">
        <v>625</v>
      </c>
      <c r="I50" s="742" t="s">
        <v>13</v>
      </c>
      <c r="J50" s="742" t="s">
        <v>714</v>
      </c>
      <c r="K50" s="742" t="s">
        <v>715</v>
      </c>
      <c r="L50" s="742" t="s">
        <v>628</v>
      </c>
    </row>
    <row r="51" spans="1:12" x14ac:dyDescent="0.3">
      <c r="A51" s="742" t="s">
        <v>620</v>
      </c>
      <c r="B51" s="742" t="s">
        <v>621</v>
      </c>
      <c r="C51" s="742" t="s">
        <v>622</v>
      </c>
      <c r="D51" s="742" t="s">
        <v>623</v>
      </c>
      <c r="E51" s="742" t="s">
        <v>668</v>
      </c>
      <c r="F51" s="742" t="s">
        <v>645</v>
      </c>
      <c r="G51" s="742" t="s">
        <v>86</v>
      </c>
      <c r="H51" s="742" t="s">
        <v>643</v>
      </c>
      <c r="I51" s="742" t="s">
        <v>235</v>
      </c>
      <c r="J51" s="742" t="s">
        <v>716</v>
      </c>
      <c r="K51" s="742" t="s">
        <v>644</v>
      </c>
      <c r="L51" s="742" t="s">
        <v>628</v>
      </c>
    </row>
    <row r="52" spans="1:12" x14ac:dyDescent="0.3">
      <c r="A52" s="742" t="s">
        <v>620</v>
      </c>
      <c r="B52" s="742" t="s">
        <v>647</v>
      </c>
      <c r="C52" s="742" t="s">
        <v>622</v>
      </c>
      <c r="D52" s="742" t="s">
        <v>623</v>
      </c>
      <c r="E52" s="742" t="s">
        <v>668</v>
      </c>
      <c r="F52" s="742" t="s">
        <v>351</v>
      </c>
      <c r="G52" s="742" t="s">
        <v>62</v>
      </c>
      <c r="H52" s="742" t="s">
        <v>648</v>
      </c>
      <c r="I52" s="742" t="s">
        <v>192</v>
      </c>
      <c r="J52" s="742" t="s">
        <v>717</v>
      </c>
      <c r="K52" s="742" t="s">
        <v>650</v>
      </c>
      <c r="L52" s="742" t="s">
        <v>651</v>
      </c>
    </row>
    <row r="53" spans="1:12" x14ac:dyDescent="0.3">
      <c r="A53" s="742" t="s">
        <v>620</v>
      </c>
      <c r="B53" s="742" t="s">
        <v>647</v>
      </c>
      <c r="C53" s="742" t="s">
        <v>622</v>
      </c>
      <c r="D53" s="742" t="s">
        <v>623</v>
      </c>
      <c r="E53" s="742" t="s">
        <v>668</v>
      </c>
      <c r="F53" s="742" t="s">
        <v>351</v>
      </c>
      <c r="G53" s="742" t="s">
        <v>62</v>
      </c>
      <c r="H53" s="742" t="s">
        <v>648</v>
      </c>
      <c r="I53" s="742" t="s">
        <v>192</v>
      </c>
      <c r="J53" s="742" t="s">
        <v>718</v>
      </c>
      <c r="K53" s="742" t="s">
        <v>650</v>
      </c>
      <c r="L53" s="742" t="s">
        <v>651</v>
      </c>
    </row>
    <row r="54" spans="1:12" x14ac:dyDescent="0.3">
      <c r="A54" s="742" t="s">
        <v>620</v>
      </c>
      <c r="B54" s="742" t="s">
        <v>647</v>
      </c>
      <c r="C54" s="742" t="s">
        <v>622</v>
      </c>
      <c r="D54" s="742" t="s">
        <v>623</v>
      </c>
      <c r="E54" s="742" t="s">
        <v>668</v>
      </c>
      <c r="F54" s="742" t="s">
        <v>351</v>
      </c>
      <c r="G54" s="742" t="s">
        <v>62</v>
      </c>
      <c r="H54" s="742" t="s">
        <v>648</v>
      </c>
      <c r="I54" s="742" t="s">
        <v>192</v>
      </c>
      <c r="J54" s="742" t="s">
        <v>719</v>
      </c>
      <c r="K54" s="742" t="s">
        <v>650</v>
      </c>
      <c r="L54" s="742" t="s">
        <v>651</v>
      </c>
    </row>
    <row r="55" spans="1:12" x14ac:dyDescent="0.3">
      <c r="A55" s="742" t="s">
        <v>620</v>
      </c>
      <c r="B55" s="742" t="s">
        <v>647</v>
      </c>
      <c r="C55" s="742" t="s">
        <v>622</v>
      </c>
      <c r="D55" s="742" t="s">
        <v>623</v>
      </c>
      <c r="E55" s="742" t="s">
        <v>668</v>
      </c>
      <c r="F55" s="742" t="s">
        <v>351</v>
      </c>
      <c r="G55" s="742" t="s">
        <v>62</v>
      </c>
      <c r="H55" s="742" t="s">
        <v>648</v>
      </c>
      <c r="I55" s="742" t="s">
        <v>192</v>
      </c>
      <c r="J55" s="742" t="s">
        <v>720</v>
      </c>
      <c r="K55" s="742" t="s">
        <v>650</v>
      </c>
      <c r="L55" s="742" t="s">
        <v>651</v>
      </c>
    </row>
    <row r="56" spans="1:12" x14ac:dyDescent="0.3">
      <c r="A56" s="742" t="s">
        <v>620</v>
      </c>
      <c r="B56" s="742" t="s">
        <v>647</v>
      </c>
      <c r="C56" s="742" t="s">
        <v>622</v>
      </c>
      <c r="D56" s="742" t="s">
        <v>623</v>
      </c>
      <c r="E56" s="742" t="s">
        <v>668</v>
      </c>
      <c r="F56" s="742" t="s">
        <v>351</v>
      </c>
      <c r="G56" s="742" t="s">
        <v>62</v>
      </c>
      <c r="H56" s="742" t="s">
        <v>648</v>
      </c>
      <c r="I56" s="742" t="s">
        <v>192</v>
      </c>
      <c r="J56" s="742" t="s">
        <v>721</v>
      </c>
      <c r="K56" s="742" t="s">
        <v>650</v>
      </c>
      <c r="L56" s="742" t="s">
        <v>651</v>
      </c>
    </row>
    <row r="57" spans="1:12" x14ac:dyDescent="0.3">
      <c r="A57" s="742" t="s">
        <v>620</v>
      </c>
      <c r="B57" s="742" t="s">
        <v>647</v>
      </c>
      <c r="C57" s="742" t="s">
        <v>622</v>
      </c>
      <c r="D57" s="742" t="s">
        <v>623</v>
      </c>
      <c r="E57" s="742" t="s">
        <v>668</v>
      </c>
      <c r="F57" s="742" t="s">
        <v>351</v>
      </c>
      <c r="G57" s="742" t="s">
        <v>62</v>
      </c>
      <c r="H57" s="742" t="s">
        <v>648</v>
      </c>
      <c r="I57" s="742" t="s">
        <v>192</v>
      </c>
      <c r="J57" s="742" t="s">
        <v>722</v>
      </c>
      <c r="K57" s="742" t="s">
        <v>650</v>
      </c>
      <c r="L57" s="742" t="s">
        <v>651</v>
      </c>
    </row>
    <row r="58" spans="1:12" x14ac:dyDescent="0.3">
      <c r="A58" s="742" t="s">
        <v>620</v>
      </c>
      <c r="B58" s="742" t="s">
        <v>621</v>
      </c>
      <c r="C58" s="742" t="s">
        <v>622</v>
      </c>
      <c r="D58" s="742" t="s">
        <v>623</v>
      </c>
      <c r="E58" s="742" t="s">
        <v>668</v>
      </c>
      <c r="F58" s="742" t="s">
        <v>351</v>
      </c>
      <c r="G58" s="742" t="s">
        <v>62</v>
      </c>
      <c r="H58" s="742" t="s">
        <v>638</v>
      </c>
      <c r="I58" s="742" t="s">
        <v>13</v>
      </c>
      <c r="J58" s="742" t="s">
        <v>723</v>
      </c>
      <c r="K58" s="742" t="s">
        <v>656</v>
      </c>
      <c r="L58" s="742" t="s">
        <v>628</v>
      </c>
    </row>
    <row r="59" spans="1:12" x14ac:dyDescent="0.3">
      <c r="A59" s="742" t="s">
        <v>620</v>
      </c>
      <c r="B59" s="742" t="s">
        <v>621</v>
      </c>
      <c r="C59" s="742" t="s">
        <v>622</v>
      </c>
      <c r="D59" s="742" t="s">
        <v>623</v>
      </c>
      <c r="E59" s="742" t="s">
        <v>668</v>
      </c>
      <c r="F59" s="742" t="s">
        <v>351</v>
      </c>
      <c r="G59" s="742" t="s">
        <v>62</v>
      </c>
      <c r="H59" s="742" t="s">
        <v>638</v>
      </c>
      <c r="I59" s="742" t="s">
        <v>13</v>
      </c>
      <c r="J59" s="742" t="s">
        <v>724</v>
      </c>
      <c r="K59" s="742" t="s">
        <v>656</v>
      </c>
      <c r="L59" s="742" t="s">
        <v>628</v>
      </c>
    </row>
    <row r="60" spans="1:12" x14ac:dyDescent="0.3">
      <c r="A60" s="742" t="s">
        <v>620</v>
      </c>
      <c r="B60" s="742" t="s">
        <v>647</v>
      </c>
      <c r="C60" s="742" t="s">
        <v>622</v>
      </c>
      <c r="D60" s="742" t="s">
        <v>623</v>
      </c>
      <c r="E60" s="742" t="s">
        <v>668</v>
      </c>
      <c r="F60" s="742" t="s">
        <v>351</v>
      </c>
      <c r="G60" s="742" t="s">
        <v>62</v>
      </c>
      <c r="H60" s="742" t="s">
        <v>648</v>
      </c>
      <c r="I60" s="742" t="s">
        <v>192</v>
      </c>
      <c r="J60" s="742" t="s">
        <v>725</v>
      </c>
      <c r="K60" s="742" t="s">
        <v>726</v>
      </c>
      <c r="L60" s="742" t="s">
        <v>727</v>
      </c>
    </row>
    <row r="61" spans="1:12" x14ac:dyDescent="0.3">
      <c r="A61" s="742" t="s">
        <v>620</v>
      </c>
      <c r="B61" s="742" t="s">
        <v>632</v>
      </c>
      <c r="C61" s="742" t="s">
        <v>622</v>
      </c>
      <c r="D61" s="742" t="s">
        <v>623</v>
      </c>
      <c r="E61" s="742" t="s">
        <v>668</v>
      </c>
      <c r="F61" s="742" t="s">
        <v>351</v>
      </c>
      <c r="G61" s="742" t="s">
        <v>62</v>
      </c>
      <c r="H61" s="742" t="s">
        <v>633</v>
      </c>
      <c r="I61" s="742" t="s">
        <v>634</v>
      </c>
      <c r="J61" s="742" t="s">
        <v>728</v>
      </c>
      <c r="K61" s="742" t="s">
        <v>636</v>
      </c>
      <c r="L61" s="742" t="s">
        <v>628</v>
      </c>
    </row>
    <row r="62" spans="1:12" x14ac:dyDescent="0.3">
      <c r="A62" s="742" t="s">
        <v>620</v>
      </c>
      <c r="B62" s="742" t="s">
        <v>632</v>
      </c>
      <c r="C62" s="742" t="s">
        <v>622</v>
      </c>
      <c r="D62" s="742" t="s">
        <v>623</v>
      </c>
      <c r="E62" s="742" t="s">
        <v>668</v>
      </c>
      <c r="F62" s="742" t="s">
        <v>351</v>
      </c>
      <c r="G62" s="742" t="s">
        <v>62</v>
      </c>
      <c r="H62" s="742" t="s">
        <v>652</v>
      </c>
      <c r="I62" s="742" t="s">
        <v>634</v>
      </c>
      <c r="J62" s="742" t="s">
        <v>729</v>
      </c>
      <c r="K62" s="742" t="s">
        <v>654</v>
      </c>
      <c r="L62" s="742" t="s">
        <v>628</v>
      </c>
    </row>
    <row r="63" spans="1:12" x14ac:dyDescent="0.3">
      <c r="A63" s="742" t="s">
        <v>620</v>
      </c>
      <c r="B63" s="742" t="s">
        <v>632</v>
      </c>
      <c r="C63" s="742" t="s">
        <v>622</v>
      </c>
      <c r="D63" s="742" t="s">
        <v>623</v>
      </c>
      <c r="E63" s="742" t="s">
        <v>668</v>
      </c>
      <c r="F63" s="742" t="s">
        <v>351</v>
      </c>
      <c r="G63" s="742" t="s">
        <v>62</v>
      </c>
      <c r="H63" s="742" t="s">
        <v>652</v>
      </c>
      <c r="I63" s="742" t="s">
        <v>634</v>
      </c>
      <c r="J63" s="742" t="s">
        <v>730</v>
      </c>
      <c r="K63" s="742" t="s">
        <v>654</v>
      </c>
      <c r="L63" s="742" t="s">
        <v>628</v>
      </c>
    </row>
    <row r="64" spans="1:12" x14ac:dyDescent="0.3">
      <c r="A64" s="742" t="s">
        <v>620</v>
      </c>
      <c r="B64" s="742" t="s">
        <v>632</v>
      </c>
      <c r="C64" s="742" t="s">
        <v>622</v>
      </c>
      <c r="D64" s="742" t="s">
        <v>623</v>
      </c>
      <c r="E64" s="742" t="s">
        <v>668</v>
      </c>
      <c r="F64" s="742" t="s">
        <v>351</v>
      </c>
      <c r="G64" s="742" t="s">
        <v>62</v>
      </c>
      <c r="H64" s="742" t="s">
        <v>652</v>
      </c>
      <c r="I64" s="742" t="s">
        <v>634</v>
      </c>
      <c r="J64" s="742" t="s">
        <v>731</v>
      </c>
      <c r="K64" s="742" t="s">
        <v>654</v>
      </c>
      <c r="L64" s="742" t="s">
        <v>628</v>
      </c>
    </row>
    <row r="65" spans="1:12" x14ac:dyDescent="0.3">
      <c r="A65" s="742" t="s">
        <v>620</v>
      </c>
      <c r="B65" s="742" t="s">
        <v>621</v>
      </c>
      <c r="C65" s="742" t="s">
        <v>622</v>
      </c>
      <c r="D65" s="742" t="s">
        <v>623</v>
      </c>
      <c r="E65" s="742" t="s">
        <v>668</v>
      </c>
      <c r="F65" s="742" t="s">
        <v>645</v>
      </c>
      <c r="G65" s="742" t="s">
        <v>62</v>
      </c>
      <c r="H65" s="742" t="s">
        <v>638</v>
      </c>
      <c r="I65" s="742" t="s">
        <v>13</v>
      </c>
      <c r="J65" s="742" t="s">
        <v>732</v>
      </c>
      <c r="K65" s="742" t="s">
        <v>656</v>
      </c>
      <c r="L65" s="742" t="s">
        <v>628</v>
      </c>
    </row>
    <row r="66" spans="1:12" x14ac:dyDescent="0.3">
      <c r="A66" s="742" t="s">
        <v>620</v>
      </c>
      <c r="B66" s="742" t="s">
        <v>621</v>
      </c>
      <c r="C66" s="742" t="s">
        <v>622</v>
      </c>
      <c r="D66" s="742" t="s">
        <v>623</v>
      </c>
      <c r="E66" s="742" t="s">
        <v>733</v>
      </c>
      <c r="F66" s="742" t="s">
        <v>351</v>
      </c>
      <c r="G66" s="742" t="s">
        <v>86</v>
      </c>
      <c r="H66" s="742" t="s">
        <v>629</v>
      </c>
      <c r="I66" s="742" t="s">
        <v>13</v>
      </c>
      <c r="J66" s="742" t="s">
        <v>734</v>
      </c>
      <c r="K66" s="742" t="s">
        <v>631</v>
      </c>
      <c r="L66" s="742" t="s">
        <v>628</v>
      </c>
    </row>
    <row r="67" spans="1:12" x14ac:dyDescent="0.3">
      <c r="A67" s="742" t="s">
        <v>620</v>
      </c>
      <c r="B67" s="742" t="s">
        <v>632</v>
      </c>
      <c r="C67" s="742" t="s">
        <v>622</v>
      </c>
      <c r="D67" s="742" t="s">
        <v>623</v>
      </c>
      <c r="E67" s="742" t="s">
        <v>733</v>
      </c>
      <c r="F67" s="742" t="s">
        <v>351</v>
      </c>
      <c r="G67" s="742" t="s">
        <v>86</v>
      </c>
      <c r="H67" s="742" t="s">
        <v>652</v>
      </c>
      <c r="I67" s="742" t="s">
        <v>634</v>
      </c>
      <c r="J67" s="742" t="s">
        <v>206</v>
      </c>
      <c r="K67" s="742" t="s">
        <v>735</v>
      </c>
      <c r="L67" s="742" t="s">
        <v>628</v>
      </c>
    </row>
    <row r="68" spans="1:12" x14ac:dyDescent="0.3">
      <c r="A68" s="742" t="s">
        <v>620</v>
      </c>
      <c r="B68" s="742" t="s">
        <v>621</v>
      </c>
      <c r="C68" s="742" t="s">
        <v>622</v>
      </c>
      <c r="D68" s="742" t="s">
        <v>623</v>
      </c>
      <c r="E68" s="742" t="s">
        <v>733</v>
      </c>
      <c r="F68" s="742" t="s">
        <v>351</v>
      </c>
      <c r="G68" s="742" t="s">
        <v>86</v>
      </c>
      <c r="H68" s="742" t="s">
        <v>625</v>
      </c>
      <c r="I68" s="742" t="s">
        <v>13</v>
      </c>
      <c r="J68" s="742" t="s">
        <v>520</v>
      </c>
      <c r="K68" s="742" t="s">
        <v>627</v>
      </c>
      <c r="L68" s="742" t="s">
        <v>628</v>
      </c>
    </row>
    <row r="69" spans="1:12" x14ac:dyDescent="0.3">
      <c r="A69" s="742" t="s">
        <v>620</v>
      </c>
      <c r="B69" s="742" t="s">
        <v>621</v>
      </c>
      <c r="C69" s="742" t="s">
        <v>622</v>
      </c>
      <c r="D69" s="742" t="s">
        <v>623</v>
      </c>
      <c r="E69" s="742" t="s">
        <v>733</v>
      </c>
      <c r="F69" s="742" t="s">
        <v>351</v>
      </c>
      <c r="G69" s="742" t="s">
        <v>86</v>
      </c>
      <c r="H69" s="742" t="s">
        <v>625</v>
      </c>
      <c r="I69" s="742" t="s">
        <v>13</v>
      </c>
      <c r="J69" s="742" t="s">
        <v>185</v>
      </c>
      <c r="K69" s="742" t="s">
        <v>627</v>
      </c>
      <c r="L69" s="742" t="s">
        <v>628</v>
      </c>
    </row>
    <row r="70" spans="1:12" x14ac:dyDescent="0.3">
      <c r="A70" s="742" t="s">
        <v>620</v>
      </c>
      <c r="B70" s="742" t="s">
        <v>621</v>
      </c>
      <c r="C70" s="742" t="s">
        <v>622</v>
      </c>
      <c r="D70" s="742" t="s">
        <v>623</v>
      </c>
      <c r="E70" s="742" t="s">
        <v>733</v>
      </c>
      <c r="F70" s="742" t="s">
        <v>351</v>
      </c>
      <c r="G70" s="742" t="s">
        <v>86</v>
      </c>
      <c r="H70" s="742" t="s">
        <v>638</v>
      </c>
      <c r="I70" s="742" t="s">
        <v>13</v>
      </c>
      <c r="J70" s="742" t="s">
        <v>736</v>
      </c>
      <c r="K70" s="742" t="s">
        <v>656</v>
      </c>
      <c r="L70" s="742" t="s">
        <v>628</v>
      </c>
    </row>
    <row r="71" spans="1:12" x14ac:dyDescent="0.3">
      <c r="A71" s="742" t="s">
        <v>620</v>
      </c>
      <c r="B71" s="742" t="s">
        <v>632</v>
      </c>
      <c r="C71" s="742" t="s">
        <v>622</v>
      </c>
      <c r="D71" s="742" t="s">
        <v>623</v>
      </c>
      <c r="E71" s="742" t="s">
        <v>733</v>
      </c>
      <c r="F71" s="742" t="s">
        <v>351</v>
      </c>
      <c r="G71" s="742" t="s">
        <v>86</v>
      </c>
      <c r="H71" s="742" t="s">
        <v>693</v>
      </c>
      <c r="I71" s="742" t="s">
        <v>634</v>
      </c>
      <c r="J71" s="742" t="s">
        <v>737</v>
      </c>
      <c r="K71" s="742" t="s">
        <v>695</v>
      </c>
      <c r="L71" s="742" t="s">
        <v>628</v>
      </c>
    </row>
    <row r="72" spans="1:12" x14ac:dyDescent="0.3">
      <c r="A72" s="742" t="s">
        <v>620</v>
      </c>
      <c r="B72" s="742" t="s">
        <v>632</v>
      </c>
      <c r="C72" s="742" t="s">
        <v>622</v>
      </c>
      <c r="D72" s="742" t="s">
        <v>623</v>
      </c>
      <c r="E72" s="742" t="s">
        <v>733</v>
      </c>
      <c r="F72" s="742" t="s">
        <v>351</v>
      </c>
      <c r="G72" s="742" t="s">
        <v>86</v>
      </c>
      <c r="H72" s="742" t="s">
        <v>689</v>
      </c>
      <c r="I72" s="742" t="s">
        <v>634</v>
      </c>
      <c r="J72" s="742" t="s">
        <v>205</v>
      </c>
      <c r="K72" s="742" t="s">
        <v>691</v>
      </c>
      <c r="L72" s="742" t="s">
        <v>628</v>
      </c>
    </row>
    <row r="73" spans="1:12" x14ac:dyDescent="0.3">
      <c r="A73" s="742" t="s">
        <v>620</v>
      </c>
      <c r="B73" s="742" t="s">
        <v>632</v>
      </c>
      <c r="C73" s="742" t="s">
        <v>622</v>
      </c>
      <c r="D73" s="742" t="s">
        <v>623</v>
      </c>
      <c r="E73" s="742" t="s">
        <v>733</v>
      </c>
      <c r="F73" s="742" t="s">
        <v>351</v>
      </c>
      <c r="G73" s="742" t="s">
        <v>86</v>
      </c>
      <c r="H73" s="742" t="s">
        <v>633</v>
      </c>
      <c r="I73" s="742" t="s">
        <v>634</v>
      </c>
      <c r="J73" s="742" t="s">
        <v>195</v>
      </c>
      <c r="K73" s="742" t="s">
        <v>636</v>
      </c>
      <c r="L73" s="742" t="s">
        <v>628</v>
      </c>
    </row>
    <row r="74" spans="1:12" x14ac:dyDescent="0.3">
      <c r="A74" s="742" t="s">
        <v>620</v>
      </c>
      <c r="B74" s="742" t="s">
        <v>647</v>
      </c>
      <c r="C74" s="742" t="s">
        <v>622</v>
      </c>
      <c r="D74" s="742" t="s">
        <v>623</v>
      </c>
      <c r="E74" s="742" t="s">
        <v>733</v>
      </c>
      <c r="F74" s="742" t="s">
        <v>351</v>
      </c>
      <c r="G74" s="742" t="s">
        <v>86</v>
      </c>
      <c r="H74" s="742" t="s">
        <v>738</v>
      </c>
      <c r="I74" s="742" t="s">
        <v>192</v>
      </c>
      <c r="J74" s="742" t="s">
        <v>739</v>
      </c>
      <c r="K74" s="742" t="s">
        <v>740</v>
      </c>
      <c r="L74" s="742" t="s">
        <v>628</v>
      </c>
    </row>
    <row r="75" spans="1:12" x14ac:dyDescent="0.3">
      <c r="A75" s="742" t="s">
        <v>620</v>
      </c>
      <c r="B75" s="742" t="s">
        <v>621</v>
      </c>
      <c r="C75" s="742" t="s">
        <v>622</v>
      </c>
      <c r="D75" s="742" t="s">
        <v>623</v>
      </c>
      <c r="E75" s="742" t="s">
        <v>733</v>
      </c>
      <c r="F75" s="742" t="s">
        <v>351</v>
      </c>
      <c r="G75" s="742" t="s">
        <v>86</v>
      </c>
      <c r="H75" s="742" t="s">
        <v>638</v>
      </c>
      <c r="I75" s="742" t="s">
        <v>13</v>
      </c>
      <c r="J75" s="742" t="s">
        <v>518</v>
      </c>
      <c r="K75" s="742" t="s">
        <v>640</v>
      </c>
      <c r="L75" s="742" t="s">
        <v>628</v>
      </c>
    </row>
    <row r="76" spans="1:12" x14ac:dyDescent="0.3">
      <c r="A76" s="742" t="s">
        <v>620</v>
      </c>
      <c r="B76" s="742" t="s">
        <v>621</v>
      </c>
      <c r="C76" s="742" t="s">
        <v>622</v>
      </c>
      <c r="D76" s="742" t="s">
        <v>623</v>
      </c>
      <c r="E76" s="742" t="s">
        <v>733</v>
      </c>
      <c r="F76" s="742" t="s">
        <v>645</v>
      </c>
      <c r="G76" s="742" t="s">
        <v>86</v>
      </c>
      <c r="H76" s="742" t="s">
        <v>625</v>
      </c>
      <c r="I76" s="742" t="s">
        <v>13</v>
      </c>
      <c r="J76" s="742" t="s">
        <v>497</v>
      </c>
      <c r="K76" s="742" t="s">
        <v>627</v>
      </c>
      <c r="L76" s="742" t="s">
        <v>628</v>
      </c>
    </row>
    <row r="77" spans="1:12" x14ac:dyDescent="0.3">
      <c r="A77" s="742" t="s">
        <v>620</v>
      </c>
      <c r="B77" s="742" t="s">
        <v>621</v>
      </c>
      <c r="C77" s="742" t="s">
        <v>622</v>
      </c>
      <c r="D77" s="742" t="s">
        <v>623</v>
      </c>
      <c r="E77" s="742" t="s">
        <v>733</v>
      </c>
      <c r="F77" s="742" t="s">
        <v>645</v>
      </c>
      <c r="G77" s="742" t="s">
        <v>86</v>
      </c>
      <c r="H77" s="742" t="s">
        <v>625</v>
      </c>
      <c r="I77" s="742" t="s">
        <v>13</v>
      </c>
      <c r="J77" s="742" t="s">
        <v>741</v>
      </c>
      <c r="K77" s="742" t="s">
        <v>627</v>
      </c>
      <c r="L77" s="742" t="s">
        <v>628</v>
      </c>
    </row>
    <row r="78" spans="1:12" x14ac:dyDescent="0.3">
      <c r="A78" s="742" t="s">
        <v>620</v>
      </c>
      <c r="B78" s="742" t="s">
        <v>621</v>
      </c>
      <c r="C78" s="742" t="s">
        <v>622</v>
      </c>
      <c r="D78" s="742" t="s">
        <v>623</v>
      </c>
      <c r="E78" s="742" t="s">
        <v>733</v>
      </c>
      <c r="F78" s="742" t="s">
        <v>645</v>
      </c>
      <c r="G78" s="742" t="s">
        <v>86</v>
      </c>
      <c r="H78" s="742" t="s">
        <v>625</v>
      </c>
      <c r="I78" s="742" t="s">
        <v>13</v>
      </c>
      <c r="J78" s="742" t="s">
        <v>742</v>
      </c>
      <c r="K78" s="742" t="s">
        <v>627</v>
      </c>
      <c r="L78" s="742" t="s">
        <v>628</v>
      </c>
    </row>
    <row r="79" spans="1:12" x14ac:dyDescent="0.3">
      <c r="A79" s="742" t="s">
        <v>620</v>
      </c>
      <c r="B79" s="742" t="s">
        <v>621</v>
      </c>
      <c r="C79" s="742" t="s">
        <v>622</v>
      </c>
      <c r="D79" s="742" t="s">
        <v>623</v>
      </c>
      <c r="E79" s="742" t="s">
        <v>733</v>
      </c>
      <c r="F79" s="742" t="s">
        <v>645</v>
      </c>
      <c r="G79" s="742" t="s">
        <v>86</v>
      </c>
      <c r="H79" s="742" t="s">
        <v>638</v>
      </c>
      <c r="I79" s="742" t="s">
        <v>13</v>
      </c>
      <c r="J79" s="742" t="s">
        <v>743</v>
      </c>
      <c r="K79" s="742" t="s">
        <v>656</v>
      </c>
      <c r="L79" s="742" t="s">
        <v>628</v>
      </c>
    </row>
    <row r="80" spans="1:12" x14ac:dyDescent="0.3">
      <c r="A80" s="742" t="s">
        <v>620</v>
      </c>
      <c r="B80" s="742" t="s">
        <v>632</v>
      </c>
      <c r="C80" s="742" t="s">
        <v>622</v>
      </c>
      <c r="D80" s="742" t="s">
        <v>623</v>
      </c>
      <c r="E80" s="742" t="s">
        <v>733</v>
      </c>
      <c r="F80" s="742" t="s">
        <v>645</v>
      </c>
      <c r="G80" s="742" t="s">
        <v>86</v>
      </c>
      <c r="H80" s="742" t="s">
        <v>693</v>
      </c>
      <c r="I80" s="742" t="s">
        <v>634</v>
      </c>
      <c r="J80" s="742" t="s">
        <v>505</v>
      </c>
      <c r="K80" s="742" t="s">
        <v>695</v>
      </c>
      <c r="L80" s="742" t="s">
        <v>628</v>
      </c>
    </row>
    <row r="81" spans="1:12" x14ac:dyDescent="0.3">
      <c r="A81" s="742" t="s">
        <v>620</v>
      </c>
      <c r="B81" s="742" t="s">
        <v>621</v>
      </c>
      <c r="C81" s="742" t="s">
        <v>622</v>
      </c>
      <c r="D81" s="742" t="s">
        <v>623</v>
      </c>
      <c r="E81" s="742" t="s">
        <v>733</v>
      </c>
      <c r="F81" s="742" t="s">
        <v>351</v>
      </c>
      <c r="G81" s="742" t="s">
        <v>62</v>
      </c>
      <c r="H81" s="742" t="s">
        <v>638</v>
      </c>
      <c r="I81" s="742" t="s">
        <v>13</v>
      </c>
      <c r="J81" s="742" t="s">
        <v>744</v>
      </c>
      <c r="K81" s="742" t="s">
        <v>656</v>
      </c>
      <c r="L81" s="742" t="s">
        <v>628</v>
      </c>
    </row>
    <row r="82" spans="1:12" x14ac:dyDescent="0.3">
      <c r="A82" s="742" t="s">
        <v>620</v>
      </c>
      <c r="B82" s="742" t="s">
        <v>632</v>
      </c>
      <c r="C82" s="742" t="s">
        <v>622</v>
      </c>
      <c r="D82" s="742" t="s">
        <v>623</v>
      </c>
      <c r="E82" s="742" t="s">
        <v>733</v>
      </c>
      <c r="F82" s="742" t="s">
        <v>351</v>
      </c>
      <c r="G82" s="742" t="s">
        <v>62</v>
      </c>
      <c r="H82" s="742" t="s">
        <v>689</v>
      </c>
      <c r="I82" s="742" t="s">
        <v>634</v>
      </c>
      <c r="J82" s="742" t="s">
        <v>547</v>
      </c>
      <c r="K82" s="742" t="s">
        <v>745</v>
      </c>
      <c r="L82" s="742" t="s">
        <v>628</v>
      </c>
    </row>
    <row r="83" spans="1:12" x14ac:dyDescent="0.3">
      <c r="A83" s="742" t="s">
        <v>620</v>
      </c>
      <c r="B83" s="742" t="s">
        <v>632</v>
      </c>
      <c r="C83" s="742" t="s">
        <v>622</v>
      </c>
      <c r="D83" s="742" t="s">
        <v>623</v>
      </c>
      <c r="E83" s="742" t="s">
        <v>733</v>
      </c>
      <c r="F83" s="742" t="s">
        <v>351</v>
      </c>
      <c r="G83" s="742" t="s">
        <v>62</v>
      </c>
      <c r="H83" s="742" t="s">
        <v>746</v>
      </c>
      <c r="I83" s="742" t="s">
        <v>634</v>
      </c>
      <c r="J83" s="742" t="s">
        <v>747</v>
      </c>
      <c r="K83" s="742" t="s">
        <v>748</v>
      </c>
      <c r="L83" s="742" t="s">
        <v>628</v>
      </c>
    </row>
    <row r="84" spans="1:12" x14ac:dyDescent="0.3">
      <c r="A84" s="742" t="s">
        <v>620</v>
      </c>
      <c r="B84" s="742" t="s">
        <v>621</v>
      </c>
      <c r="C84" s="742" t="s">
        <v>622</v>
      </c>
      <c r="D84" s="742" t="s">
        <v>623</v>
      </c>
      <c r="E84" s="742" t="s">
        <v>733</v>
      </c>
      <c r="F84" s="742" t="s">
        <v>645</v>
      </c>
      <c r="G84" s="742" t="s">
        <v>62</v>
      </c>
      <c r="H84" s="742" t="s">
        <v>749</v>
      </c>
      <c r="I84" s="742" t="s">
        <v>13</v>
      </c>
      <c r="J84" s="742" t="s">
        <v>750</v>
      </c>
      <c r="K84" s="742" t="s">
        <v>751</v>
      </c>
      <c r="L84" s="742" t="s">
        <v>628</v>
      </c>
    </row>
    <row r="85" spans="1:12" x14ac:dyDescent="0.3">
      <c r="A85" s="742" t="s">
        <v>620</v>
      </c>
      <c r="B85" s="742" t="s">
        <v>667</v>
      </c>
      <c r="C85" s="742" t="s">
        <v>622</v>
      </c>
      <c r="D85" s="742" t="s">
        <v>623</v>
      </c>
      <c r="E85" s="742" t="s">
        <v>752</v>
      </c>
      <c r="F85" s="742" t="s">
        <v>351</v>
      </c>
      <c r="G85" s="742" t="s">
        <v>86</v>
      </c>
      <c r="H85" s="742" t="s">
        <v>699</v>
      </c>
      <c r="I85" s="742" t="s">
        <v>670</v>
      </c>
      <c r="J85" s="742" t="s">
        <v>572</v>
      </c>
      <c r="K85" s="742" t="s">
        <v>701</v>
      </c>
      <c r="L85" s="742" t="s">
        <v>702</v>
      </c>
    </row>
    <row r="86" spans="1:12" x14ac:dyDescent="0.3">
      <c r="A86" s="742" t="s">
        <v>620</v>
      </c>
      <c r="B86" s="742" t="s">
        <v>667</v>
      </c>
      <c r="C86" s="742" t="s">
        <v>622</v>
      </c>
      <c r="D86" s="742" t="s">
        <v>623</v>
      </c>
      <c r="E86" s="742" t="s">
        <v>752</v>
      </c>
      <c r="F86" s="742" t="s">
        <v>351</v>
      </c>
      <c r="G86" s="742" t="s">
        <v>86</v>
      </c>
      <c r="H86" s="742" t="s">
        <v>699</v>
      </c>
      <c r="I86" s="742" t="s">
        <v>670</v>
      </c>
      <c r="J86" s="742" t="s">
        <v>210</v>
      </c>
      <c r="K86" s="742" t="s">
        <v>701</v>
      </c>
      <c r="L86" s="742" t="s">
        <v>702</v>
      </c>
    </row>
    <row r="87" spans="1:12" x14ac:dyDescent="0.3">
      <c r="A87" s="742" t="s">
        <v>620</v>
      </c>
      <c r="B87" s="742" t="s">
        <v>667</v>
      </c>
      <c r="C87" s="742" t="s">
        <v>622</v>
      </c>
      <c r="D87" s="742" t="s">
        <v>623</v>
      </c>
      <c r="E87" s="742" t="s">
        <v>752</v>
      </c>
      <c r="F87" s="742" t="s">
        <v>351</v>
      </c>
      <c r="G87" s="742" t="s">
        <v>86</v>
      </c>
      <c r="H87" s="742" t="s">
        <v>703</v>
      </c>
      <c r="I87" s="742" t="s">
        <v>670</v>
      </c>
      <c r="J87" s="742" t="s">
        <v>575</v>
      </c>
      <c r="K87" s="742" t="s">
        <v>705</v>
      </c>
      <c r="L87" s="742" t="s">
        <v>706</v>
      </c>
    </row>
    <row r="88" spans="1:12" x14ac:dyDescent="0.3">
      <c r="A88" s="742" t="s">
        <v>620</v>
      </c>
      <c r="B88" s="742" t="s">
        <v>667</v>
      </c>
      <c r="C88" s="742" t="s">
        <v>622</v>
      </c>
      <c r="D88" s="742" t="s">
        <v>623</v>
      </c>
      <c r="E88" s="742" t="s">
        <v>752</v>
      </c>
      <c r="F88" s="742" t="s">
        <v>351</v>
      </c>
      <c r="G88" s="742" t="s">
        <v>86</v>
      </c>
      <c r="H88" s="742" t="s">
        <v>753</v>
      </c>
      <c r="I88" s="742" t="s">
        <v>670</v>
      </c>
      <c r="J88" s="742" t="s">
        <v>569</v>
      </c>
      <c r="K88" s="742" t="s">
        <v>754</v>
      </c>
      <c r="L88" s="742" t="s">
        <v>702</v>
      </c>
    </row>
    <row r="89" spans="1:12" x14ac:dyDescent="0.3">
      <c r="A89" s="742" t="s">
        <v>620</v>
      </c>
      <c r="B89" s="742" t="s">
        <v>621</v>
      </c>
      <c r="C89" s="742" t="s">
        <v>622</v>
      </c>
      <c r="D89" s="742" t="s">
        <v>623</v>
      </c>
      <c r="E89" s="742" t="s">
        <v>752</v>
      </c>
      <c r="F89" s="742" t="s">
        <v>351</v>
      </c>
      <c r="G89" s="742" t="s">
        <v>86</v>
      </c>
      <c r="H89" s="742" t="s">
        <v>638</v>
      </c>
      <c r="I89" s="742" t="s">
        <v>13</v>
      </c>
      <c r="J89" s="742" t="s">
        <v>571</v>
      </c>
      <c r="K89" s="742" t="s">
        <v>656</v>
      </c>
      <c r="L89" s="742" t="s">
        <v>628</v>
      </c>
    </row>
    <row r="90" spans="1:12" x14ac:dyDescent="0.3">
      <c r="A90" s="742" t="s">
        <v>620</v>
      </c>
      <c r="B90" s="742" t="s">
        <v>621</v>
      </c>
      <c r="C90" s="742" t="s">
        <v>622</v>
      </c>
      <c r="D90" s="742" t="s">
        <v>623</v>
      </c>
      <c r="E90" s="742" t="s">
        <v>752</v>
      </c>
      <c r="F90" s="742" t="s">
        <v>351</v>
      </c>
      <c r="G90" s="742" t="s">
        <v>86</v>
      </c>
      <c r="H90" s="742" t="s">
        <v>638</v>
      </c>
      <c r="I90" s="742" t="s">
        <v>13</v>
      </c>
      <c r="J90" s="742" t="s">
        <v>230</v>
      </c>
      <c r="K90" s="742" t="s">
        <v>656</v>
      </c>
      <c r="L90" s="742" t="s">
        <v>628</v>
      </c>
    </row>
    <row r="91" spans="1:12" x14ac:dyDescent="0.3">
      <c r="A91" s="742" t="s">
        <v>620</v>
      </c>
      <c r="B91" s="742" t="s">
        <v>621</v>
      </c>
      <c r="C91" s="742" t="s">
        <v>622</v>
      </c>
      <c r="D91" s="742" t="s">
        <v>623</v>
      </c>
      <c r="E91" s="742" t="s">
        <v>752</v>
      </c>
      <c r="F91" s="742" t="s">
        <v>351</v>
      </c>
      <c r="G91" s="742" t="s">
        <v>86</v>
      </c>
      <c r="H91" s="742" t="s">
        <v>638</v>
      </c>
      <c r="I91" s="742" t="s">
        <v>13</v>
      </c>
      <c r="J91" s="742" t="s">
        <v>755</v>
      </c>
      <c r="K91" s="742" t="s">
        <v>656</v>
      </c>
      <c r="L91" s="742" t="s">
        <v>628</v>
      </c>
    </row>
    <row r="92" spans="1:12" x14ac:dyDescent="0.3">
      <c r="A92" s="742" t="s">
        <v>620</v>
      </c>
      <c r="B92" s="742" t="s">
        <v>632</v>
      </c>
      <c r="C92" s="742" t="s">
        <v>622</v>
      </c>
      <c r="D92" s="742" t="s">
        <v>623</v>
      </c>
      <c r="E92" s="742" t="s">
        <v>752</v>
      </c>
      <c r="F92" s="742" t="s">
        <v>351</v>
      </c>
      <c r="G92" s="742" t="s">
        <v>86</v>
      </c>
      <c r="H92" s="742" t="s">
        <v>746</v>
      </c>
      <c r="I92" s="742" t="s">
        <v>634</v>
      </c>
      <c r="J92" s="742" t="s">
        <v>573</v>
      </c>
      <c r="K92" s="742" t="s">
        <v>748</v>
      </c>
      <c r="L92" s="742" t="s">
        <v>628</v>
      </c>
    </row>
    <row r="93" spans="1:12" x14ac:dyDescent="0.3">
      <c r="A93" s="742" t="s">
        <v>620</v>
      </c>
      <c r="B93" s="742" t="s">
        <v>632</v>
      </c>
      <c r="C93" s="742" t="s">
        <v>622</v>
      </c>
      <c r="D93" s="742" t="s">
        <v>623</v>
      </c>
      <c r="E93" s="742" t="s">
        <v>752</v>
      </c>
      <c r="F93" s="742" t="s">
        <v>351</v>
      </c>
      <c r="G93" s="742" t="s">
        <v>86</v>
      </c>
      <c r="H93" s="742" t="s">
        <v>746</v>
      </c>
      <c r="I93" s="742" t="s">
        <v>634</v>
      </c>
      <c r="J93" s="742" t="s">
        <v>229</v>
      </c>
      <c r="K93" s="742" t="s">
        <v>748</v>
      </c>
      <c r="L93" s="742" t="s">
        <v>628</v>
      </c>
    </row>
    <row r="94" spans="1:12" x14ac:dyDescent="0.3">
      <c r="A94" s="742" t="s">
        <v>620</v>
      </c>
      <c r="B94" s="742" t="s">
        <v>632</v>
      </c>
      <c r="C94" s="742" t="s">
        <v>622</v>
      </c>
      <c r="D94" s="742" t="s">
        <v>623</v>
      </c>
      <c r="E94" s="742" t="s">
        <v>752</v>
      </c>
      <c r="F94" s="742" t="s">
        <v>351</v>
      </c>
      <c r="G94" s="742" t="s">
        <v>86</v>
      </c>
      <c r="H94" s="742" t="s">
        <v>746</v>
      </c>
      <c r="I94" s="742" t="s">
        <v>634</v>
      </c>
      <c r="J94" s="742" t="s">
        <v>566</v>
      </c>
      <c r="K94" s="742" t="s">
        <v>748</v>
      </c>
      <c r="L94" s="742" t="s">
        <v>628</v>
      </c>
    </row>
    <row r="95" spans="1:12" x14ac:dyDescent="0.3">
      <c r="A95" s="742" t="s">
        <v>620</v>
      </c>
      <c r="B95" s="742" t="s">
        <v>632</v>
      </c>
      <c r="C95" s="742" t="s">
        <v>622</v>
      </c>
      <c r="D95" s="742" t="s">
        <v>623</v>
      </c>
      <c r="E95" s="742" t="s">
        <v>752</v>
      </c>
      <c r="F95" s="742" t="s">
        <v>351</v>
      </c>
      <c r="G95" s="742" t="s">
        <v>86</v>
      </c>
      <c r="H95" s="742" t="s">
        <v>689</v>
      </c>
      <c r="I95" s="742" t="s">
        <v>634</v>
      </c>
      <c r="J95" s="742" t="s">
        <v>567</v>
      </c>
      <c r="K95" s="742" t="s">
        <v>691</v>
      </c>
      <c r="L95" s="742" t="s">
        <v>628</v>
      </c>
    </row>
    <row r="96" spans="1:12" x14ac:dyDescent="0.3">
      <c r="A96" s="742" t="s">
        <v>620</v>
      </c>
      <c r="B96" s="742" t="s">
        <v>632</v>
      </c>
      <c r="C96" s="742" t="s">
        <v>622</v>
      </c>
      <c r="D96" s="742" t="s">
        <v>623</v>
      </c>
      <c r="E96" s="742" t="s">
        <v>752</v>
      </c>
      <c r="F96" s="742" t="s">
        <v>351</v>
      </c>
      <c r="G96" s="742" t="s">
        <v>86</v>
      </c>
      <c r="H96" s="742" t="s">
        <v>652</v>
      </c>
      <c r="I96" s="742" t="s">
        <v>634</v>
      </c>
      <c r="J96" s="742" t="s">
        <v>574</v>
      </c>
      <c r="K96" s="742" t="s">
        <v>654</v>
      </c>
      <c r="L96" s="742" t="s">
        <v>628</v>
      </c>
    </row>
    <row r="97" spans="1:12" x14ac:dyDescent="0.3">
      <c r="A97" s="742" t="s">
        <v>620</v>
      </c>
      <c r="B97" s="742" t="s">
        <v>632</v>
      </c>
      <c r="C97" s="742" t="s">
        <v>622</v>
      </c>
      <c r="D97" s="742" t="s">
        <v>623</v>
      </c>
      <c r="E97" s="742" t="s">
        <v>752</v>
      </c>
      <c r="F97" s="742" t="s">
        <v>351</v>
      </c>
      <c r="G97" s="742" t="s">
        <v>86</v>
      </c>
      <c r="H97" s="742" t="s">
        <v>652</v>
      </c>
      <c r="I97" s="742" t="s">
        <v>634</v>
      </c>
      <c r="J97" s="742" t="s">
        <v>570</v>
      </c>
      <c r="K97" s="742" t="s">
        <v>654</v>
      </c>
      <c r="L97" s="742" t="s">
        <v>628</v>
      </c>
    </row>
    <row r="98" spans="1:12" x14ac:dyDescent="0.3">
      <c r="A98" s="742" t="s">
        <v>620</v>
      </c>
      <c r="B98" s="742" t="s">
        <v>621</v>
      </c>
      <c r="C98" s="742" t="s">
        <v>622</v>
      </c>
      <c r="D98" s="742" t="s">
        <v>623</v>
      </c>
      <c r="E98" s="742" t="s">
        <v>752</v>
      </c>
      <c r="F98" s="742" t="s">
        <v>645</v>
      </c>
      <c r="G98" s="742" t="s">
        <v>86</v>
      </c>
      <c r="H98" s="742" t="s">
        <v>625</v>
      </c>
      <c r="I98" s="742" t="s">
        <v>13</v>
      </c>
      <c r="J98" s="742" t="s">
        <v>756</v>
      </c>
      <c r="K98" s="742" t="s">
        <v>627</v>
      </c>
      <c r="L98" s="742" t="s">
        <v>628</v>
      </c>
    </row>
    <row r="99" spans="1:12" x14ac:dyDescent="0.3">
      <c r="A99" s="742" t="s">
        <v>620</v>
      </c>
      <c r="B99" s="742" t="s">
        <v>621</v>
      </c>
      <c r="C99" s="742" t="s">
        <v>622</v>
      </c>
      <c r="D99" s="742" t="s">
        <v>623</v>
      </c>
      <c r="E99" s="742" t="s">
        <v>752</v>
      </c>
      <c r="F99" s="742" t="s">
        <v>645</v>
      </c>
      <c r="G99" s="742" t="s">
        <v>86</v>
      </c>
      <c r="H99" s="742" t="s">
        <v>638</v>
      </c>
      <c r="I99" s="742" t="s">
        <v>13</v>
      </c>
      <c r="J99" s="742" t="s">
        <v>607</v>
      </c>
      <c r="K99" s="742" t="s">
        <v>656</v>
      </c>
      <c r="L99" s="742" t="s">
        <v>628</v>
      </c>
    </row>
    <row r="100" spans="1:12" x14ac:dyDescent="0.3">
      <c r="A100" s="742" t="s">
        <v>620</v>
      </c>
      <c r="B100" s="742" t="s">
        <v>621</v>
      </c>
      <c r="C100" s="742" t="s">
        <v>622</v>
      </c>
      <c r="D100" s="742" t="s">
        <v>623</v>
      </c>
      <c r="E100" s="742" t="s">
        <v>752</v>
      </c>
      <c r="F100" s="742" t="s">
        <v>645</v>
      </c>
      <c r="G100" s="742" t="s">
        <v>86</v>
      </c>
      <c r="H100" s="742" t="s">
        <v>638</v>
      </c>
      <c r="I100" s="742" t="s">
        <v>13</v>
      </c>
      <c r="J100" s="742" t="s">
        <v>600</v>
      </c>
      <c r="K100" s="742" t="s">
        <v>656</v>
      </c>
      <c r="L100" s="742" t="s">
        <v>628</v>
      </c>
    </row>
    <row r="101" spans="1:12" x14ac:dyDescent="0.3">
      <c r="A101" s="742" t="s">
        <v>620</v>
      </c>
      <c r="B101" s="742" t="s">
        <v>621</v>
      </c>
      <c r="C101" s="742" t="s">
        <v>622</v>
      </c>
      <c r="D101" s="742" t="s">
        <v>623</v>
      </c>
      <c r="E101" s="742" t="s">
        <v>752</v>
      </c>
      <c r="F101" s="742" t="s">
        <v>645</v>
      </c>
      <c r="G101" s="742" t="s">
        <v>86</v>
      </c>
      <c r="H101" s="742" t="s">
        <v>638</v>
      </c>
      <c r="I101" s="742" t="s">
        <v>13</v>
      </c>
      <c r="J101" s="742" t="s">
        <v>603</v>
      </c>
      <c r="K101" s="742" t="s">
        <v>656</v>
      </c>
      <c r="L101" s="742" t="s">
        <v>628</v>
      </c>
    </row>
    <row r="102" spans="1:12" x14ac:dyDescent="0.3">
      <c r="A102" s="742" t="s">
        <v>620</v>
      </c>
      <c r="B102" s="742" t="s">
        <v>621</v>
      </c>
      <c r="C102" s="742" t="s">
        <v>622</v>
      </c>
      <c r="D102" s="742" t="s">
        <v>623</v>
      </c>
      <c r="E102" s="742" t="s">
        <v>752</v>
      </c>
      <c r="F102" s="742" t="s">
        <v>645</v>
      </c>
      <c r="G102" s="742" t="s">
        <v>86</v>
      </c>
      <c r="H102" s="742" t="s">
        <v>638</v>
      </c>
      <c r="I102" s="742" t="s">
        <v>13</v>
      </c>
      <c r="J102" s="742" t="s">
        <v>604</v>
      </c>
      <c r="K102" s="742" t="s">
        <v>656</v>
      </c>
      <c r="L102" s="742" t="s">
        <v>628</v>
      </c>
    </row>
    <row r="103" spans="1:12" x14ac:dyDescent="0.3">
      <c r="A103" s="742" t="s">
        <v>620</v>
      </c>
      <c r="B103" s="742" t="s">
        <v>621</v>
      </c>
      <c r="C103" s="742" t="s">
        <v>622</v>
      </c>
      <c r="D103" s="742" t="s">
        <v>623</v>
      </c>
      <c r="E103" s="742" t="s">
        <v>752</v>
      </c>
      <c r="F103" s="742" t="s">
        <v>645</v>
      </c>
      <c r="G103" s="742" t="s">
        <v>86</v>
      </c>
      <c r="H103" s="742" t="s">
        <v>638</v>
      </c>
      <c r="I103" s="742" t="s">
        <v>13</v>
      </c>
      <c r="J103" s="742" t="s">
        <v>601</v>
      </c>
      <c r="K103" s="742" t="s">
        <v>656</v>
      </c>
      <c r="L103" s="742" t="s">
        <v>628</v>
      </c>
    </row>
    <row r="104" spans="1:12" x14ac:dyDescent="0.3">
      <c r="A104" s="742" t="s">
        <v>620</v>
      </c>
      <c r="B104" s="742" t="s">
        <v>621</v>
      </c>
      <c r="C104" s="742" t="s">
        <v>622</v>
      </c>
      <c r="D104" s="742" t="s">
        <v>623</v>
      </c>
      <c r="E104" s="742" t="s">
        <v>752</v>
      </c>
      <c r="F104" s="742" t="s">
        <v>645</v>
      </c>
      <c r="G104" s="742" t="s">
        <v>86</v>
      </c>
      <c r="H104" s="742" t="s">
        <v>643</v>
      </c>
      <c r="I104" s="742" t="s">
        <v>235</v>
      </c>
      <c r="J104" s="742" t="s">
        <v>606</v>
      </c>
      <c r="K104" s="742" t="s">
        <v>644</v>
      </c>
      <c r="L104" s="742" t="s">
        <v>628</v>
      </c>
    </row>
    <row r="105" spans="1:12" x14ac:dyDescent="0.3">
      <c r="A105" s="742" t="s">
        <v>620</v>
      </c>
      <c r="B105" s="742" t="s">
        <v>621</v>
      </c>
      <c r="C105" s="742" t="s">
        <v>622</v>
      </c>
      <c r="D105" s="742" t="s">
        <v>623</v>
      </c>
      <c r="E105" s="742" t="s">
        <v>752</v>
      </c>
      <c r="F105" s="742" t="s">
        <v>645</v>
      </c>
      <c r="G105" s="742" t="s">
        <v>86</v>
      </c>
      <c r="H105" s="742" t="s">
        <v>643</v>
      </c>
      <c r="I105" s="742" t="s">
        <v>235</v>
      </c>
      <c r="J105" s="742" t="s">
        <v>602</v>
      </c>
      <c r="K105" s="742" t="s">
        <v>644</v>
      </c>
      <c r="L105" s="742" t="s">
        <v>628</v>
      </c>
    </row>
    <row r="106" spans="1:12" x14ac:dyDescent="0.3">
      <c r="A106" s="742" t="s">
        <v>620</v>
      </c>
      <c r="B106" s="742" t="s">
        <v>621</v>
      </c>
      <c r="C106" s="742" t="s">
        <v>622</v>
      </c>
      <c r="D106" s="742" t="s">
        <v>623</v>
      </c>
      <c r="E106" s="742" t="s">
        <v>752</v>
      </c>
      <c r="F106" s="742" t="s">
        <v>351</v>
      </c>
      <c r="G106" s="742" t="s">
        <v>62</v>
      </c>
      <c r="H106" s="742" t="s">
        <v>629</v>
      </c>
      <c r="I106" s="742" t="s">
        <v>13</v>
      </c>
      <c r="J106" s="742" t="s">
        <v>757</v>
      </c>
      <c r="K106" s="742" t="s">
        <v>631</v>
      </c>
      <c r="L106" s="742" t="s">
        <v>628</v>
      </c>
    </row>
    <row r="107" spans="1:12" x14ac:dyDescent="0.3">
      <c r="A107" s="742" t="s">
        <v>620</v>
      </c>
      <c r="B107" s="742" t="s">
        <v>621</v>
      </c>
      <c r="C107" s="742" t="s">
        <v>622</v>
      </c>
      <c r="D107" s="742" t="s">
        <v>623</v>
      </c>
      <c r="E107" s="742" t="s">
        <v>752</v>
      </c>
      <c r="F107" s="742" t="s">
        <v>351</v>
      </c>
      <c r="G107" s="742" t="s">
        <v>62</v>
      </c>
      <c r="H107" s="742" t="s">
        <v>638</v>
      </c>
      <c r="I107" s="742" t="s">
        <v>13</v>
      </c>
      <c r="J107" s="742" t="s">
        <v>758</v>
      </c>
      <c r="K107" s="742" t="s">
        <v>656</v>
      </c>
      <c r="L107" s="742" t="s">
        <v>628</v>
      </c>
    </row>
    <row r="108" spans="1:12" x14ac:dyDescent="0.3">
      <c r="A108" s="742" t="s">
        <v>620</v>
      </c>
      <c r="B108" s="742" t="s">
        <v>667</v>
      </c>
      <c r="C108" s="742" t="s">
        <v>622</v>
      </c>
      <c r="D108" s="742" t="s">
        <v>623</v>
      </c>
      <c r="E108" s="742" t="s">
        <v>752</v>
      </c>
      <c r="F108" s="742" t="s">
        <v>351</v>
      </c>
      <c r="G108" s="742" t="s">
        <v>62</v>
      </c>
      <c r="H108" s="742" t="s">
        <v>703</v>
      </c>
      <c r="I108" s="742" t="s">
        <v>670</v>
      </c>
      <c r="J108" s="742" t="s">
        <v>544</v>
      </c>
      <c r="K108" s="742" t="s">
        <v>705</v>
      </c>
      <c r="L108" s="742" t="s">
        <v>759</v>
      </c>
    </row>
    <row r="109" spans="1:12" x14ac:dyDescent="0.3">
      <c r="A109" s="742" t="s">
        <v>620</v>
      </c>
      <c r="B109" s="742" t="s">
        <v>632</v>
      </c>
      <c r="C109" s="742" t="s">
        <v>622</v>
      </c>
      <c r="D109" s="742" t="s">
        <v>623</v>
      </c>
      <c r="E109" s="742" t="s">
        <v>760</v>
      </c>
      <c r="F109" s="742" t="s">
        <v>351</v>
      </c>
      <c r="G109" s="742" t="s">
        <v>86</v>
      </c>
      <c r="H109" s="742" t="s">
        <v>761</v>
      </c>
      <c r="I109" s="742" t="s">
        <v>634</v>
      </c>
      <c r="J109" s="742" t="s">
        <v>563</v>
      </c>
      <c r="K109" s="742" t="s">
        <v>762</v>
      </c>
      <c r="L109" s="742" t="s">
        <v>628</v>
      </c>
    </row>
    <row r="110" spans="1:12" x14ac:dyDescent="0.3">
      <c r="A110" s="742" t="s">
        <v>620</v>
      </c>
      <c r="B110" s="742" t="s">
        <v>621</v>
      </c>
      <c r="C110" s="742" t="s">
        <v>622</v>
      </c>
      <c r="D110" s="742" t="s">
        <v>623</v>
      </c>
      <c r="E110" s="742" t="s">
        <v>760</v>
      </c>
      <c r="F110" s="742" t="s">
        <v>351</v>
      </c>
      <c r="G110" s="742" t="s">
        <v>86</v>
      </c>
      <c r="H110" s="742" t="s">
        <v>749</v>
      </c>
      <c r="I110" s="742" t="s">
        <v>13</v>
      </c>
      <c r="J110" s="742" t="s">
        <v>763</v>
      </c>
      <c r="K110" s="742" t="s">
        <v>751</v>
      </c>
      <c r="L110" s="742" t="s">
        <v>628</v>
      </c>
    </row>
    <row r="111" spans="1:12" x14ac:dyDescent="0.3">
      <c r="A111" s="742" t="s">
        <v>620</v>
      </c>
      <c r="B111" s="742" t="s">
        <v>632</v>
      </c>
      <c r="C111" s="742" t="s">
        <v>622</v>
      </c>
      <c r="D111" s="742" t="s">
        <v>623</v>
      </c>
      <c r="E111" s="742" t="s">
        <v>760</v>
      </c>
      <c r="F111" s="742" t="s">
        <v>351</v>
      </c>
      <c r="G111" s="742" t="s">
        <v>86</v>
      </c>
      <c r="H111" s="742" t="s">
        <v>693</v>
      </c>
      <c r="I111" s="742" t="s">
        <v>634</v>
      </c>
      <c r="J111" s="742" t="s">
        <v>561</v>
      </c>
      <c r="K111" s="742" t="s">
        <v>695</v>
      </c>
      <c r="L111" s="742" t="s">
        <v>628</v>
      </c>
    </row>
    <row r="112" spans="1:12" x14ac:dyDescent="0.3">
      <c r="A112" s="742" t="s">
        <v>620</v>
      </c>
      <c r="B112" s="742" t="s">
        <v>632</v>
      </c>
      <c r="C112" s="742" t="s">
        <v>622</v>
      </c>
      <c r="D112" s="742" t="s">
        <v>623</v>
      </c>
      <c r="E112" s="742" t="s">
        <v>760</v>
      </c>
      <c r="F112" s="742" t="s">
        <v>351</v>
      </c>
      <c r="G112" s="742" t="s">
        <v>86</v>
      </c>
      <c r="H112" s="742" t="s">
        <v>764</v>
      </c>
      <c r="I112" s="742" t="s">
        <v>634</v>
      </c>
      <c r="J112" s="742" t="s">
        <v>257</v>
      </c>
      <c r="K112" s="742" t="s">
        <v>765</v>
      </c>
      <c r="L112" s="742" t="s">
        <v>628</v>
      </c>
    </row>
    <row r="113" spans="1:12" x14ac:dyDescent="0.3">
      <c r="A113" s="742" t="s">
        <v>620</v>
      </c>
      <c r="B113" s="742" t="s">
        <v>621</v>
      </c>
      <c r="C113" s="742" t="s">
        <v>622</v>
      </c>
      <c r="D113" s="742" t="s">
        <v>623</v>
      </c>
      <c r="E113" s="742" t="s">
        <v>760</v>
      </c>
      <c r="F113" s="742" t="s">
        <v>351</v>
      </c>
      <c r="G113" s="742" t="s">
        <v>86</v>
      </c>
      <c r="H113" s="742" t="s">
        <v>625</v>
      </c>
      <c r="I113" s="742" t="s">
        <v>13</v>
      </c>
      <c r="J113" s="742" t="s">
        <v>766</v>
      </c>
      <c r="K113" s="742" t="s">
        <v>627</v>
      </c>
      <c r="L113" s="742" t="s">
        <v>628</v>
      </c>
    </row>
    <row r="114" spans="1:12" x14ac:dyDescent="0.3">
      <c r="A114" s="742" t="s">
        <v>620</v>
      </c>
      <c r="B114" s="742" t="s">
        <v>621</v>
      </c>
      <c r="C114" s="742" t="s">
        <v>622</v>
      </c>
      <c r="D114" s="742" t="s">
        <v>623</v>
      </c>
      <c r="E114" s="742" t="s">
        <v>760</v>
      </c>
      <c r="F114" s="742" t="s">
        <v>351</v>
      </c>
      <c r="G114" s="742" t="s">
        <v>86</v>
      </c>
      <c r="H114" s="742" t="s">
        <v>638</v>
      </c>
      <c r="I114" s="742" t="s">
        <v>13</v>
      </c>
      <c r="J114" s="742" t="s">
        <v>554</v>
      </c>
      <c r="K114" s="742" t="s">
        <v>656</v>
      </c>
      <c r="L114" s="742" t="s">
        <v>628</v>
      </c>
    </row>
    <row r="115" spans="1:12" x14ac:dyDescent="0.3">
      <c r="A115" s="742" t="s">
        <v>620</v>
      </c>
      <c r="B115" s="742" t="s">
        <v>632</v>
      </c>
      <c r="C115" s="742" t="s">
        <v>622</v>
      </c>
      <c r="D115" s="742" t="s">
        <v>623</v>
      </c>
      <c r="E115" s="742" t="s">
        <v>760</v>
      </c>
      <c r="F115" s="742" t="s">
        <v>351</v>
      </c>
      <c r="G115" s="742" t="s">
        <v>86</v>
      </c>
      <c r="H115" s="742" t="s">
        <v>633</v>
      </c>
      <c r="I115" s="742" t="s">
        <v>634</v>
      </c>
      <c r="J115" s="742" t="s">
        <v>562</v>
      </c>
      <c r="K115" s="742" t="s">
        <v>636</v>
      </c>
      <c r="L115" s="742" t="s">
        <v>628</v>
      </c>
    </row>
    <row r="116" spans="1:12" x14ac:dyDescent="0.3">
      <c r="A116" s="742" t="s">
        <v>620</v>
      </c>
      <c r="B116" s="742" t="s">
        <v>621</v>
      </c>
      <c r="C116" s="742" t="s">
        <v>622</v>
      </c>
      <c r="D116" s="742" t="s">
        <v>623</v>
      </c>
      <c r="E116" s="742" t="s">
        <v>760</v>
      </c>
      <c r="F116" s="742" t="s">
        <v>351</v>
      </c>
      <c r="G116" s="742" t="s">
        <v>86</v>
      </c>
      <c r="H116" s="742" t="s">
        <v>767</v>
      </c>
      <c r="I116" s="742" t="s">
        <v>13</v>
      </c>
      <c r="J116" s="742" t="s">
        <v>768</v>
      </c>
      <c r="K116" s="742" t="s">
        <v>769</v>
      </c>
      <c r="L116" s="742" t="s">
        <v>628</v>
      </c>
    </row>
    <row r="117" spans="1:12" x14ac:dyDescent="0.3">
      <c r="A117" s="742" t="s">
        <v>620</v>
      </c>
      <c r="B117" s="742" t="s">
        <v>632</v>
      </c>
      <c r="C117" s="742" t="s">
        <v>622</v>
      </c>
      <c r="D117" s="742" t="s">
        <v>623</v>
      </c>
      <c r="E117" s="742" t="s">
        <v>760</v>
      </c>
      <c r="F117" s="742" t="s">
        <v>351</v>
      </c>
      <c r="G117" s="742" t="s">
        <v>86</v>
      </c>
      <c r="H117" s="742" t="s">
        <v>652</v>
      </c>
      <c r="I117" s="742" t="s">
        <v>634</v>
      </c>
      <c r="J117" s="742" t="s">
        <v>556</v>
      </c>
      <c r="K117" s="742" t="s">
        <v>735</v>
      </c>
      <c r="L117" s="742" t="s">
        <v>628</v>
      </c>
    </row>
    <row r="118" spans="1:12" x14ac:dyDescent="0.3">
      <c r="A118" s="742" t="s">
        <v>620</v>
      </c>
      <c r="B118" s="742" t="s">
        <v>632</v>
      </c>
      <c r="C118" s="742" t="s">
        <v>622</v>
      </c>
      <c r="D118" s="742" t="s">
        <v>623</v>
      </c>
      <c r="E118" s="742" t="s">
        <v>760</v>
      </c>
      <c r="F118" s="742" t="s">
        <v>351</v>
      </c>
      <c r="G118" s="742" t="s">
        <v>86</v>
      </c>
      <c r="H118" s="742" t="s">
        <v>770</v>
      </c>
      <c r="I118" s="742" t="s">
        <v>634</v>
      </c>
      <c r="J118" s="742" t="s">
        <v>243</v>
      </c>
      <c r="K118" s="742" t="s">
        <v>771</v>
      </c>
      <c r="L118" s="742" t="s">
        <v>628</v>
      </c>
    </row>
    <row r="119" spans="1:12" x14ac:dyDescent="0.3">
      <c r="A119" s="742" t="s">
        <v>620</v>
      </c>
      <c r="B119" s="742" t="s">
        <v>772</v>
      </c>
      <c r="C119" s="742" t="s">
        <v>622</v>
      </c>
      <c r="D119" s="742" t="s">
        <v>623</v>
      </c>
      <c r="E119" s="742" t="s">
        <v>760</v>
      </c>
      <c r="F119" s="742" t="s">
        <v>351</v>
      </c>
      <c r="G119" s="742" t="s">
        <v>86</v>
      </c>
      <c r="H119" s="742" t="s">
        <v>773</v>
      </c>
      <c r="I119" s="742" t="s">
        <v>239</v>
      </c>
      <c r="J119" s="742" t="s">
        <v>555</v>
      </c>
      <c r="K119" s="742" t="s">
        <v>774</v>
      </c>
      <c r="L119" s="742" t="s">
        <v>628</v>
      </c>
    </row>
    <row r="120" spans="1:12" x14ac:dyDescent="0.3">
      <c r="A120" s="742" t="s">
        <v>620</v>
      </c>
      <c r="B120" s="742" t="s">
        <v>621</v>
      </c>
      <c r="C120" s="742" t="s">
        <v>622</v>
      </c>
      <c r="D120" s="742" t="s">
        <v>623</v>
      </c>
      <c r="E120" s="742" t="s">
        <v>760</v>
      </c>
      <c r="F120" s="742" t="s">
        <v>351</v>
      </c>
      <c r="G120" s="742" t="s">
        <v>86</v>
      </c>
      <c r="H120" s="742" t="s">
        <v>643</v>
      </c>
      <c r="I120" s="742" t="s">
        <v>235</v>
      </c>
      <c r="J120" s="742" t="s">
        <v>236</v>
      </c>
      <c r="K120" s="742" t="s">
        <v>644</v>
      </c>
      <c r="L120" s="742" t="s">
        <v>628</v>
      </c>
    </row>
    <row r="121" spans="1:12" x14ac:dyDescent="0.3">
      <c r="A121" s="742" t="s">
        <v>620</v>
      </c>
      <c r="B121" s="742" t="s">
        <v>632</v>
      </c>
      <c r="C121" s="742" t="s">
        <v>622</v>
      </c>
      <c r="D121" s="742" t="s">
        <v>623</v>
      </c>
      <c r="E121" s="742" t="s">
        <v>760</v>
      </c>
      <c r="F121" s="742" t="s">
        <v>645</v>
      </c>
      <c r="G121" s="742" t="s">
        <v>86</v>
      </c>
      <c r="H121" s="742" t="s">
        <v>770</v>
      </c>
      <c r="I121" s="742" t="s">
        <v>634</v>
      </c>
      <c r="J121" s="742" t="s">
        <v>528</v>
      </c>
      <c r="K121" s="742" t="s">
        <v>771</v>
      </c>
      <c r="L121" s="742" t="s">
        <v>628</v>
      </c>
    </row>
    <row r="122" spans="1:12" x14ac:dyDescent="0.3">
      <c r="A122" s="742" t="s">
        <v>620</v>
      </c>
      <c r="B122" s="742" t="s">
        <v>667</v>
      </c>
      <c r="C122" s="742" t="s">
        <v>622</v>
      </c>
      <c r="D122" s="742" t="s">
        <v>623</v>
      </c>
      <c r="E122" s="742" t="s">
        <v>760</v>
      </c>
      <c r="F122" s="742" t="s">
        <v>645</v>
      </c>
      <c r="G122" s="742" t="s">
        <v>86</v>
      </c>
      <c r="H122" s="742" t="s">
        <v>775</v>
      </c>
      <c r="I122" s="742" t="s">
        <v>670</v>
      </c>
      <c r="J122" s="742" t="s">
        <v>323</v>
      </c>
      <c r="K122" s="742" t="s">
        <v>702</v>
      </c>
      <c r="L122" s="742" t="s">
        <v>628</v>
      </c>
    </row>
    <row r="123" spans="1:12" x14ac:dyDescent="0.3">
      <c r="A123" s="742" t="s">
        <v>620</v>
      </c>
      <c r="B123" s="742" t="s">
        <v>667</v>
      </c>
      <c r="C123" s="742" t="s">
        <v>622</v>
      </c>
      <c r="D123" s="742" t="s">
        <v>623</v>
      </c>
      <c r="E123" s="742" t="s">
        <v>760</v>
      </c>
      <c r="F123" s="742" t="s">
        <v>645</v>
      </c>
      <c r="G123" s="742" t="s">
        <v>86</v>
      </c>
      <c r="H123" s="742" t="s">
        <v>775</v>
      </c>
      <c r="I123" s="742" t="s">
        <v>670</v>
      </c>
      <c r="J123" s="742" t="s">
        <v>776</v>
      </c>
      <c r="K123" s="742" t="s">
        <v>777</v>
      </c>
      <c r="L123" s="742" t="s">
        <v>628</v>
      </c>
    </row>
    <row r="124" spans="1:12" x14ac:dyDescent="0.3">
      <c r="A124" s="742" t="s">
        <v>620</v>
      </c>
      <c r="B124" s="742" t="s">
        <v>632</v>
      </c>
      <c r="C124" s="742" t="s">
        <v>622</v>
      </c>
      <c r="D124" s="742" t="s">
        <v>623</v>
      </c>
      <c r="E124" s="742" t="s">
        <v>760</v>
      </c>
      <c r="F124" s="742" t="s">
        <v>645</v>
      </c>
      <c r="G124" s="742" t="s">
        <v>86</v>
      </c>
      <c r="H124" s="742" t="s">
        <v>764</v>
      </c>
      <c r="I124" s="742" t="s">
        <v>634</v>
      </c>
      <c r="J124" s="742" t="s">
        <v>330</v>
      </c>
      <c r="K124" s="742" t="s">
        <v>765</v>
      </c>
      <c r="L124" s="742" t="s">
        <v>628</v>
      </c>
    </row>
    <row r="125" spans="1:12" x14ac:dyDescent="0.3">
      <c r="A125" s="742" t="s">
        <v>620</v>
      </c>
      <c r="B125" s="742" t="s">
        <v>621</v>
      </c>
      <c r="C125" s="742" t="s">
        <v>622</v>
      </c>
      <c r="D125" s="742" t="s">
        <v>623</v>
      </c>
      <c r="E125" s="742" t="s">
        <v>760</v>
      </c>
      <c r="F125" s="742" t="s">
        <v>645</v>
      </c>
      <c r="G125" s="742" t="s">
        <v>86</v>
      </c>
      <c r="H125" s="742" t="s">
        <v>625</v>
      </c>
      <c r="I125" s="742" t="s">
        <v>13</v>
      </c>
      <c r="J125" s="742" t="s">
        <v>525</v>
      </c>
      <c r="K125" s="742" t="s">
        <v>627</v>
      </c>
      <c r="L125" s="742" t="s">
        <v>628</v>
      </c>
    </row>
    <row r="126" spans="1:12" x14ac:dyDescent="0.3">
      <c r="A126" s="742" t="s">
        <v>620</v>
      </c>
      <c r="B126" s="742" t="s">
        <v>621</v>
      </c>
      <c r="C126" s="742" t="s">
        <v>622</v>
      </c>
      <c r="D126" s="742" t="s">
        <v>623</v>
      </c>
      <c r="E126" s="742" t="s">
        <v>760</v>
      </c>
      <c r="F126" s="742" t="s">
        <v>645</v>
      </c>
      <c r="G126" s="742" t="s">
        <v>86</v>
      </c>
      <c r="H126" s="742" t="s">
        <v>625</v>
      </c>
      <c r="I126" s="742" t="s">
        <v>13</v>
      </c>
      <c r="J126" s="742" t="s">
        <v>535</v>
      </c>
      <c r="K126" s="742" t="s">
        <v>627</v>
      </c>
      <c r="L126" s="742" t="s">
        <v>628</v>
      </c>
    </row>
    <row r="127" spans="1:12" x14ac:dyDescent="0.3">
      <c r="A127" s="742" t="s">
        <v>620</v>
      </c>
      <c r="B127" s="742" t="s">
        <v>621</v>
      </c>
      <c r="C127" s="742" t="s">
        <v>622</v>
      </c>
      <c r="D127" s="742" t="s">
        <v>623</v>
      </c>
      <c r="E127" s="742" t="s">
        <v>760</v>
      </c>
      <c r="F127" s="742" t="s">
        <v>645</v>
      </c>
      <c r="G127" s="742" t="s">
        <v>86</v>
      </c>
      <c r="H127" s="742" t="s">
        <v>625</v>
      </c>
      <c r="I127" s="742" t="s">
        <v>13</v>
      </c>
      <c r="J127" s="742" t="s">
        <v>524</v>
      </c>
      <c r="K127" s="742" t="s">
        <v>627</v>
      </c>
      <c r="L127" s="742" t="s">
        <v>628</v>
      </c>
    </row>
    <row r="128" spans="1:12" x14ac:dyDescent="0.3">
      <c r="A128" s="742" t="s">
        <v>620</v>
      </c>
      <c r="B128" s="742" t="s">
        <v>621</v>
      </c>
      <c r="C128" s="742" t="s">
        <v>622</v>
      </c>
      <c r="D128" s="742" t="s">
        <v>623</v>
      </c>
      <c r="E128" s="742" t="s">
        <v>760</v>
      </c>
      <c r="F128" s="742" t="s">
        <v>645</v>
      </c>
      <c r="G128" s="742" t="s">
        <v>86</v>
      </c>
      <c r="H128" s="742" t="s">
        <v>625</v>
      </c>
      <c r="I128" s="742" t="s">
        <v>13</v>
      </c>
      <c r="J128" s="742" t="s">
        <v>538</v>
      </c>
      <c r="K128" s="742" t="s">
        <v>627</v>
      </c>
      <c r="L128" s="742" t="s">
        <v>628</v>
      </c>
    </row>
    <row r="129" spans="1:12" x14ac:dyDescent="0.3">
      <c r="A129" s="742" t="s">
        <v>620</v>
      </c>
      <c r="B129" s="742" t="s">
        <v>621</v>
      </c>
      <c r="C129" s="742" t="s">
        <v>622</v>
      </c>
      <c r="D129" s="742" t="s">
        <v>623</v>
      </c>
      <c r="E129" s="742" t="s">
        <v>760</v>
      </c>
      <c r="F129" s="742" t="s">
        <v>645</v>
      </c>
      <c r="G129" s="742" t="s">
        <v>86</v>
      </c>
      <c r="H129" s="742" t="s">
        <v>767</v>
      </c>
      <c r="I129" s="742" t="s">
        <v>13</v>
      </c>
      <c r="J129" s="742" t="s">
        <v>523</v>
      </c>
      <c r="K129" s="742" t="s">
        <v>769</v>
      </c>
      <c r="L129" s="742" t="s">
        <v>628</v>
      </c>
    </row>
    <row r="130" spans="1:12" x14ac:dyDescent="0.3">
      <c r="A130" s="742" t="s">
        <v>620</v>
      </c>
      <c r="B130" s="742" t="s">
        <v>632</v>
      </c>
      <c r="C130" s="742" t="s">
        <v>622</v>
      </c>
      <c r="D130" s="742" t="s">
        <v>623</v>
      </c>
      <c r="E130" s="742" t="s">
        <v>760</v>
      </c>
      <c r="F130" s="742" t="s">
        <v>645</v>
      </c>
      <c r="G130" s="742" t="s">
        <v>86</v>
      </c>
      <c r="H130" s="742" t="s">
        <v>686</v>
      </c>
      <c r="I130" s="742" t="s">
        <v>634</v>
      </c>
      <c r="J130" s="742" t="s">
        <v>540</v>
      </c>
      <c r="K130" s="742" t="s">
        <v>778</v>
      </c>
      <c r="L130" s="742" t="s">
        <v>628</v>
      </c>
    </row>
    <row r="131" spans="1:12" x14ac:dyDescent="0.3">
      <c r="A131" s="742" t="s">
        <v>620</v>
      </c>
      <c r="B131" s="742" t="s">
        <v>632</v>
      </c>
      <c r="C131" s="742" t="s">
        <v>622</v>
      </c>
      <c r="D131" s="742" t="s">
        <v>623</v>
      </c>
      <c r="E131" s="742" t="s">
        <v>760</v>
      </c>
      <c r="F131" s="742" t="s">
        <v>645</v>
      </c>
      <c r="G131" s="742" t="s">
        <v>86</v>
      </c>
      <c r="H131" s="742" t="s">
        <v>693</v>
      </c>
      <c r="I131" s="742" t="s">
        <v>634</v>
      </c>
      <c r="J131" s="742" t="s">
        <v>526</v>
      </c>
      <c r="K131" s="742" t="s">
        <v>695</v>
      </c>
      <c r="L131" s="742" t="s">
        <v>628</v>
      </c>
    </row>
    <row r="132" spans="1:12" x14ac:dyDescent="0.3">
      <c r="A132" s="742" t="s">
        <v>620</v>
      </c>
      <c r="B132" s="742" t="s">
        <v>632</v>
      </c>
      <c r="C132" s="742" t="s">
        <v>622</v>
      </c>
      <c r="D132" s="742" t="s">
        <v>623</v>
      </c>
      <c r="E132" s="742" t="s">
        <v>760</v>
      </c>
      <c r="F132" s="742" t="s">
        <v>351</v>
      </c>
      <c r="G132" s="742" t="s">
        <v>62</v>
      </c>
      <c r="H132" s="742" t="s">
        <v>693</v>
      </c>
      <c r="I132" s="742" t="s">
        <v>634</v>
      </c>
      <c r="J132" s="742" t="s">
        <v>594</v>
      </c>
      <c r="K132" s="742" t="s">
        <v>695</v>
      </c>
      <c r="L132" s="742" t="s">
        <v>628</v>
      </c>
    </row>
    <row r="133" spans="1:12" x14ac:dyDescent="0.3">
      <c r="A133" s="742" t="s">
        <v>620</v>
      </c>
      <c r="B133" s="742" t="s">
        <v>667</v>
      </c>
      <c r="C133" s="742" t="s">
        <v>622</v>
      </c>
      <c r="D133" s="742" t="s">
        <v>623</v>
      </c>
      <c r="E133" s="742" t="s">
        <v>760</v>
      </c>
      <c r="F133" s="742" t="s">
        <v>351</v>
      </c>
      <c r="G133" s="742" t="s">
        <v>62</v>
      </c>
      <c r="H133" s="742" t="s">
        <v>699</v>
      </c>
      <c r="I133" s="742" t="s">
        <v>670</v>
      </c>
      <c r="J133" s="742" t="s">
        <v>596</v>
      </c>
      <c r="K133" s="742" t="s">
        <v>701</v>
      </c>
      <c r="L133" s="742" t="s">
        <v>702</v>
      </c>
    </row>
    <row r="134" spans="1:12" x14ac:dyDescent="0.3">
      <c r="A134" s="742" t="s">
        <v>620</v>
      </c>
      <c r="B134" s="742" t="s">
        <v>632</v>
      </c>
      <c r="C134" s="742" t="s">
        <v>622</v>
      </c>
      <c r="D134" s="742" t="s">
        <v>623</v>
      </c>
      <c r="E134" s="742" t="s">
        <v>760</v>
      </c>
      <c r="F134" s="742" t="s">
        <v>351</v>
      </c>
      <c r="G134" s="742" t="s">
        <v>62</v>
      </c>
      <c r="H134" s="742" t="s">
        <v>764</v>
      </c>
      <c r="I134" s="742" t="s">
        <v>634</v>
      </c>
      <c r="J134" s="742" t="s">
        <v>590</v>
      </c>
      <c r="K134" s="742" t="s">
        <v>765</v>
      </c>
      <c r="L134" s="742" t="s">
        <v>628</v>
      </c>
    </row>
    <row r="135" spans="1:12" x14ac:dyDescent="0.3">
      <c r="A135" s="742" t="s">
        <v>620</v>
      </c>
      <c r="B135" s="742" t="s">
        <v>632</v>
      </c>
      <c r="C135" s="742" t="s">
        <v>622</v>
      </c>
      <c r="D135" s="742" t="s">
        <v>623</v>
      </c>
      <c r="E135" s="742" t="s">
        <v>760</v>
      </c>
      <c r="F135" s="742" t="s">
        <v>351</v>
      </c>
      <c r="G135" s="742" t="s">
        <v>62</v>
      </c>
      <c r="H135" s="742" t="s">
        <v>764</v>
      </c>
      <c r="I135" s="742" t="s">
        <v>634</v>
      </c>
      <c r="J135" s="742" t="s">
        <v>589</v>
      </c>
      <c r="K135" s="742" t="s">
        <v>765</v>
      </c>
      <c r="L135" s="742" t="s">
        <v>628</v>
      </c>
    </row>
    <row r="136" spans="1:12" x14ac:dyDescent="0.3">
      <c r="A136" s="742" t="s">
        <v>620</v>
      </c>
      <c r="B136" s="742" t="s">
        <v>632</v>
      </c>
      <c r="C136" s="742" t="s">
        <v>622</v>
      </c>
      <c r="D136" s="742" t="s">
        <v>623</v>
      </c>
      <c r="E136" s="742" t="s">
        <v>760</v>
      </c>
      <c r="F136" s="742" t="s">
        <v>351</v>
      </c>
      <c r="G136" s="742" t="s">
        <v>62</v>
      </c>
      <c r="H136" s="742" t="s">
        <v>764</v>
      </c>
      <c r="I136" s="742" t="s">
        <v>634</v>
      </c>
      <c r="J136" s="742" t="s">
        <v>595</v>
      </c>
      <c r="K136" s="742" t="s">
        <v>765</v>
      </c>
      <c r="L136" s="742" t="s">
        <v>628</v>
      </c>
    </row>
    <row r="137" spans="1:12" x14ac:dyDescent="0.3">
      <c r="A137" s="742" t="s">
        <v>620</v>
      </c>
      <c r="B137" s="742" t="s">
        <v>621</v>
      </c>
      <c r="C137" s="742" t="s">
        <v>622</v>
      </c>
      <c r="D137" s="742" t="s">
        <v>623</v>
      </c>
      <c r="E137" s="742" t="s">
        <v>760</v>
      </c>
      <c r="F137" s="742" t="s">
        <v>351</v>
      </c>
      <c r="G137" s="742" t="s">
        <v>62</v>
      </c>
      <c r="H137" s="742" t="s">
        <v>638</v>
      </c>
      <c r="I137" s="742" t="s">
        <v>13</v>
      </c>
      <c r="J137" s="742" t="s">
        <v>592</v>
      </c>
      <c r="K137" s="742" t="s">
        <v>656</v>
      </c>
      <c r="L137" s="742" t="s">
        <v>628</v>
      </c>
    </row>
    <row r="138" spans="1:12" x14ac:dyDescent="0.3">
      <c r="A138" s="742" t="s">
        <v>620</v>
      </c>
      <c r="B138" s="742" t="s">
        <v>632</v>
      </c>
      <c r="C138" s="742" t="s">
        <v>622</v>
      </c>
      <c r="D138" s="742" t="s">
        <v>623</v>
      </c>
      <c r="E138" s="742" t="s">
        <v>760</v>
      </c>
      <c r="F138" s="742" t="s">
        <v>351</v>
      </c>
      <c r="G138" s="742" t="s">
        <v>62</v>
      </c>
      <c r="H138" s="742" t="s">
        <v>686</v>
      </c>
      <c r="I138" s="742" t="s">
        <v>634</v>
      </c>
      <c r="J138" s="742" t="s">
        <v>779</v>
      </c>
      <c r="K138" s="742" t="s">
        <v>778</v>
      </c>
      <c r="L138" s="742" t="s">
        <v>628</v>
      </c>
    </row>
    <row r="139" spans="1:12" x14ac:dyDescent="0.3">
      <c r="A139" s="742" t="s">
        <v>620</v>
      </c>
      <c r="B139" s="742" t="s">
        <v>632</v>
      </c>
      <c r="C139" s="742" t="s">
        <v>622</v>
      </c>
      <c r="D139" s="742" t="s">
        <v>623</v>
      </c>
      <c r="E139" s="742" t="s">
        <v>760</v>
      </c>
      <c r="F139" s="742" t="s">
        <v>351</v>
      </c>
      <c r="G139" s="742" t="s">
        <v>62</v>
      </c>
      <c r="H139" s="742" t="s">
        <v>633</v>
      </c>
      <c r="I139" s="742" t="s">
        <v>634</v>
      </c>
      <c r="J139" s="742" t="s">
        <v>597</v>
      </c>
      <c r="K139" s="742" t="s">
        <v>636</v>
      </c>
      <c r="L139" s="742" t="s">
        <v>628</v>
      </c>
    </row>
    <row r="140" spans="1:12" x14ac:dyDescent="0.3">
      <c r="A140" s="742" t="s">
        <v>620</v>
      </c>
      <c r="B140" s="742" t="s">
        <v>632</v>
      </c>
      <c r="C140" s="742" t="s">
        <v>622</v>
      </c>
      <c r="D140" s="742" t="s">
        <v>623</v>
      </c>
      <c r="E140" s="742" t="s">
        <v>760</v>
      </c>
      <c r="F140" s="742" t="s">
        <v>645</v>
      </c>
      <c r="G140" s="742" t="s">
        <v>62</v>
      </c>
      <c r="H140" s="742" t="s">
        <v>770</v>
      </c>
      <c r="I140" s="742" t="s">
        <v>634</v>
      </c>
      <c r="J140" s="742" t="s">
        <v>780</v>
      </c>
      <c r="K140" s="742" t="s">
        <v>771</v>
      </c>
      <c r="L140" s="742" t="s">
        <v>628</v>
      </c>
    </row>
    <row r="141" spans="1:12" x14ac:dyDescent="0.3">
      <c r="A141" s="742" t="s">
        <v>620</v>
      </c>
      <c r="B141" s="742" t="s">
        <v>667</v>
      </c>
      <c r="C141" s="742" t="s">
        <v>622</v>
      </c>
      <c r="D141" s="742" t="s">
        <v>623</v>
      </c>
      <c r="E141" s="742" t="s">
        <v>781</v>
      </c>
      <c r="F141" s="742" t="s">
        <v>351</v>
      </c>
      <c r="G141" s="742" t="s">
        <v>86</v>
      </c>
      <c r="H141" s="742" t="s">
        <v>775</v>
      </c>
      <c r="I141" s="742" t="s">
        <v>670</v>
      </c>
      <c r="J141" s="742" t="s">
        <v>782</v>
      </c>
      <c r="K141" s="742" t="s">
        <v>702</v>
      </c>
      <c r="L141" s="742" t="s">
        <v>628</v>
      </c>
    </row>
    <row r="142" spans="1:12" x14ac:dyDescent="0.3">
      <c r="A142" s="742" t="s">
        <v>620</v>
      </c>
      <c r="B142" s="742" t="s">
        <v>632</v>
      </c>
      <c r="C142" s="742" t="s">
        <v>622</v>
      </c>
      <c r="D142" s="742" t="s">
        <v>623</v>
      </c>
      <c r="E142" s="742" t="s">
        <v>781</v>
      </c>
      <c r="F142" s="742" t="s">
        <v>351</v>
      </c>
      <c r="G142" s="742" t="s">
        <v>86</v>
      </c>
      <c r="H142" s="742" t="s">
        <v>764</v>
      </c>
      <c r="I142" s="742" t="s">
        <v>634</v>
      </c>
      <c r="J142" s="742" t="s">
        <v>502</v>
      </c>
      <c r="K142" s="742" t="s">
        <v>765</v>
      </c>
      <c r="L142" s="742" t="s">
        <v>628</v>
      </c>
    </row>
    <row r="143" spans="1:12" x14ac:dyDescent="0.3">
      <c r="A143" s="742" t="s">
        <v>620</v>
      </c>
      <c r="B143" s="742" t="s">
        <v>632</v>
      </c>
      <c r="C143" s="742" t="s">
        <v>622</v>
      </c>
      <c r="D143" s="742" t="s">
        <v>623</v>
      </c>
      <c r="E143" s="742" t="s">
        <v>781</v>
      </c>
      <c r="F143" s="742" t="s">
        <v>351</v>
      </c>
      <c r="G143" s="742" t="s">
        <v>86</v>
      </c>
      <c r="H143" s="742" t="s">
        <v>764</v>
      </c>
      <c r="I143" s="742" t="s">
        <v>634</v>
      </c>
      <c r="J143" s="742" t="s">
        <v>485</v>
      </c>
      <c r="K143" s="742" t="s">
        <v>765</v>
      </c>
      <c r="L143" s="742" t="s">
        <v>628</v>
      </c>
    </row>
    <row r="144" spans="1:12" x14ac:dyDescent="0.3">
      <c r="A144" s="742" t="s">
        <v>620</v>
      </c>
      <c r="B144" s="742" t="s">
        <v>621</v>
      </c>
      <c r="C144" s="742" t="s">
        <v>622</v>
      </c>
      <c r="D144" s="742" t="s">
        <v>623</v>
      </c>
      <c r="E144" s="742" t="s">
        <v>781</v>
      </c>
      <c r="F144" s="742" t="s">
        <v>351</v>
      </c>
      <c r="G144" s="742" t="s">
        <v>86</v>
      </c>
      <c r="H144" s="742" t="s">
        <v>767</v>
      </c>
      <c r="I144" s="742" t="s">
        <v>13</v>
      </c>
      <c r="J144" s="742" t="s">
        <v>487</v>
      </c>
      <c r="K144" s="742" t="s">
        <v>769</v>
      </c>
      <c r="L144" s="742" t="s">
        <v>628</v>
      </c>
    </row>
    <row r="145" spans="1:12" x14ac:dyDescent="0.3">
      <c r="A145" s="742" t="s">
        <v>620</v>
      </c>
      <c r="B145" s="742" t="s">
        <v>783</v>
      </c>
      <c r="C145" s="742" t="s">
        <v>622</v>
      </c>
      <c r="D145" s="742" t="s">
        <v>623</v>
      </c>
      <c r="E145" s="742" t="s">
        <v>781</v>
      </c>
      <c r="F145" s="742" t="s">
        <v>351</v>
      </c>
      <c r="G145" s="742" t="s">
        <v>86</v>
      </c>
      <c r="H145" s="742" t="s">
        <v>784</v>
      </c>
      <c r="I145" s="742" t="s">
        <v>266</v>
      </c>
      <c r="J145" s="742" t="s">
        <v>486</v>
      </c>
      <c r="K145" s="742" t="s">
        <v>785</v>
      </c>
      <c r="L145" s="742" t="s">
        <v>628</v>
      </c>
    </row>
    <row r="146" spans="1:12" x14ac:dyDescent="0.3">
      <c r="A146" s="742" t="s">
        <v>620</v>
      </c>
      <c r="B146" s="742" t="s">
        <v>667</v>
      </c>
      <c r="C146" s="742" t="s">
        <v>622</v>
      </c>
      <c r="D146" s="742" t="s">
        <v>623</v>
      </c>
      <c r="E146" s="742" t="s">
        <v>781</v>
      </c>
      <c r="F146" s="742" t="s">
        <v>645</v>
      </c>
      <c r="G146" s="742" t="s">
        <v>86</v>
      </c>
      <c r="H146" s="742" t="s">
        <v>775</v>
      </c>
      <c r="I146" s="742" t="s">
        <v>670</v>
      </c>
      <c r="J146" s="742" t="s">
        <v>493</v>
      </c>
      <c r="K146" s="742" t="s">
        <v>702</v>
      </c>
      <c r="L146" s="742" t="s">
        <v>628</v>
      </c>
    </row>
    <row r="147" spans="1:12" x14ac:dyDescent="0.3">
      <c r="A147" s="742" t="s">
        <v>620</v>
      </c>
      <c r="B147" s="742" t="s">
        <v>632</v>
      </c>
      <c r="C147" s="742" t="s">
        <v>622</v>
      </c>
      <c r="D147" s="742" t="s">
        <v>623</v>
      </c>
      <c r="E147" s="742" t="s">
        <v>781</v>
      </c>
      <c r="F147" s="742" t="s">
        <v>645</v>
      </c>
      <c r="G147" s="742" t="s">
        <v>86</v>
      </c>
      <c r="H147" s="742" t="s">
        <v>764</v>
      </c>
      <c r="I147" s="742" t="s">
        <v>634</v>
      </c>
      <c r="J147" s="742" t="s">
        <v>503</v>
      </c>
      <c r="K147" s="742" t="s">
        <v>765</v>
      </c>
      <c r="L147" s="742" t="s">
        <v>628</v>
      </c>
    </row>
    <row r="148" spans="1:12" x14ac:dyDescent="0.3">
      <c r="A148" s="742" t="s">
        <v>620</v>
      </c>
      <c r="B148" s="742" t="s">
        <v>632</v>
      </c>
      <c r="C148" s="742" t="s">
        <v>622</v>
      </c>
      <c r="D148" s="742" t="s">
        <v>623</v>
      </c>
      <c r="E148" s="742" t="s">
        <v>781</v>
      </c>
      <c r="F148" s="742" t="s">
        <v>645</v>
      </c>
      <c r="G148" s="742" t="s">
        <v>86</v>
      </c>
      <c r="H148" s="742" t="s">
        <v>764</v>
      </c>
      <c r="I148" s="742" t="s">
        <v>634</v>
      </c>
      <c r="J148" s="742" t="s">
        <v>491</v>
      </c>
      <c r="K148" s="742" t="s">
        <v>765</v>
      </c>
      <c r="L148" s="742" t="s">
        <v>628</v>
      </c>
    </row>
    <row r="149" spans="1:12" x14ac:dyDescent="0.3">
      <c r="A149" s="742" t="s">
        <v>620</v>
      </c>
      <c r="B149" s="742" t="s">
        <v>632</v>
      </c>
      <c r="C149" s="742" t="s">
        <v>622</v>
      </c>
      <c r="D149" s="742" t="s">
        <v>623</v>
      </c>
      <c r="E149" s="742" t="s">
        <v>781</v>
      </c>
      <c r="F149" s="742" t="s">
        <v>645</v>
      </c>
      <c r="G149" s="742" t="s">
        <v>86</v>
      </c>
      <c r="H149" s="742" t="s">
        <v>764</v>
      </c>
      <c r="I149" s="742" t="s">
        <v>634</v>
      </c>
      <c r="J149" s="742" t="s">
        <v>786</v>
      </c>
      <c r="K149" s="742" t="s">
        <v>765</v>
      </c>
      <c r="L149" s="742" t="s">
        <v>628</v>
      </c>
    </row>
    <row r="150" spans="1:12" x14ac:dyDescent="0.3">
      <c r="A150" s="742" t="s">
        <v>620</v>
      </c>
      <c r="B150" s="742" t="s">
        <v>621</v>
      </c>
      <c r="C150" s="742" t="s">
        <v>622</v>
      </c>
      <c r="D150" s="742" t="s">
        <v>623</v>
      </c>
      <c r="E150" s="742" t="s">
        <v>781</v>
      </c>
      <c r="F150" s="742" t="s">
        <v>645</v>
      </c>
      <c r="G150" s="742" t="s">
        <v>86</v>
      </c>
      <c r="H150" s="742" t="s">
        <v>629</v>
      </c>
      <c r="I150" s="742" t="s">
        <v>13</v>
      </c>
      <c r="J150" s="742" t="s">
        <v>492</v>
      </c>
      <c r="K150" s="742" t="s">
        <v>631</v>
      </c>
      <c r="L150" s="742" t="s">
        <v>628</v>
      </c>
    </row>
    <row r="151" spans="1:12" x14ac:dyDescent="0.3">
      <c r="A151" s="742" t="s">
        <v>620</v>
      </c>
      <c r="B151" s="742" t="s">
        <v>621</v>
      </c>
      <c r="C151" s="742" t="s">
        <v>622</v>
      </c>
      <c r="D151" s="742" t="s">
        <v>623</v>
      </c>
      <c r="E151" s="742" t="s">
        <v>781</v>
      </c>
      <c r="F151" s="742" t="s">
        <v>645</v>
      </c>
      <c r="G151" s="742" t="s">
        <v>86</v>
      </c>
      <c r="H151" s="742" t="s">
        <v>629</v>
      </c>
      <c r="I151" s="742" t="s">
        <v>13</v>
      </c>
      <c r="J151" s="742" t="s">
        <v>504</v>
      </c>
      <c r="K151" s="742" t="s">
        <v>631</v>
      </c>
      <c r="L151" s="742" t="s">
        <v>628</v>
      </c>
    </row>
    <row r="152" spans="1:12" x14ac:dyDescent="0.3">
      <c r="A152" s="742" t="s">
        <v>620</v>
      </c>
      <c r="B152" s="742" t="s">
        <v>632</v>
      </c>
      <c r="C152" s="742" t="s">
        <v>622</v>
      </c>
      <c r="D152" s="742" t="s">
        <v>623</v>
      </c>
      <c r="E152" s="742" t="s">
        <v>781</v>
      </c>
      <c r="F152" s="742" t="s">
        <v>645</v>
      </c>
      <c r="G152" s="742" t="s">
        <v>86</v>
      </c>
      <c r="H152" s="742" t="s">
        <v>693</v>
      </c>
      <c r="I152" s="742" t="s">
        <v>634</v>
      </c>
      <c r="J152" s="742" t="s">
        <v>507</v>
      </c>
      <c r="K152" s="742" t="s">
        <v>695</v>
      </c>
      <c r="L152" s="742" t="s">
        <v>628</v>
      </c>
    </row>
    <row r="153" spans="1:12" x14ac:dyDescent="0.3">
      <c r="A153" s="742" t="s">
        <v>620</v>
      </c>
      <c r="B153" s="742" t="s">
        <v>632</v>
      </c>
      <c r="C153" s="742" t="s">
        <v>622</v>
      </c>
      <c r="D153" s="742" t="s">
        <v>623</v>
      </c>
      <c r="E153" s="742" t="s">
        <v>781</v>
      </c>
      <c r="F153" s="742" t="s">
        <v>351</v>
      </c>
      <c r="G153" s="742" t="s">
        <v>62</v>
      </c>
      <c r="H153" s="742" t="s">
        <v>770</v>
      </c>
      <c r="I153" s="742" t="s">
        <v>634</v>
      </c>
      <c r="J153" s="742" t="s">
        <v>478</v>
      </c>
      <c r="K153" s="742" t="s">
        <v>771</v>
      </c>
      <c r="L153" s="742" t="s">
        <v>628</v>
      </c>
    </row>
    <row r="154" spans="1:12" x14ac:dyDescent="0.3">
      <c r="A154" s="742" t="s">
        <v>620</v>
      </c>
      <c r="B154" s="742" t="s">
        <v>632</v>
      </c>
      <c r="C154" s="742" t="s">
        <v>622</v>
      </c>
      <c r="D154" s="742" t="s">
        <v>623</v>
      </c>
      <c r="E154" s="742" t="s">
        <v>781</v>
      </c>
      <c r="F154" s="742" t="s">
        <v>351</v>
      </c>
      <c r="G154" s="742" t="s">
        <v>62</v>
      </c>
      <c r="H154" s="742" t="s">
        <v>770</v>
      </c>
      <c r="I154" s="742" t="s">
        <v>634</v>
      </c>
      <c r="J154" s="742" t="s">
        <v>500</v>
      </c>
      <c r="K154" s="742" t="s">
        <v>771</v>
      </c>
      <c r="L154" s="742" t="s">
        <v>628</v>
      </c>
    </row>
    <row r="155" spans="1:12" x14ac:dyDescent="0.3">
      <c r="A155" s="742" t="s">
        <v>620</v>
      </c>
      <c r="B155" s="742" t="s">
        <v>632</v>
      </c>
      <c r="C155" s="742" t="s">
        <v>622</v>
      </c>
      <c r="D155" s="742" t="s">
        <v>623</v>
      </c>
      <c r="E155" s="742" t="s">
        <v>781</v>
      </c>
      <c r="F155" s="742" t="s">
        <v>351</v>
      </c>
      <c r="G155" s="742" t="s">
        <v>62</v>
      </c>
      <c r="H155" s="742" t="s">
        <v>770</v>
      </c>
      <c r="I155" s="742" t="s">
        <v>634</v>
      </c>
      <c r="J155" s="742" t="s">
        <v>475</v>
      </c>
      <c r="K155" s="742" t="s">
        <v>771</v>
      </c>
      <c r="L155" s="742" t="s">
        <v>628</v>
      </c>
    </row>
    <row r="156" spans="1:12" x14ac:dyDescent="0.3">
      <c r="A156" s="742" t="s">
        <v>620</v>
      </c>
      <c r="B156" s="742" t="s">
        <v>621</v>
      </c>
      <c r="C156" s="742" t="s">
        <v>622</v>
      </c>
      <c r="D156" s="742" t="s">
        <v>623</v>
      </c>
      <c r="E156" s="742" t="s">
        <v>781</v>
      </c>
      <c r="F156" s="742" t="s">
        <v>351</v>
      </c>
      <c r="G156" s="742" t="s">
        <v>62</v>
      </c>
      <c r="H156" s="742" t="s">
        <v>629</v>
      </c>
      <c r="I156" s="742" t="s">
        <v>13</v>
      </c>
      <c r="J156" s="742" t="s">
        <v>476</v>
      </c>
      <c r="K156" s="742" t="s">
        <v>631</v>
      </c>
      <c r="L156" s="742" t="s">
        <v>628</v>
      </c>
    </row>
    <row r="157" spans="1:12" x14ac:dyDescent="0.3">
      <c r="A157" s="742" t="s">
        <v>620</v>
      </c>
      <c r="B157" s="742" t="s">
        <v>621</v>
      </c>
      <c r="C157" s="742" t="s">
        <v>622</v>
      </c>
      <c r="D157" s="742" t="s">
        <v>623</v>
      </c>
      <c r="E157" s="742" t="s">
        <v>781</v>
      </c>
      <c r="F157" s="742" t="s">
        <v>351</v>
      </c>
      <c r="G157" s="742" t="s">
        <v>62</v>
      </c>
      <c r="H157" s="742" t="s">
        <v>767</v>
      </c>
      <c r="I157" s="742" t="s">
        <v>13</v>
      </c>
      <c r="J157" s="742" t="s">
        <v>477</v>
      </c>
      <c r="K157" s="742" t="s">
        <v>769</v>
      </c>
      <c r="L157" s="742" t="s">
        <v>477</v>
      </c>
    </row>
    <row r="158" spans="1:12" x14ac:dyDescent="0.3">
      <c r="A158" s="742" t="s">
        <v>620</v>
      </c>
      <c r="B158" s="742" t="s">
        <v>621</v>
      </c>
      <c r="C158" s="742" t="s">
        <v>622</v>
      </c>
      <c r="D158" s="742" t="s">
        <v>623</v>
      </c>
      <c r="E158" s="742" t="s">
        <v>781</v>
      </c>
      <c r="F158" s="742" t="s">
        <v>645</v>
      </c>
      <c r="G158" s="742" t="s">
        <v>62</v>
      </c>
      <c r="H158" s="742" t="s">
        <v>767</v>
      </c>
      <c r="I158" s="742" t="s">
        <v>13</v>
      </c>
      <c r="J158" s="742" t="s">
        <v>787</v>
      </c>
      <c r="K158" s="742" t="s">
        <v>769</v>
      </c>
      <c r="L158" s="742" t="s">
        <v>628</v>
      </c>
    </row>
    <row r="159" spans="1:12" x14ac:dyDescent="0.3">
      <c r="A159" s="742" t="s">
        <v>620</v>
      </c>
      <c r="B159" s="742" t="s">
        <v>632</v>
      </c>
      <c r="C159" s="742" t="s">
        <v>622</v>
      </c>
      <c r="D159" s="742" t="s">
        <v>623</v>
      </c>
      <c r="E159" s="742" t="s">
        <v>781</v>
      </c>
      <c r="F159" s="742" t="s">
        <v>645</v>
      </c>
      <c r="G159" s="742" t="s">
        <v>62</v>
      </c>
      <c r="H159" s="742" t="s">
        <v>770</v>
      </c>
      <c r="I159" s="742" t="s">
        <v>634</v>
      </c>
      <c r="J159" s="742" t="s">
        <v>513</v>
      </c>
      <c r="K159" s="742" t="s">
        <v>771</v>
      </c>
      <c r="L159" s="742" t="s">
        <v>628</v>
      </c>
    </row>
    <row r="160" spans="1:12" x14ac:dyDescent="0.3">
      <c r="A160" s="742" t="s">
        <v>620</v>
      </c>
      <c r="B160" s="742" t="s">
        <v>621</v>
      </c>
      <c r="C160" s="742" t="s">
        <v>622</v>
      </c>
      <c r="D160" s="742" t="s">
        <v>623</v>
      </c>
      <c r="E160" s="742" t="s">
        <v>788</v>
      </c>
      <c r="F160" s="742" t="s">
        <v>351</v>
      </c>
      <c r="G160" s="742" t="s">
        <v>86</v>
      </c>
      <c r="H160" s="742" t="s">
        <v>749</v>
      </c>
      <c r="I160" s="742" t="s">
        <v>13</v>
      </c>
      <c r="J160" s="742" t="s">
        <v>789</v>
      </c>
      <c r="K160" s="742" t="s">
        <v>751</v>
      </c>
      <c r="L160" s="742" t="s">
        <v>628</v>
      </c>
    </row>
    <row r="161" spans="1:12" x14ac:dyDescent="0.3">
      <c r="A161" s="742" t="s">
        <v>620</v>
      </c>
      <c r="B161" s="742" t="s">
        <v>667</v>
      </c>
      <c r="C161" s="742" t="s">
        <v>622</v>
      </c>
      <c r="D161" s="742" t="s">
        <v>623</v>
      </c>
      <c r="E161" s="742" t="s">
        <v>788</v>
      </c>
      <c r="F161" s="742" t="s">
        <v>351</v>
      </c>
      <c r="G161" s="742" t="s">
        <v>86</v>
      </c>
      <c r="H161" s="742" t="s">
        <v>775</v>
      </c>
      <c r="I161" s="742" t="s">
        <v>670</v>
      </c>
      <c r="J161" s="742" t="s">
        <v>268</v>
      </c>
      <c r="K161" s="742" t="s">
        <v>702</v>
      </c>
      <c r="L161" s="742" t="s">
        <v>628</v>
      </c>
    </row>
    <row r="162" spans="1:12" x14ac:dyDescent="0.3">
      <c r="A162" s="742" t="s">
        <v>620</v>
      </c>
      <c r="B162" s="742" t="s">
        <v>667</v>
      </c>
      <c r="C162" s="742" t="s">
        <v>622</v>
      </c>
      <c r="D162" s="742" t="s">
        <v>623</v>
      </c>
      <c r="E162" s="742" t="s">
        <v>788</v>
      </c>
      <c r="F162" s="742" t="s">
        <v>351</v>
      </c>
      <c r="G162" s="742" t="s">
        <v>86</v>
      </c>
      <c r="H162" s="742" t="s">
        <v>775</v>
      </c>
      <c r="I162" s="742" t="s">
        <v>670</v>
      </c>
      <c r="J162" s="742" t="s">
        <v>550</v>
      </c>
      <c r="K162" s="742" t="s">
        <v>702</v>
      </c>
      <c r="L162" s="742" t="s">
        <v>628</v>
      </c>
    </row>
    <row r="163" spans="1:12" x14ac:dyDescent="0.3">
      <c r="A163" s="742" t="s">
        <v>620</v>
      </c>
      <c r="B163" s="742" t="s">
        <v>632</v>
      </c>
      <c r="C163" s="742" t="s">
        <v>622</v>
      </c>
      <c r="D163" s="742" t="s">
        <v>623</v>
      </c>
      <c r="E163" s="742" t="s">
        <v>788</v>
      </c>
      <c r="F163" s="742" t="s">
        <v>351</v>
      </c>
      <c r="G163" s="742" t="s">
        <v>86</v>
      </c>
      <c r="H163" s="742" t="s">
        <v>693</v>
      </c>
      <c r="I163" s="742" t="s">
        <v>634</v>
      </c>
      <c r="J163" s="742" t="s">
        <v>790</v>
      </c>
      <c r="K163" s="742" t="s">
        <v>695</v>
      </c>
      <c r="L163" s="742" t="s">
        <v>628</v>
      </c>
    </row>
    <row r="164" spans="1:12" x14ac:dyDescent="0.3">
      <c r="A164" s="742" t="s">
        <v>620</v>
      </c>
      <c r="B164" s="742" t="s">
        <v>632</v>
      </c>
      <c r="C164" s="742" t="s">
        <v>622</v>
      </c>
      <c r="D164" s="742" t="s">
        <v>623</v>
      </c>
      <c r="E164" s="742" t="s">
        <v>788</v>
      </c>
      <c r="F164" s="742" t="s">
        <v>351</v>
      </c>
      <c r="G164" s="742" t="s">
        <v>86</v>
      </c>
      <c r="H164" s="742" t="s">
        <v>764</v>
      </c>
      <c r="I164" s="742" t="s">
        <v>634</v>
      </c>
      <c r="J164" s="742" t="s">
        <v>549</v>
      </c>
      <c r="K164" s="742" t="s">
        <v>765</v>
      </c>
      <c r="L164" s="742" t="s">
        <v>628</v>
      </c>
    </row>
    <row r="165" spans="1:12" x14ac:dyDescent="0.3">
      <c r="A165" s="742" t="s">
        <v>620</v>
      </c>
      <c r="B165" s="742" t="s">
        <v>632</v>
      </c>
      <c r="C165" s="742" t="s">
        <v>622</v>
      </c>
      <c r="D165" s="742" t="s">
        <v>623</v>
      </c>
      <c r="E165" s="742" t="s">
        <v>788</v>
      </c>
      <c r="F165" s="742" t="s">
        <v>351</v>
      </c>
      <c r="G165" s="742" t="s">
        <v>86</v>
      </c>
      <c r="H165" s="742" t="s">
        <v>764</v>
      </c>
      <c r="I165" s="742" t="s">
        <v>634</v>
      </c>
      <c r="J165" s="742" t="s">
        <v>791</v>
      </c>
      <c r="K165" s="742" t="s">
        <v>765</v>
      </c>
      <c r="L165" s="742" t="s">
        <v>628</v>
      </c>
    </row>
    <row r="166" spans="1:12" x14ac:dyDescent="0.3">
      <c r="A166" s="742" t="s">
        <v>620</v>
      </c>
      <c r="B166" s="742" t="s">
        <v>632</v>
      </c>
      <c r="C166" s="742" t="s">
        <v>622</v>
      </c>
      <c r="D166" s="742" t="s">
        <v>623</v>
      </c>
      <c r="E166" s="742" t="s">
        <v>788</v>
      </c>
      <c r="F166" s="742" t="s">
        <v>351</v>
      </c>
      <c r="G166" s="742" t="s">
        <v>86</v>
      </c>
      <c r="H166" s="742" t="s">
        <v>764</v>
      </c>
      <c r="I166" s="742" t="s">
        <v>634</v>
      </c>
      <c r="J166" s="742" t="s">
        <v>279</v>
      </c>
      <c r="K166" s="742" t="s">
        <v>765</v>
      </c>
      <c r="L166" s="742" t="s">
        <v>628</v>
      </c>
    </row>
    <row r="167" spans="1:12" x14ac:dyDescent="0.3">
      <c r="A167" s="742" t="s">
        <v>620</v>
      </c>
      <c r="B167" s="742" t="s">
        <v>632</v>
      </c>
      <c r="C167" s="742" t="s">
        <v>622</v>
      </c>
      <c r="D167" s="742" t="s">
        <v>623</v>
      </c>
      <c r="E167" s="742" t="s">
        <v>788</v>
      </c>
      <c r="F167" s="742" t="s">
        <v>351</v>
      </c>
      <c r="G167" s="742" t="s">
        <v>86</v>
      </c>
      <c r="H167" s="742" t="s">
        <v>770</v>
      </c>
      <c r="I167" s="742" t="s">
        <v>634</v>
      </c>
      <c r="J167" s="742" t="s">
        <v>275</v>
      </c>
      <c r="K167" s="742" t="s">
        <v>771</v>
      </c>
      <c r="L167" s="742" t="s">
        <v>628</v>
      </c>
    </row>
    <row r="168" spans="1:12" x14ac:dyDescent="0.3">
      <c r="A168" s="742" t="s">
        <v>620</v>
      </c>
      <c r="B168" s="742" t="s">
        <v>632</v>
      </c>
      <c r="C168" s="742" t="s">
        <v>622</v>
      </c>
      <c r="D168" s="742" t="s">
        <v>623</v>
      </c>
      <c r="E168" s="742" t="s">
        <v>788</v>
      </c>
      <c r="F168" s="742" t="s">
        <v>351</v>
      </c>
      <c r="G168" s="742" t="s">
        <v>86</v>
      </c>
      <c r="H168" s="742" t="s">
        <v>770</v>
      </c>
      <c r="I168" s="742" t="s">
        <v>634</v>
      </c>
      <c r="J168" s="742" t="s">
        <v>274</v>
      </c>
      <c r="K168" s="742" t="s">
        <v>771</v>
      </c>
      <c r="L168" s="742" t="s">
        <v>628</v>
      </c>
    </row>
    <row r="169" spans="1:12" x14ac:dyDescent="0.3">
      <c r="A169" s="742" t="s">
        <v>620</v>
      </c>
      <c r="B169" s="742" t="s">
        <v>621</v>
      </c>
      <c r="C169" s="742" t="s">
        <v>622</v>
      </c>
      <c r="D169" s="742" t="s">
        <v>623</v>
      </c>
      <c r="E169" s="742" t="s">
        <v>788</v>
      </c>
      <c r="F169" s="742" t="s">
        <v>351</v>
      </c>
      <c r="G169" s="742" t="s">
        <v>62</v>
      </c>
      <c r="H169" s="742" t="s">
        <v>749</v>
      </c>
      <c r="I169" s="742" t="s">
        <v>13</v>
      </c>
      <c r="J169" s="742" t="s">
        <v>480</v>
      </c>
      <c r="K169" s="742" t="s">
        <v>751</v>
      </c>
      <c r="L169" s="742" t="s">
        <v>628</v>
      </c>
    </row>
    <row r="170" spans="1:12" x14ac:dyDescent="0.3">
      <c r="A170" s="742" t="s">
        <v>620</v>
      </c>
      <c r="B170" s="742" t="s">
        <v>667</v>
      </c>
      <c r="C170" s="742" t="s">
        <v>622</v>
      </c>
      <c r="D170" s="742" t="s">
        <v>623</v>
      </c>
      <c r="E170" s="742" t="s">
        <v>788</v>
      </c>
      <c r="F170" s="742" t="s">
        <v>351</v>
      </c>
      <c r="G170" s="742" t="s">
        <v>62</v>
      </c>
      <c r="H170" s="742" t="s">
        <v>775</v>
      </c>
      <c r="I170" s="742" t="s">
        <v>670</v>
      </c>
      <c r="J170" s="742" t="s">
        <v>501</v>
      </c>
      <c r="K170" s="742" t="s">
        <v>702</v>
      </c>
      <c r="L170" s="742" t="s">
        <v>628</v>
      </c>
    </row>
    <row r="171" spans="1:12" x14ac:dyDescent="0.3">
      <c r="A171" s="742" t="s">
        <v>620</v>
      </c>
      <c r="B171" s="742" t="s">
        <v>632</v>
      </c>
      <c r="C171" s="742" t="s">
        <v>622</v>
      </c>
      <c r="D171" s="742" t="s">
        <v>623</v>
      </c>
      <c r="E171" s="742" t="s">
        <v>788</v>
      </c>
      <c r="F171" s="742" t="s">
        <v>351</v>
      </c>
      <c r="G171" s="742" t="s">
        <v>62</v>
      </c>
      <c r="H171" s="742" t="s">
        <v>764</v>
      </c>
      <c r="I171" s="742" t="s">
        <v>634</v>
      </c>
      <c r="J171" s="742" t="s">
        <v>483</v>
      </c>
      <c r="K171" s="742" t="s">
        <v>765</v>
      </c>
      <c r="L171" s="742" t="s">
        <v>628</v>
      </c>
    </row>
    <row r="172" spans="1:12" x14ac:dyDescent="0.3">
      <c r="A172" s="742" t="s">
        <v>620</v>
      </c>
      <c r="B172" s="742" t="s">
        <v>632</v>
      </c>
      <c r="C172" s="742" t="s">
        <v>622</v>
      </c>
      <c r="D172" s="742" t="s">
        <v>623</v>
      </c>
      <c r="E172" s="742" t="s">
        <v>788</v>
      </c>
      <c r="F172" s="742" t="s">
        <v>351</v>
      </c>
      <c r="G172" s="742" t="s">
        <v>62</v>
      </c>
      <c r="H172" s="742" t="s">
        <v>693</v>
      </c>
      <c r="I172" s="742" t="s">
        <v>634</v>
      </c>
      <c r="J172" s="742" t="s">
        <v>481</v>
      </c>
      <c r="K172" s="742" t="s">
        <v>695</v>
      </c>
      <c r="L172" s="742" t="s">
        <v>628</v>
      </c>
    </row>
    <row r="173" spans="1:12" x14ac:dyDescent="0.3">
      <c r="A173" s="742" t="s">
        <v>620</v>
      </c>
      <c r="B173" s="742" t="s">
        <v>632</v>
      </c>
      <c r="C173" s="742" t="s">
        <v>622</v>
      </c>
      <c r="D173" s="742" t="s">
        <v>623</v>
      </c>
      <c r="E173" s="742" t="s">
        <v>788</v>
      </c>
      <c r="F173" s="742" t="s">
        <v>351</v>
      </c>
      <c r="G173" s="742" t="s">
        <v>62</v>
      </c>
      <c r="H173" s="742" t="s">
        <v>770</v>
      </c>
      <c r="I173" s="742" t="s">
        <v>634</v>
      </c>
      <c r="J173" s="742" t="s">
        <v>482</v>
      </c>
      <c r="K173" s="742" t="s">
        <v>771</v>
      </c>
      <c r="L173" s="742" t="s">
        <v>628</v>
      </c>
    </row>
    <row r="174" spans="1:12" x14ac:dyDescent="0.3">
      <c r="A174" s="742" t="s">
        <v>620</v>
      </c>
      <c r="B174" s="742" t="s">
        <v>621</v>
      </c>
      <c r="C174" s="742" t="s">
        <v>622</v>
      </c>
      <c r="D174" s="742" t="s">
        <v>623</v>
      </c>
      <c r="E174" s="742" t="s">
        <v>788</v>
      </c>
      <c r="F174" s="742" t="s">
        <v>645</v>
      </c>
      <c r="G174" s="742" t="s">
        <v>62</v>
      </c>
      <c r="H174" s="742" t="s">
        <v>767</v>
      </c>
      <c r="I174" s="742" t="s">
        <v>13</v>
      </c>
      <c r="J174" s="742" t="s">
        <v>792</v>
      </c>
      <c r="K174" s="742" t="s">
        <v>769</v>
      </c>
      <c r="L174" s="742" t="s">
        <v>628</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4742-D73C-400F-BE6C-6B23D4C0C675}">
  <sheetPr codeName="Sheet151">
    <tabColor indexed="50"/>
    <pageSetUpPr fitToPage="1"/>
  </sheetPr>
  <dimension ref="A1:U80"/>
  <sheetViews>
    <sheetView showGridLines="0" showZeros="0" workbookViewId="0">
      <selection activeCell="A6" sqref="A6"/>
    </sheetView>
  </sheetViews>
  <sheetFormatPr defaultRowHeight="13.2" x14ac:dyDescent="0.25"/>
  <cols>
    <col min="1" max="2" width="3.33203125" customWidth="1"/>
    <col min="3" max="3" width="4.6640625" customWidth="1"/>
    <col min="4" max="4" width="7.554687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9.88671875" customWidth="1"/>
    <col min="12" max="12" width="1.6640625" style="279" customWidth="1"/>
    <col min="13" max="13" width="9.88671875" customWidth="1"/>
    <col min="14" max="14" width="1.6640625" style="280" customWidth="1"/>
    <col min="15" max="15" width="9.88671875" customWidth="1"/>
    <col min="16" max="16" width="1.6640625" style="279" customWidth="1"/>
    <col min="17" max="17" width="9.88671875" customWidth="1"/>
    <col min="18" max="18" width="1.6640625" style="280" customWidth="1"/>
    <col min="19" max="19" width="9" hidden="1" customWidth="1"/>
    <col min="20" max="20" width="8.6640625" customWidth="1"/>
    <col min="21" max="21" width="9.109375" hidden="1" customWidth="1"/>
  </cols>
  <sheetData>
    <row r="1" spans="1:21" s="282" customFormat="1" ht="21.75" customHeight="1" x14ac:dyDescent="0.4">
      <c r="A1" s="92" t="str">
        <f>Altalanos!$A$6</f>
        <v>Diákolimpia Vármegyei</v>
      </c>
      <c r="B1" s="92"/>
      <c r="C1" s="176"/>
      <c r="D1" s="176"/>
      <c r="E1" s="176"/>
      <c r="F1" s="176"/>
      <c r="G1" s="176"/>
      <c r="H1" s="176"/>
      <c r="I1" s="93"/>
      <c r="J1" s="175"/>
      <c r="K1" s="95" t="s">
        <v>452</v>
      </c>
      <c r="L1" s="95"/>
      <c r="M1" s="97"/>
      <c r="N1" s="175" t="s">
        <v>179</v>
      </c>
      <c r="O1" s="175" t="s">
        <v>179</v>
      </c>
      <c r="P1" s="175"/>
      <c r="Q1" s="176"/>
      <c r="R1" s="175"/>
    </row>
    <row r="2" spans="1:21" s="285" customFormat="1" x14ac:dyDescent="0.25">
      <c r="A2" s="100" t="s">
        <v>29</v>
      </c>
      <c r="B2" s="100"/>
      <c r="C2" s="100"/>
      <c r="D2" s="390"/>
      <c r="E2" s="101">
        <f>Altalanos!$E$8</f>
        <v>0</v>
      </c>
      <c r="F2" s="100"/>
      <c r="G2" s="391"/>
      <c r="H2" s="184"/>
      <c r="I2" s="184"/>
      <c r="J2" s="183"/>
      <c r="K2" s="94" t="s">
        <v>453</v>
      </c>
      <c r="L2" s="95"/>
      <c r="M2" s="95"/>
      <c r="N2" s="183"/>
      <c r="O2" s="184"/>
      <c r="P2" s="183"/>
      <c r="Q2" s="184"/>
      <c r="R2" s="183"/>
    </row>
    <row r="3" spans="1:21" s="287" customFormat="1" ht="11.25" customHeight="1" x14ac:dyDescent="0.25">
      <c r="A3" s="53" t="s">
        <v>21</v>
      </c>
      <c r="B3" s="53"/>
      <c r="C3" s="53"/>
      <c r="D3" s="53"/>
      <c r="E3" s="53"/>
      <c r="F3" s="53"/>
      <c r="G3" s="53" t="s">
        <v>11</v>
      </c>
      <c r="H3" s="53"/>
      <c r="I3" s="53"/>
      <c r="J3" s="188"/>
      <c r="K3" s="53" t="s">
        <v>34</v>
      </c>
      <c r="L3" s="188"/>
      <c r="M3" s="679"/>
      <c r="N3" s="188"/>
      <c r="O3" s="53"/>
      <c r="P3" s="188"/>
      <c r="Q3" s="53"/>
      <c r="R3" s="54" t="s">
        <v>35</v>
      </c>
    </row>
    <row r="4" spans="1:21" s="291" customFormat="1" ht="11.25" customHeight="1" x14ac:dyDescent="0.25">
      <c r="A4" s="713">
        <f>Altalanos!$A$10</f>
        <v>45789</v>
      </c>
      <c r="B4" s="713"/>
      <c r="C4" s="713"/>
      <c r="D4" s="123"/>
      <c r="E4" s="392"/>
      <c r="F4" s="392"/>
      <c r="G4" s="392" t="str">
        <f>Altalanos!$C$10</f>
        <v>Gyula</v>
      </c>
      <c r="H4" s="393"/>
      <c r="I4" s="392"/>
      <c r="J4" s="394"/>
      <c r="K4" s="395" t="str">
        <f>Altalanos!$D$10</f>
        <v xml:space="preserve">  </v>
      </c>
      <c r="L4" s="394"/>
      <c r="M4" s="482"/>
      <c r="N4" s="394"/>
      <c r="O4" s="392"/>
      <c r="P4" s="394"/>
      <c r="Q4" s="392"/>
      <c r="R4" s="129" t="str">
        <f>Altalanos!$E$10</f>
        <v>Kovács Zoltán</v>
      </c>
    </row>
    <row r="5" spans="1:21" s="287" customFormat="1" ht="9.6" x14ac:dyDescent="0.25">
      <c r="A5" s="261"/>
      <c r="B5" s="293" t="s">
        <v>125</v>
      </c>
      <c r="C5" s="294" t="s">
        <v>72</v>
      </c>
      <c r="D5" s="293" t="s">
        <v>126</v>
      </c>
      <c r="E5" s="293" t="s">
        <v>70</v>
      </c>
      <c r="F5" s="295" t="s">
        <v>24</v>
      </c>
      <c r="G5" s="295" t="s">
        <v>25</v>
      </c>
      <c r="H5" s="295"/>
      <c r="I5" s="295" t="s">
        <v>37</v>
      </c>
      <c r="J5" s="295"/>
      <c r="K5" s="293" t="s">
        <v>128</v>
      </c>
      <c r="L5" s="296"/>
      <c r="M5" s="293" t="s">
        <v>454</v>
      </c>
      <c r="N5" s="296"/>
      <c r="O5" s="293"/>
      <c r="P5" s="296"/>
      <c r="Q5" s="293"/>
      <c r="R5" s="297"/>
    </row>
    <row r="6" spans="1:21" s="304" customFormat="1" ht="14.25" customHeight="1" x14ac:dyDescent="0.25">
      <c r="A6" s="397"/>
      <c r="B6" s="680"/>
      <c r="C6" s="567"/>
      <c r="D6" s="567"/>
      <c r="E6" s="680"/>
      <c r="F6" s="681"/>
      <c r="G6" s="681"/>
      <c r="H6" s="682"/>
      <c r="I6" s="681"/>
      <c r="J6" s="683"/>
      <c r="K6" s="680"/>
      <c r="L6" s="683"/>
      <c r="M6" s="680"/>
      <c r="N6" s="683"/>
      <c r="O6" s="680"/>
      <c r="P6" s="683"/>
      <c r="Q6" s="680"/>
      <c r="R6" s="684"/>
    </row>
    <row r="7" spans="1:21" s="60" customFormat="1" ht="10.5" customHeight="1" x14ac:dyDescent="0.25">
      <c r="A7" s="309">
        <v>1</v>
      </c>
      <c r="B7" s="399" t="str">
        <f>IF($E7="","",VLOOKUP($E7,'1Q ELO (5)'!$A$7:$M$30,12))</f>
        <v/>
      </c>
      <c r="C7" s="399" t="str">
        <f>IF($E7="","",VLOOKUP($E7,'1Q ELO (5)'!$A$7:$M$30,13))</f>
        <v/>
      </c>
      <c r="D7" s="400" t="str">
        <f>IF($E7="","",VLOOKUP($E7,'1Q ELO (5)'!$A$7:$M$30,5))</f>
        <v/>
      </c>
      <c r="E7" s="401"/>
      <c r="F7" s="402" t="str">
        <f>UPPER(IF($E7="","",VLOOKUP($E7,'1Q ELO (5)'!$A$7:$M$30,2)))</f>
        <v/>
      </c>
      <c r="G7" s="402" t="str">
        <f>IF($E7="","",VLOOKUP($E7,'1Q ELO (5)'!$A$7:$M$30,3))</f>
        <v/>
      </c>
      <c r="H7" s="402"/>
      <c r="I7" s="402" t="str">
        <f>IF($E7="","",VLOOKUP($E7,'1Q ELO (5)'!$A$7:$M$30,4))</f>
        <v/>
      </c>
      <c r="J7" s="403"/>
      <c r="K7" s="404"/>
      <c r="L7" s="404"/>
      <c r="M7" s="404"/>
      <c r="N7" s="404"/>
      <c r="O7" s="315"/>
      <c r="P7" s="316"/>
      <c r="Q7" s="317"/>
      <c r="R7" s="318"/>
      <c r="S7" s="319"/>
      <c r="U7" s="405" t="str">
        <f>Birók!P21</f>
        <v>Bíró</v>
      </c>
    </row>
    <row r="8" spans="1:21" s="60" customFormat="1" ht="9.6" customHeight="1" x14ac:dyDescent="0.25">
      <c r="A8" s="321"/>
      <c r="B8" s="406"/>
      <c r="C8" s="406"/>
      <c r="D8" s="407"/>
      <c r="E8" s="408"/>
      <c r="F8" s="409"/>
      <c r="G8" s="409"/>
      <c r="H8" s="410"/>
      <c r="I8" s="419" t="s">
        <v>134</v>
      </c>
      <c r="J8" s="328"/>
      <c r="K8" s="412" t="str">
        <f>UPPER(IF(OR(J8="a",J8="as"),F7,IF(OR(J8="b",J8="bs"),F9,0)))</f>
        <v>0</v>
      </c>
      <c r="L8" s="412"/>
      <c r="M8" s="404"/>
      <c r="N8" s="404"/>
      <c r="O8" s="315"/>
      <c r="P8" s="316"/>
      <c r="Q8" s="317"/>
      <c r="R8" s="318"/>
      <c r="S8" s="319"/>
      <c r="U8" s="413" t="str">
        <f>Birók!P22</f>
        <v xml:space="preserve"> </v>
      </c>
    </row>
    <row r="9" spans="1:21" s="60" customFormat="1" ht="9.6" customHeight="1" x14ac:dyDescent="0.25">
      <c r="A9" s="321">
        <v>2</v>
      </c>
      <c r="B9" s="399" t="str">
        <f>IF($E9="","",VLOOKUP($E9,'1Q ELO (5)'!$A$7:$M$30,12))</f>
        <v/>
      </c>
      <c r="C9" s="399" t="str">
        <f>IF($E9="","",VLOOKUP($E9,'1Q ELO (5)'!$A$7:$M$30,13))</f>
        <v/>
      </c>
      <c r="D9" s="400" t="str">
        <f>IF($E9="","",VLOOKUP($E9,'1Q ELO (5)'!$A$7:$M$30,5))</f>
        <v/>
      </c>
      <c r="E9" s="401"/>
      <c r="F9" s="472" t="str">
        <f>UPPER(IF($E9="","",VLOOKUP($E9,'1Q ELO (5)'!$A$7:$M$30,2)))</f>
        <v/>
      </c>
      <c r="G9" s="414" t="str">
        <f>IF($E9="","",VLOOKUP($E9,'1Q ELO (5)'!$A$7:$M$30,3))</f>
        <v/>
      </c>
      <c r="H9" s="414"/>
      <c r="I9" s="414" t="str">
        <f>IF($E9="","",VLOOKUP($E9,'1Q ELO (5)'!$A$7:$M$30,4))</f>
        <v/>
      </c>
      <c r="J9" s="415"/>
      <c r="K9" s="404"/>
      <c r="L9" s="416"/>
      <c r="M9" s="404"/>
      <c r="N9" s="404"/>
      <c r="O9" s="315"/>
      <c r="P9" s="316"/>
      <c r="Q9" s="317"/>
      <c r="R9" s="318"/>
      <c r="S9" s="319"/>
      <c r="U9" s="413" t="str">
        <f>Birók!P23</f>
        <v xml:space="preserve"> </v>
      </c>
    </row>
    <row r="10" spans="1:21" s="60" customFormat="1" ht="9.6" customHeight="1" x14ac:dyDescent="0.25">
      <c r="A10" s="321"/>
      <c r="B10" s="406"/>
      <c r="C10" s="406"/>
      <c r="D10" s="407"/>
      <c r="E10" s="417"/>
      <c r="F10" s="409"/>
      <c r="G10" s="409"/>
      <c r="H10" s="410"/>
      <c r="I10" s="409"/>
      <c r="J10" s="418"/>
      <c r="K10" s="419" t="s">
        <v>134</v>
      </c>
      <c r="L10" s="336"/>
      <c r="M10" s="412" t="str">
        <f>UPPER(IF(OR(L10="a",L10="as"),K8,IF(OR(L10="b",L10="bs"),K12,0)))</f>
        <v>0</v>
      </c>
      <c r="N10" s="420"/>
      <c r="O10" s="421"/>
      <c r="P10" s="421"/>
      <c r="Q10" s="317"/>
      <c r="R10" s="318"/>
      <c r="S10" s="319"/>
      <c r="U10" s="413" t="str">
        <f>Birók!P24</f>
        <v xml:space="preserve"> </v>
      </c>
    </row>
    <row r="11" spans="1:21" s="60" customFormat="1" ht="9.6" customHeight="1" x14ac:dyDescent="0.25">
      <c r="A11" s="321">
        <v>3</v>
      </c>
      <c r="B11" s="399" t="str">
        <f>IF($E11="","",VLOOKUP($E11,'1Q ELO (5)'!$A$7:$M$30,12))</f>
        <v/>
      </c>
      <c r="C11" s="399" t="str">
        <f>IF($E11="","",VLOOKUP($E11,'1Q ELO (5)'!$A$7:$M$30,13))</f>
        <v/>
      </c>
      <c r="D11" s="400" t="str">
        <f>IF($E11="","",VLOOKUP($E11,'1Q ELO (5)'!$A$7:$M$30,5))</f>
        <v/>
      </c>
      <c r="E11" s="401"/>
      <c r="F11" s="414" t="str">
        <f>UPPER(IF($E11="","",VLOOKUP($E11,'1Q ELO (5)'!$A$7:$M$30,2)))</f>
        <v/>
      </c>
      <c r="G11" s="414" t="str">
        <f>IF($E11="","",VLOOKUP($E11,'1Q ELO (5)'!$A$7:$M$30,3))</f>
        <v/>
      </c>
      <c r="H11" s="414"/>
      <c r="I11" s="414" t="str">
        <f>IF($E11="","",VLOOKUP($E11,'1Q ELO (5)'!$A$7:$M$30,4))</f>
        <v/>
      </c>
      <c r="J11" s="403"/>
      <c r="K11" s="404"/>
      <c r="L11" s="422"/>
      <c r="M11" s="404"/>
      <c r="N11" s="421"/>
      <c r="O11" s="421"/>
      <c r="P11" s="421"/>
      <c r="Q11" s="317"/>
      <c r="R11" s="318"/>
      <c r="S11" s="319"/>
      <c r="U11" s="685" t="str">
        <f>Birók!P25</f>
        <v xml:space="preserve"> </v>
      </c>
    </row>
    <row r="12" spans="1:21" s="60" customFormat="1" ht="9.6" customHeight="1" x14ac:dyDescent="0.25">
      <c r="A12" s="321"/>
      <c r="B12" s="406"/>
      <c r="C12" s="406"/>
      <c r="D12" s="407"/>
      <c r="E12" s="417"/>
      <c r="F12" s="409"/>
      <c r="G12" s="409"/>
      <c r="H12" s="410"/>
      <c r="I12" s="419" t="s">
        <v>134</v>
      </c>
      <c r="J12" s="328"/>
      <c r="K12" s="412" t="str">
        <f>UPPER(IF(OR(J12="a",J12="as"),F11,IF(OR(J12="b",J12="bs"),F13,0)))</f>
        <v>0</v>
      </c>
      <c r="L12" s="424"/>
      <c r="M12" s="404"/>
      <c r="N12" s="421"/>
      <c r="O12" s="421"/>
      <c r="P12" s="421"/>
      <c r="Q12" s="317"/>
      <c r="R12" s="318"/>
      <c r="S12" s="319"/>
      <c r="U12" s="685" t="str">
        <f>Birók!P26</f>
        <v xml:space="preserve"> </v>
      </c>
    </row>
    <row r="13" spans="1:21" s="60" customFormat="1" ht="9.6" customHeight="1" x14ac:dyDescent="0.25">
      <c r="A13" s="321">
        <v>4</v>
      </c>
      <c r="B13" s="399" t="str">
        <f>IF($E13="","",VLOOKUP($E13,'1Q ELO (5)'!$A$7:$M$30,12))</f>
        <v/>
      </c>
      <c r="C13" s="399" t="str">
        <f>IF($E13="","",VLOOKUP($E13,'1Q ELO (5)'!$A$7:$M$30,13))</f>
        <v/>
      </c>
      <c r="D13" s="400" t="str">
        <f>IF($E13="","",VLOOKUP($E13,'1Q ELO (5)'!$A$7:$M$30,5))</f>
        <v/>
      </c>
      <c r="E13" s="401"/>
      <c r="F13" s="414" t="str">
        <f>UPPER(IF($E13="","",VLOOKUP($E13,'1Q ELO (5)'!$A$7:$M$30,2)))</f>
        <v/>
      </c>
      <c r="G13" s="414" t="str">
        <f>IF($E13="","",VLOOKUP($E13,'1Q ELO (5)'!$A$7:$M$30,3))</f>
        <v/>
      </c>
      <c r="H13" s="414"/>
      <c r="I13" s="414" t="str">
        <f>IF($E13="","",VLOOKUP($E13,'1Q ELO (5)'!$A$7:$M$30,4))</f>
        <v/>
      </c>
      <c r="J13" s="425"/>
      <c r="K13" s="404"/>
      <c r="L13" s="404"/>
      <c r="M13" s="404"/>
      <c r="N13" s="421"/>
      <c r="O13" s="421"/>
      <c r="P13" s="421"/>
      <c r="Q13" s="317"/>
      <c r="R13" s="318"/>
      <c r="S13" s="319"/>
      <c r="U13" s="685" t="str">
        <f>Birók!P27</f>
        <v xml:space="preserve"> </v>
      </c>
    </row>
    <row r="14" spans="1:21" s="60" customFormat="1" ht="9.6" customHeight="1" x14ac:dyDescent="0.25">
      <c r="A14" s="321"/>
      <c r="B14" s="406"/>
      <c r="C14" s="406"/>
      <c r="D14" s="407"/>
      <c r="E14" s="417"/>
      <c r="F14" s="404"/>
      <c r="G14" s="404"/>
      <c r="H14" s="426"/>
      <c r="I14" s="427"/>
      <c r="J14" s="418"/>
      <c r="K14" s="404"/>
      <c r="L14" s="404"/>
      <c r="M14" s="421"/>
      <c r="N14" s="317"/>
      <c r="O14" s="318"/>
      <c r="P14" s="319"/>
    </row>
    <row r="15" spans="1:21" s="60" customFormat="1" ht="9.6" customHeight="1" x14ac:dyDescent="0.25">
      <c r="A15" s="347">
        <v>5</v>
      </c>
      <c r="B15" s="399" t="str">
        <f>IF($E15="","",VLOOKUP($E15,'1Q ELO (5)'!$A$7:$M$30,12))</f>
        <v/>
      </c>
      <c r="C15" s="399" t="str">
        <f>IF($E15="","",VLOOKUP($E15,'1Q ELO (5)'!$A$7:$M$30,13))</f>
        <v/>
      </c>
      <c r="D15" s="400" t="str">
        <f>IF($E15="","",VLOOKUP($E15,'1Q ELO (5)'!$A$7:$M$30,5))</f>
        <v/>
      </c>
      <c r="E15" s="401"/>
      <c r="F15" s="573" t="str">
        <f>UPPER(IF($E15="","",VLOOKUP($E15,'1Q ELO (5)'!$A$7:$M$30,2)))</f>
        <v/>
      </c>
      <c r="G15" s="573" t="str">
        <f>IF($E15="","",VLOOKUP($E15,'1Q ELO (5)'!$A$7:$M$30,3))</f>
        <v/>
      </c>
      <c r="H15" s="573"/>
      <c r="I15" s="573" t="str">
        <f>IF($E15="","",VLOOKUP($E15,'1Q ELO (5)'!$A$7:$M$30,4))</f>
        <v/>
      </c>
      <c r="J15" s="428"/>
      <c r="K15" s="404"/>
      <c r="L15" s="404"/>
      <c r="M15" s="404"/>
      <c r="N15" s="421"/>
      <c r="O15" s="404"/>
      <c r="P15" s="421"/>
      <c r="Q15" s="317"/>
      <c r="R15" s="318"/>
      <c r="S15" s="319"/>
      <c r="U15" s="685" t="str">
        <f>Birók!P29</f>
        <v xml:space="preserve"> </v>
      </c>
    </row>
    <row r="16" spans="1:21" s="60" customFormat="1" ht="9.6" customHeight="1" x14ac:dyDescent="0.25">
      <c r="A16" s="321"/>
      <c r="B16" s="406"/>
      <c r="C16" s="406"/>
      <c r="D16" s="407"/>
      <c r="E16" s="417"/>
      <c r="F16" s="409"/>
      <c r="G16" s="409"/>
      <c r="H16" s="410"/>
      <c r="I16" s="419" t="s">
        <v>134</v>
      </c>
      <c r="J16" s="328"/>
      <c r="K16" s="412" t="str">
        <f>UPPER(IF(OR(J16="a",J16="as"),F15,IF(OR(J16="b",J16="bs"),F17,0)))</f>
        <v>0</v>
      </c>
      <c r="L16" s="412"/>
      <c r="M16" s="404"/>
      <c r="N16" s="421"/>
      <c r="O16" s="421"/>
      <c r="P16" s="421"/>
      <c r="Q16" s="317"/>
      <c r="R16" s="318"/>
      <c r="S16" s="319"/>
      <c r="U16" s="686" t="str">
        <f>Birók!P30</f>
        <v>Egyik sem</v>
      </c>
    </row>
    <row r="17" spans="1:19" s="60" customFormat="1" ht="9.6" customHeight="1" x14ac:dyDescent="0.25">
      <c r="A17" s="321">
        <v>6</v>
      </c>
      <c r="B17" s="399" t="str">
        <f>IF($E17="","",VLOOKUP($E17,'1Q ELO (5)'!$A$7:$M$30,12))</f>
        <v/>
      </c>
      <c r="C17" s="399" t="str">
        <f>IF($E17="","",VLOOKUP($E17,'1Q ELO (5)'!$A$7:$M$30,13))</f>
        <v/>
      </c>
      <c r="D17" s="400" t="str">
        <f>IF($E17="","",VLOOKUP($E17,'1Q ELO (5)'!$A$7:$M$30,5))</f>
        <v/>
      </c>
      <c r="E17" s="401"/>
      <c r="F17" s="414" t="str">
        <f>UPPER(IF($E17="","",VLOOKUP($E17,'1Q ELO (5)'!$A$7:$M$30,2)))</f>
        <v/>
      </c>
      <c r="G17" s="414" t="str">
        <f>IF($E17="","",VLOOKUP($E17,'1Q ELO (5)'!$A$7:$M$30,3))</f>
        <v/>
      </c>
      <c r="H17" s="414"/>
      <c r="I17" s="414" t="str">
        <f>IF($E17="","",VLOOKUP($E17,'1Q ELO (5)'!$A$7:$M$30,4))</f>
        <v/>
      </c>
      <c r="J17" s="415"/>
      <c r="K17" s="404"/>
      <c r="L17" s="416"/>
      <c r="M17" s="404"/>
      <c r="N17" s="421"/>
      <c r="O17" s="421"/>
      <c r="P17" s="421"/>
      <c r="Q17" s="317"/>
      <c r="R17" s="318"/>
      <c r="S17" s="319"/>
    </row>
    <row r="18" spans="1:19" s="60" customFormat="1" ht="9.6" customHeight="1" x14ac:dyDescent="0.25">
      <c r="A18" s="321"/>
      <c r="B18" s="406"/>
      <c r="C18" s="406"/>
      <c r="D18" s="407"/>
      <c r="E18" s="417"/>
      <c r="F18" s="409"/>
      <c r="G18" s="409"/>
      <c r="H18" s="410"/>
      <c r="I18" s="404"/>
      <c r="J18" s="418"/>
      <c r="K18" s="419" t="s">
        <v>134</v>
      </c>
      <c r="L18" s="336"/>
      <c r="M18" s="412" t="str">
        <f>UPPER(IF(OR(L18="a",L18="as"),K16,IF(OR(L18="b",L18="bs"),K20,0)))</f>
        <v>0</v>
      </c>
      <c r="N18" s="420"/>
      <c r="O18" s="421"/>
      <c r="P18" s="421"/>
      <c r="Q18" s="317"/>
      <c r="R18" s="318"/>
      <c r="S18" s="319"/>
    </row>
    <row r="19" spans="1:19" s="60" customFormat="1" ht="9.6" customHeight="1" x14ac:dyDescent="0.25">
      <c r="A19" s="321">
        <v>7</v>
      </c>
      <c r="B19" s="399" t="str">
        <f>IF($E19="","",VLOOKUP($E19,'1Q ELO (5)'!$A$7:$M$30,12))</f>
        <v/>
      </c>
      <c r="C19" s="399" t="str">
        <f>IF($E19="","",VLOOKUP($E19,'1Q ELO (5)'!$A$7:$M$30,13))</f>
        <v/>
      </c>
      <c r="D19" s="400" t="str">
        <f>IF($E19="","",VLOOKUP($E19,'1Q ELO (5)'!$A$7:$M$30,5))</f>
        <v/>
      </c>
      <c r="E19" s="401"/>
      <c r="F19" s="414" t="str">
        <f>UPPER(IF($E19="","",VLOOKUP($E19,'1Q ELO (5)'!$A$7:$M$30,2)))</f>
        <v/>
      </c>
      <c r="G19" s="414" t="str">
        <f>IF($E19="","",VLOOKUP($E19,'1Q ELO (5)'!$A$7:$M$30,3))</f>
        <v/>
      </c>
      <c r="H19" s="414"/>
      <c r="I19" s="414" t="str">
        <f>IF($E19="","",VLOOKUP($E19,'1Q ELO (5)'!$A$7:$M$30,4))</f>
        <v/>
      </c>
      <c r="J19" s="403"/>
      <c r="K19" s="404"/>
      <c r="L19" s="422"/>
      <c r="M19" s="404"/>
      <c r="N19" s="421"/>
      <c r="O19" s="421"/>
      <c r="P19" s="421"/>
      <c r="Q19" s="317"/>
      <c r="R19" s="318"/>
      <c r="S19" s="319"/>
    </row>
    <row r="20" spans="1:19" s="60" customFormat="1" ht="9.6" customHeight="1" x14ac:dyDescent="0.25">
      <c r="A20" s="321"/>
      <c r="B20" s="406"/>
      <c r="C20" s="406"/>
      <c r="D20" s="407"/>
      <c r="E20" s="408"/>
      <c r="F20" s="409"/>
      <c r="G20" s="409"/>
      <c r="H20" s="410"/>
      <c r="I20" s="419" t="s">
        <v>134</v>
      </c>
      <c r="J20" s="328"/>
      <c r="K20" s="412" t="str">
        <f>UPPER(IF(OR(J20="a",J20="as"),F19,IF(OR(J20="b",J20="bs"),F21,0)))</f>
        <v>0</v>
      </c>
      <c r="L20" s="424"/>
      <c r="M20" s="404"/>
      <c r="N20" s="421"/>
      <c r="O20" s="421"/>
      <c r="P20" s="421"/>
      <c r="Q20" s="317"/>
      <c r="R20" s="318"/>
      <c r="S20" s="319"/>
    </row>
    <row r="21" spans="1:19" s="60" customFormat="1" ht="9.6" customHeight="1" x14ac:dyDescent="0.25">
      <c r="A21" s="321">
        <v>8</v>
      </c>
      <c r="B21" s="399" t="str">
        <f>IF($E21="","",VLOOKUP($E21,'1Q ELO (5)'!$A$7:$M$30,12))</f>
        <v/>
      </c>
      <c r="C21" s="399" t="str">
        <f>IF($E21="","",VLOOKUP($E21,'1Q ELO (5)'!$A$7:$M$30,13))</f>
        <v/>
      </c>
      <c r="D21" s="400" t="str">
        <f>IF($E21="","",VLOOKUP($E21,'1Q ELO (5)'!$A$7:$M$30,5))</f>
        <v/>
      </c>
      <c r="E21" s="401"/>
      <c r="F21" s="414" t="str">
        <f>UPPER(IF($E21="","",VLOOKUP($E21,'1Q ELO (5)'!$A$7:$M$30,2)))</f>
        <v/>
      </c>
      <c r="G21" s="414" t="str">
        <f>IF($E21="","",VLOOKUP($E21,'1Q ELO (5)'!$A$7:$M$30,3))</f>
        <v/>
      </c>
      <c r="H21" s="414"/>
      <c r="I21" s="414" t="str">
        <f>IF($E21="","",VLOOKUP($E21,'1Q ELO (5)'!$A$7:$M$30,4))</f>
        <v/>
      </c>
      <c r="J21" s="425"/>
      <c r="K21" s="404"/>
      <c r="L21" s="404"/>
      <c r="M21" s="404"/>
      <c r="N21" s="421"/>
      <c r="O21" s="421"/>
      <c r="P21" s="421"/>
      <c r="Q21" s="317"/>
      <c r="R21" s="318"/>
      <c r="S21" s="319"/>
    </row>
    <row r="22" spans="1:19" s="60" customFormat="1" ht="9.6" customHeight="1" x14ac:dyDescent="0.25">
      <c r="A22" s="321"/>
      <c r="B22" s="399"/>
      <c r="C22" s="310"/>
      <c r="D22" s="208"/>
      <c r="E22" s="311"/>
      <c r="F22" s="687"/>
      <c r="G22" s="687"/>
      <c r="H22" s="687"/>
      <c r="I22" s="687"/>
      <c r="J22" s="428"/>
      <c r="K22" s="404"/>
      <c r="L22" s="404"/>
      <c r="M22" s="404"/>
      <c r="N22" s="421"/>
      <c r="O22" s="421"/>
      <c r="P22" s="421"/>
      <c r="Q22" s="317"/>
      <c r="R22" s="318"/>
      <c r="S22" s="319"/>
    </row>
    <row r="23" spans="1:19" s="60" customFormat="1" ht="9.6" customHeight="1" x14ac:dyDescent="0.25">
      <c r="A23" s="220" t="s">
        <v>72</v>
      </c>
      <c r="B23" s="221"/>
      <c r="C23" s="221"/>
      <c r="D23" s="222"/>
      <c r="E23" s="361" t="s">
        <v>99</v>
      </c>
      <c r="F23" s="362" t="s">
        <v>100</v>
      </c>
      <c r="G23" s="361"/>
      <c r="H23" s="361"/>
      <c r="I23" s="363"/>
      <c r="J23" s="361" t="s">
        <v>99</v>
      </c>
      <c r="K23" s="362" t="s">
        <v>435</v>
      </c>
      <c r="L23" s="364"/>
      <c r="M23" s="362" t="s">
        <v>436</v>
      </c>
      <c r="N23" s="365"/>
      <c r="O23" s="366" t="s">
        <v>455</v>
      </c>
      <c r="P23" s="366"/>
      <c r="Q23" s="367"/>
      <c r="R23" s="368"/>
    </row>
    <row r="24" spans="1:19" s="60" customFormat="1" ht="9.6" customHeight="1" x14ac:dyDescent="0.25">
      <c r="A24" s="439" t="s">
        <v>104</v>
      </c>
      <c r="B24" s="440"/>
      <c r="C24" s="441"/>
      <c r="D24" s="442"/>
      <c r="E24" s="443">
        <v>1</v>
      </c>
      <c r="F24" s="258" t="str">
        <f>IF(E24&gt;$R$31,0,UPPER(VLOOKUP(E24,'1Q ELO (5)'!$A$7:$O$134,2)))</f>
        <v/>
      </c>
      <c r="G24" s="371"/>
      <c r="H24" s="258"/>
      <c r="I24" s="251"/>
      <c r="J24" s="444" t="s">
        <v>105</v>
      </c>
      <c r="K24" s="254"/>
      <c r="L24" s="243"/>
      <c r="M24" s="254"/>
      <c r="N24" s="445"/>
      <c r="O24" s="446" t="s">
        <v>106</v>
      </c>
      <c r="P24" s="447"/>
      <c r="Q24" s="447"/>
      <c r="R24" s="448"/>
    </row>
    <row r="25" spans="1:19" s="60" customFormat="1" ht="9.6" customHeight="1" x14ac:dyDescent="0.25">
      <c r="A25" s="449" t="s">
        <v>456</v>
      </c>
      <c r="B25" s="450"/>
      <c r="C25" s="451"/>
      <c r="D25" s="452"/>
      <c r="E25" s="443">
        <v>2</v>
      </c>
      <c r="F25" s="258" t="str">
        <f>IF(E25&gt;$R$31,0,UPPER(VLOOKUP(E25,'1Q ELO (5)'!$A$7:$O$134,2)))</f>
        <v/>
      </c>
      <c r="G25" s="371"/>
      <c r="H25" s="258"/>
      <c r="I25" s="251"/>
      <c r="J25" s="444" t="s">
        <v>108</v>
      </c>
      <c r="K25" s="254"/>
      <c r="L25" s="243"/>
      <c r="M25" s="254"/>
      <c r="N25" s="445"/>
      <c r="O25" s="453"/>
      <c r="P25" s="454"/>
      <c r="Q25" s="450"/>
      <c r="R25" s="455"/>
    </row>
    <row r="26" spans="1:19" s="60" customFormat="1" ht="9.6" customHeight="1" x14ac:dyDescent="0.25">
      <c r="A26" s="255"/>
      <c r="B26" s="256"/>
      <c r="C26" s="377"/>
      <c r="D26" s="257"/>
      <c r="E26" s="443"/>
      <c r="F26" s="258"/>
      <c r="G26" s="371"/>
      <c r="H26" s="258"/>
      <c r="I26" s="251"/>
      <c r="J26" s="444" t="s">
        <v>109</v>
      </c>
      <c r="K26" s="254"/>
      <c r="L26" s="243"/>
      <c r="M26" s="254"/>
      <c r="N26" s="445"/>
      <c r="O26" s="446" t="s">
        <v>110</v>
      </c>
      <c r="P26" s="447"/>
      <c r="Q26" s="447"/>
      <c r="R26" s="448"/>
    </row>
    <row r="27" spans="1:19" s="60" customFormat="1" ht="9.6" customHeight="1" x14ac:dyDescent="0.25">
      <c r="A27" s="260"/>
      <c r="B27" s="261"/>
      <c r="C27" s="261"/>
      <c r="D27" s="262"/>
      <c r="E27" s="443"/>
      <c r="F27" s="258"/>
      <c r="G27" s="371"/>
      <c r="H27" s="258"/>
      <c r="I27" s="251"/>
      <c r="J27" s="444" t="s">
        <v>111</v>
      </c>
      <c r="K27" s="254"/>
      <c r="L27" s="243"/>
      <c r="M27" s="254"/>
      <c r="N27" s="445"/>
      <c r="O27" s="254"/>
      <c r="P27" s="243"/>
      <c r="Q27" s="254"/>
      <c r="R27" s="445"/>
    </row>
    <row r="28" spans="1:19" s="60" customFormat="1" ht="9.6" customHeight="1" x14ac:dyDescent="0.25">
      <c r="A28" s="264"/>
      <c r="B28" s="265"/>
      <c r="C28" s="265"/>
      <c r="D28" s="266"/>
      <c r="E28" s="443"/>
      <c r="F28" s="258"/>
      <c r="G28" s="371"/>
      <c r="H28" s="258"/>
      <c r="I28" s="251"/>
      <c r="J28" s="444" t="s">
        <v>112</v>
      </c>
      <c r="K28" s="254"/>
      <c r="L28" s="243"/>
      <c r="M28" s="254"/>
      <c r="N28" s="445"/>
      <c r="O28" s="450"/>
      <c r="P28" s="454"/>
      <c r="Q28" s="450"/>
      <c r="R28" s="455"/>
    </row>
    <row r="29" spans="1:19" s="60" customFormat="1" ht="9.6" customHeight="1" x14ac:dyDescent="0.25">
      <c r="A29" s="267"/>
      <c r="B29" s="16"/>
      <c r="C29" s="261"/>
      <c r="D29" s="262"/>
      <c r="E29" s="443"/>
      <c r="F29" s="258"/>
      <c r="G29" s="371"/>
      <c r="H29" s="258"/>
      <c r="I29" s="251"/>
      <c r="J29" s="444" t="s">
        <v>113</v>
      </c>
      <c r="K29" s="254"/>
      <c r="L29" s="243"/>
      <c r="M29" s="254"/>
      <c r="N29" s="445"/>
      <c r="O29" s="446" t="s">
        <v>33</v>
      </c>
      <c r="P29" s="447"/>
      <c r="Q29" s="447"/>
      <c r="R29" s="448"/>
    </row>
    <row r="30" spans="1:19" s="60" customFormat="1" ht="9.6" customHeight="1" x14ac:dyDescent="0.25">
      <c r="A30" s="267"/>
      <c r="B30" s="16"/>
      <c r="C30" s="378"/>
      <c r="D30" s="268"/>
      <c r="E30" s="443"/>
      <c r="F30" s="258"/>
      <c r="G30" s="371"/>
      <c r="H30" s="258"/>
      <c r="I30" s="251"/>
      <c r="J30" s="444" t="s">
        <v>114</v>
      </c>
      <c r="K30" s="254"/>
      <c r="L30" s="243"/>
      <c r="M30" s="254"/>
      <c r="N30" s="445"/>
      <c r="O30" s="254"/>
      <c r="P30" s="243"/>
      <c r="Q30" s="254"/>
      <c r="R30" s="445"/>
    </row>
    <row r="31" spans="1:19" s="60" customFormat="1" ht="9.6" customHeight="1" x14ac:dyDescent="0.25">
      <c r="A31" s="269"/>
      <c r="B31" s="270"/>
      <c r="C31" s="379"/>
      <c r="D31" s="271"/>
      <c r="E31" s="456"/>
      <c r="F31" s="273"/>
      <c r="G31" s="380"/>
      <c r="H31" s="273"/>
      <c r="I31" s="276"/>
      <c r="J31" s="457" t="s">
        <v>115</v>
      </c>
      <c r="K31" s="450"/>
      <c r="L31" s="454"/>
      <c r="M31" s="450"/>
      <c r="N31" s="455"/>
      <c r="O31" s="450" t="str">
        <f>R4</f>
        <v>Kovács Zoltán</v>
      </c>
      <c r="P31" s="454"/>
      <c r="Q31" s="450"/>
      <c r="R31" s="382">
        <f>MIN(6,'1Q ELO (5)'!O5)</f>
        <v>6</v>
      </c>
    </row>
    <row r="32" spans="1:19" s="60" customFormat="1" ht="9.6" customHeight="1" x14ac:dyDescent="0.25"/>
    <row r="33" s="60" customFormat="1" ht="9.6" customHeight="1" x14ac:dyDescent="0.25"/>
    <row r="34" s="60" customFormat="1" ht="9.6" customHeight="1" x14ac:dyDescent="0.25"/>
    <row r="35" s="60" customFormat="1" ht="9.6" customHeight="1" x14ac:dyDescent="0.25"/>
    <row r="36" s="60" customFormat="1" ht="9.6" customHeight="1" x14ac:dyDescent="0.25"/>
    <row r="37" s="60" customFormat="1" ht="9.6" customHeight="1" x14ac:dyDescent="0.25"/>
    <row r="38" s="60" customFormat="1" ht="9.6" customHeight="1" x14ac:dyDescent="0.25"/>
    <row r="39" s="60" customFormat="1" ht="9.6" customHeight="1" x14ac:dyDescent="0.25"/>
    <row r="40" s="60" customFormat="1" ht="9.6" customHeight="1" x14ac:dyDescent="0.25"/>
    <row r="41" s="60" customFormat="1" ht="9.6" customHeight="1" x14ac:dyDescent="0.25"/>
    <row r="42" s="60" customFormat="1" ht="9.6" customHeight="1" x14ac:dyDescent="0.25"/>
    <row r="43" s="60" customFormat="1" ht="9.6" customHeight="1" x14ac:dyDescent="0.25"/>
    <row r="44" s="60" customFormat="1" ht="9.6" customHeight="1" x14ac:dyDescent="0.25"/>
    <row r="45" s="60" customFormat="1" ht="9.6" customHeight="1" x14ac:dyDescent="0.25"/>
    <row r="46" s="60" customFormat="1" ht="9.6" customHeight="1" x14ac:dyDescent="0.25"/>
    <row r="47" s="60" customFormat="1" ht="9.6" customHeight="1" x14ac:dyDescent="0.25"/>
    <row r="48" s="60" customFormat="1" ht="9.6" customHeight="1" x14ac:dyDescent="0.25"/>
    <row r="49" s="60" customFormat="1" ht="9.6" customHeight="1" x14ac:dyDescent="0.25"/>
    <row r="50" s="60" customFormat="1" ht="9.6" customHeight="1" x14ac:dyDescent="0.25"/>
    <row r="51" s="60" customFormat="1" ht="9.6" customHeight="1" x14ac:dyDescent="0.25"/>
    <row r="52" s="60" customFormat="1" ht="9.6" customHeight="1" x14ac:dyDescent="0.25"/>
    <row r="53" s="60" customFormat="1" ht="9.6" customHeight="1" x14ac:dyDescent="0.25"/>
    <row r="54" s="60" customFormat="1" ht="9.6" customHeight="1" x14ac:dyDescent="0.25"/>
    <row r="55" s="60" customFormat="1" ht="9.6" customHeight="1" x14ac:dyDescent="0.25"/>
    <row r="56" s="60" customFormat="1" ht="9.6" customHeight="1" x14ac:dyDescent="0.25"/>
    <row r="57" s="60" customFormat="1" ht="9.6" customHeight="1" x14ac:dyDescent="0.25"/>
    <row r="58" s="60" customFormat="1" ht="9.6" customHeight="1" x14ac:dyDescent="0.25"/>
    <row r="59" s="60" customFormat="1" ht="9.6" customHeight="1" x14ac:dyDescent="0.25"/>
    <row r="60" s="60" customFormat="1" ht="9.6" customHeight="1" x14ac:dyDescent="0.25"/>
    <row r="61" s="60" customFormat="1" ht="9.6" customHeight="1" x14ac:dyDescent="0.25"/>
    <row r="62" s="60" customFormat="1" ht="9.6" customHeight="1" x14ac:dyDescent="0.25"/>
    <row r="63" s="60" customFormat="1" ht="9.6" customHeight="1" x14ac:dyDescent="0.25"/>
    <row r="64" s="60" customFormat="1" ht="9.6" customHeight="1" x14ac:dyDescent="0.25"/>
    <row r="65" spans="1:18" s="60" customFormat="1" ht="9.6" customHeight="1" x14ac:dyDescent="0.25"/>
    <row r="66" spans="1:18" s="60" customFormat="1" ht="9.6" customHeight="1" x14ac:dyDescent="0.25"/>
    <row r="67" spans="1:18" s="60" customFormat="1" ht="9.6" customHeight="1" x14ac:dyDescent="0.25"/>
    <row r="68" spans="1:18" s="60" customFormat="1" ht="9.6" customHeight="1" x14ac:dyDescent="0.25"/>
    <row r="69" spans="1:18" s="60" customFormat="1" ht="9.6" customHeight="1" x14ac:dyDescent="0.25">
      <c r="A69"/>
      <c r="B69"/>
      <c r="C69"/>
      <c r="D69"/>
      <c r="E69"/>
      <c r="F69"/>
      <c r="G69"/>
      <c r="H69"/>
      <c r="I69"/>
      <c r="J69" s="279"/>
      <c r="K69"/>
      <c r="L69" s="279"/>
      <c r="M69"/>
      <c r="N69" s="280"/>
      <c r="O69"/>
      <c r="P69" s="279"/>
      <c r="Q69"/>
      <c r="R69" s="280"/>
    </row>
    <row r="70" spans="1:18" s="60" customFormat="1" ht="9.6" customHeight="1" x14ac:dyDescent="0.25">
      <c r="A70"/>
      <c r="B70"/>
      <c r="C70"/>
      <c r="D70"/>
      <c r="E70"/>
      <c r="F70"/>
      <c r="G70"/>
      <c r="H70"/>
      <c r="I70"/>
      <c r="J70" s="279"/>
      <c r="K70"/>
      <c r="L70" s="279"/>
      <c r="M70"/>
      <c r="N70" s="280"/>
      <c r="O70"/>
      <c r="P70" s="279"/>
      <c r="Q70"/>
      <c r="R70" s="280"/>
    </row>
    <row r="71" spans="1:18" s="7" customFormat="1" ht="6.75" customHeight="1" x14ac:dyDescent="0.25">
      <c r="A71"/>
      <c r="B71"/>
      <c r="C71"/>
      <c r="D71"/>
      <c r="E71"/>
      <c r="F71"/>
      <c r="G71"/>
      <c r="H71"/>
      <c r="I71"/>
      <c r="J71" s="279"/>
      <c r="K71"/>
      <c r="L71" s="279"/>
      <c r="M71"/>
      <c r="N71" s="280"/>
      <c r="O71"/>
      <c r="P71" s="279"/>
      <c r="Q71"/>
      <c r="R71" s="280"/>
    </row>
    <row r="72" spans="1:18" s="18" customFormat="1" ht="10.5" customHeight="1" x14ac:dyDescent="0.25">
      <c r="A72"/>
      <c r="B72"/>
      <c r="C72"/>
      <c r="D72"/>
      <c r="E72"/>
      <c r="F72"/>
      <c r="G72"/>
      <c r="H72"/>
      <c r="I72"/>
      <c r="J72" s="279"/>
      <c r="K72"/>
      <c r="L72" s="279"/>
      <c r="M72"/>
      <c r="N72" s="280"/>
      <c r="O72"/>
      <c r="P72" s="279"/>
      <c r="Q72"/>
      <c r="R72" s="280"/>
    </row>
    <row r="73" spans="1:18" s="18" customFormat="1" ht="9" customHeight="1" x14ac:dyDescent="0.25">
      <c r="A73"/>
      <c r="B73"/>
      <c r="C73"/>
      <c r="D73"/>
      <c r="E73"/>
      <c r="F73"/>
      <c r="G73"/>
      <c r="H73"/>
      <c r="I73"/>
      <c r="J73" s="279"/>
      <c r="K73"/>
      <c r="L73" s="279"/>
      <c r="M73"/>
      <c r="N73" s="280"/>
      <c r="O73"/>
      <c r="P73" s="279"/>
      <c r="Q73"/>
      <c r="R73" s="280"/>
    </row>
    <row r="74" spans="1:18" s="18" customFormat="1" ht="9" customHeight="1" x14ac:dyDescent="0.25">
      <c r="A74"/>
      <c r="B74"/>
      <c r="C74"/>
      <c r="D74"/>
      <c r="E74"/>
      <c r="F74"/>
      <c r="G74"/>
      <c r="H74"/>
      <c r="I74"/>
      <c r="J74" s="279"/>
      <c r="K74"/>
      <c r="L74" s="279"/>
      <c r="M74"/>
      <c r="N74" s="280"/>
      <c r="O74"/>
      <c r="P74" s="279"/>
      <c r="Q74"/>
      <c r="R74" s="280"/>
    </row>
    <row r="75" spans="1:18" s="18" customFormat="1" ht="9" customHeight="1" x14ac:dyDescent="0.25">
      <c r="A75"/>
      <c r="B75"/>
      <c r="C75"/>
      <c r="D75"/>
      <c r="E75"/>
      <c r="F75"/>
      <c r="G75"/>
      <c r="H75"/>
      <c r="I75"/>
      <c r="J75" s="279"/>
      <c r="K75"/>
      <c r="L75" s="279"/>
      <c r="M75"/>
      <c r="N75" s="280"/>
      <c r="O75"/>
      <c r="P75" s="279"/>
      <c r="Q75"/>
      <c r="R75" s="280"/>
    </row>
    <row r="76" spans="1:18" s="18" customFormat="1" ht="9" customHeight="1" x14ac:dyDescent="0.25">
      <c r="A76"/>
      <c r="B76"/>
      <c r="C76"/>
      <c r="D76"/>
      <c r="E76"/>
      <c r="F76"/>
      <c r="G76"/>
      <c r="H76"/>
      <c r="I76"/>
      <c r="J76" s="279"/>
      <c r="K76"/>
      <c r="L76" s="279"/>
      <c r="M76"/>
      <c r="N76" s="280"/>
      <c r="O76"/>
      <c r="P76" s="279"/>
      <c r="Q76"/>
      <c r="R76" s="280"/>
    </row>
    <row r="77" spans="1:18" s="18" customFormat="1" ht="9" customHeight="1" x14ac:dyDescent="0.25">
      <c r="A77"/>
      <c r="B77"/>
      <c r="C77"/>
      <c r="D77"/>
      <c r="E77"/>
      <c r="F77"/>
      <c r="G77"/>
      <c r="H77"/>
      <c r="I77"/>
      <c r="J77" s="279"/>
      <c r="K77"/>
      <c r="L77" s="279"/>
      <c r="M77"/>
      <c r="N77" s="280"/>
      <c r="O77"/>
      <c r="P77" s="279"/>
      <c r="Q77"/>
      <c r="R77" s="280"/>
    </row>
    <row r="78" spans="1:18" s="18" customFormat="1" ht="9" customHeight="1" x14ac:dyDescent="0.25">
      <c r="A78"/>
      <c r="B78"/>
      <c r="C78"/>
      <c r="D78"/>
      <c r="E78"/>
      <c r="F78"/>
      <c r="G78"/>
      <c r="H78"/>
      <c r="I78"/>
      <c r="J78" s="279"/>
      <c r="K78"/>
      <c r="L78" s="279"/>
      <c r="M78"/>
      <c r="N78" s="280"/>
      <c r="O78"/>
      <c r="P78" s="279"/>
      <c r="Q78"/>
      <c r="R78" s="280"/>
    </row>
    <row r="79" spans="1:18" s="18" customFormat="1" ht="9" customHeight="1" x14ac:dyDescent="0.25">
      <c r="A79"/>
      <c r="B79"/>
      <c r="C79"/>
      <c r="D79"/>
      <c r="E79"/>
      <c r="F79"/>
      <c r="G79"/>
      <c r="H79"/>
      <c r="I79"/>
      <c r="J79" s="279"/>
      <c r="K79"/>
      <c r="L79" s="279"/>
      <c r="M79"/>
      <c r="N79" s="280"/>
      <c r="O79"/>
      <c r="P79" s="279"/>
      <c r="Q79"/>
      <c r="R79" s="280"/>
    </row>
    <row r="80" spans="1:18" s="18" customFormat="1" ht="9" customHeight="1" x14ac:dyDescent="0.25">
      <c r="A80"/>
      <c r="B80"/>
      <c r="C80"/>
      <c r="D80"/>
      <c r="E80"/>
      <c r="F80"/>
      <c r="G80"/>
      <c r="H80"/>
      <c r="I80"/>
      <c r="J80" s="279"/>
      <c r="K80"/>
      <c r="L80" s="279"/>
      <c r="M80"/>
      <c r="N80" s="280"/>
      <c r="O80"/>
      <c r="P80" s="279"/>
      <c r="Q80"/>
      <c r="R80" s="280"/>
    </row>
  </sheetData>
  <sheetProtection selectLockedCells="1" selectUnlockedCells="1"/>
  <mergeCells count="1">
    <mergeCell ref="A4:C4"/>
  </mergeCells>
  <conditionalFormatting sqref="B22">
    <cfRule type="cellIs" dxfId="133" priority="7" stopIfTrue="1" operator="equal">
      <formula>"QA"</formula>
    </cfRule>
    <cfRule type="cellIs" dxfId="132" priority="8" stopIfTrue="1" operator="equal">
      <formula>"DA"</formula>
    </cfRule>
  </conditionalFormatting>
  <conditionalFormatting sqref="E7 E13 E15 E17 E19">
    <cfRule type="expression" dxfId="131" priority="10" stopIfTrue="1">
      <formula>$E7&lt;5</formula>
    </cfRule>
  </conditionalFormatting>
  <conditionalFormatting sqref="H7 H9 H11 H13 H15 H17 H19 H21">
    <cfRule type="expression" dxfId="130" priority="1" stopIfTrue="1">
      <formula>AND($E7&lt;9,$C7&gt;0)</formula>
    </cfRule>
  </conditionalFormatting>
  <conditionalFormatting sqref="I8 K10 I12 I16 K18 I20">
    <cfRule type="expression" dxfId="129" priority="2" stopIfTrue="1">
      <formula>AND($O$1="CU",I8="Umpire")</formula>
    </cfRule>
    <cfRule type="expression" dxfId="128" priority="3" stopIfTrue="1">
      <formula>AND($O$1="CU",I8&lt;&gt;"Umpire",J8&lt;&gt;"")</formula>
    </cfRule>
    <cfRule type="expression" dxfId="127" priority="4" stopIfTrue="1">
      <formula>AND($O$1="CU",I8&lt;&gt;"Umpire")</formula>
    </cfRule>
  </conditionalFormatting>
  <conditionalFormatting sqref="J8 L10 J12 J16 L18 J20 R31">
    <cfRule type="expression" dxfId="126" priority="9" stopIfTrue="1">
      <formula>$O$1="CU"</formula>
    </cfRule>
  </conditionalFormatting>
  <conditionalFormatting sqref="K8 M10 K12 K16 M18 K20">
    <cfRule type="expression" dxfId="125" priority="5" stopIfTrue="1">
      <formula>J8="as"</formula>
    </cfRule>
    <cfRule type="expression" dxfId="124" priority="6" stopIfTrue="1">
      <formula>J8="bs"</formula>
    </cfRule>
  </conditionalFormatting>
  <dataValidations count="1">
    <dataValidation type="list" allowBlank="1" sqref="I8 K10 I12 I16 K18 I20" xr:uid="{1946558A-B5CC-4F27-BA39-CED827715B87}">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8674" r:id="rId3" name="Gomb 1">
              <controlPr defaultSize="0" print="0" autoFill="0" autoLine="0" autoPict="0" macro="[0]!Modul1.Jun_Show_CU" altText="Legyen bíró">
                <anchor moveWithCells="1" sizeWithCells="1">
                  <from>
                    <xdr:col>12</xdr:col>
                    <xdr:colOff>533400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8675"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275B1-8EC4-4F5F-B8D7-53E327243264}">
  <sheetPr codeName="Sheet152">
    <tabColor indexed="50"/>
    <pageSetUpPr fitToPage="1"/>
  </sheetPr>
  <dimension ref="A1:U79"/>
  <sheetViews>
    <sheetView showGridLines="0" showZeros="0" workbookViewId="0">
      <selection activeCell="A6" sqref="A6"/>
    </sheetView>
  </sheetViews>
  <sheetFormatPr defaultRowHeight="13.2" x14ac:dyDescent="0.25"/>
  <cols>
    <col min="1" max="2" width="3.33203125" customWidth="1"/>
    <col min="3" max="3" width="5.5546875" customWidth="1"/>
    <col min="4" max="4" width="7.554687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 hidden="1" customWidth="1"/>
    <col min="20" max="20" width="8.6640625" customWidth="1"/>
    <col min="21" max="21" width="9.109375" hidden="1" customWidth="1"/>
  </cols>
  <sheetData>
    <row r="1" spans="1:21" s="282" customFormat="1" ht="21.75" customHeight="1" x14ac:dyDescent="0.4">
      <c r="A1" s="92" t="str">
        <f>Altalanos!$A$6</f>
        <v>Diákolimpia Vármegyei</v>
      </c>
      <c r="B1" s="92"/>
      <c r="C1" s="176"/>
      <c r="D1" s="176"/>
      <c r="E1" s="176"/>
      <c r="F1" s="176"/>
      <c r="G1" s="176"/>
      <c r="H1" s="176"/>
      <c r="I1" s="93"/>
      <c r="J1" s="175"/>
      <c r="K1" s="94" t="s">
        <v>452</v>
      </c>
      <c r="L1" s="95"/>
      <c r="M1" s="97"/>
      <c r="N1" s="175"/>
      <c r="O1" s="175" t="s">
        <v>179</v>
      </c>
      <c r="P1" s="175"/>
      <c r="Q1" s="176"/>
      <c r="R1" s="175"/>
    </row>
    <row r="2" spans="1:21" s="285" customFormat="1" x14ac:dyDescent="0.25">
      <c r="A2" s="100" t="s">
        <v>29</v>
      </c>
      <c r="B2" s="100"/>
      <c r="C2" s="100"/>
      <c r="D2" s="390"/>
      <c r="E2" s="101">
        <f>Altalanos!$E$8</f>
        <v>0</v>
      </c>
      <c r="F2" s="100"/>
      <c r="G2" s="391"/>
      <c r="H2" s="184"/>
      <c r="I2" s="184"/>
      <c r="J2" s="183"/>
      <c r="K2" s="94" t="s">
        <v>457</v>
      </c>
      <c r="L2" s="95"/>
      <c r="M2" s="95"/>
      <c r="N2" s="183"/>
      <c r="O2" s="184"/>
      <c r="P2" s="183"/>
      <c r="Q2" s="184"/>
      <c r="R2" s="183"/>
    </row>
    <row r="3" spans="1:21" s="287" customFormat="1" ht="11.25" customHeight="1" x14ac:dyDescent="0.25">
      <c r="A3" s="53" t="s">
        <v>21</v>
      </c>
      <c r="B3" s="53"/>
      <c r="C3" s="53"/>
      <c r="D3" s="53"/>
      <c r="E3" s="53"/>
      <c r="F3" s="53"/>
      <c r="G3" s="53" t="s">
        <v>11</v>
      </c>
      <c r="H3" s="53"/>
      <c r="I3" s="53"/>
      <c r="J3" s="188"/>
      <c r="K3" s="53" t="s">
        <v>34</v>
      </c>
      <c r="L3" s="188"/>
      <c r="M3" s="679"/>
      <c r="N3" s="188"/>
      <c r="O3" s="53"/>
      <c r="P3" s="188"/>
      <c r="Q3" s="53"/>
      <c r="R3" s="54" t="s">
        <v>35</v>
      </c>
    </row>
    <row r="4" spans="1:21" s="291" customFormat="1" ht="11.25" customHeight="1" x14ac:dyDescent="0.25">
      <c r="A4" s="713">
        <f>Altalanos!$A$10</f>
        <v>45789</v>
      </c>
      <c r="B4" s="713"/>
      <c r="C4" s="713"/>
      <c r="D4" s="123"/>
      <c r="E4" s="392"/>
      <c r="F4" s="392"/>
      <c r="G4" s="392" t="str">
        <f>Altalanos!$C$10</f>
        <v>Gyula</v>
      </c>
      <c r="H4" s="393"/>
      <c r="I4" s="392"/>
      <c r="J4" s="394"/>
      <c r="K4" s="395" t="str">
        <f>Altalanos!$D$10</f>
        <v xml:space="preserve">  </v>
      </c>
      <c r="L4" s="394"/>
      <c r="M4" s="482"/>
      <c r="N4" s="394"/>
      <c r="O4" s="392"/>
      <c r="P4" s="394"/>
      <c r="Q4" s="392"/>
      <c r="R4" s="129" t="str">
        <f>Altalanos!$E$10</f>
        <v>Kovács Zoltán</v>
      </c>
    </row>
    <row r="5" spans="1:21" s="287" customFormat="1" ht="9.6" x14ac:dyDescent="0.25">
      <c r="A5" s="261"/>
      <c r="B5" s="293" t="s">
        <v>125</v>
      </c>
      <c r="C5" s="294" t="s">
        <v>72</v>
      </c>
      <c r="D5" s="293" t="s">
        <v>126</v>
      </c>
      <c r="E5" s="293" t="s">
        <v>458</v>
      </c>
      <c r="F5" s="295" t="s">
        <v>24</v>
      </c>
      <c r="G5" s="295" t="s">
        <v>25</v>
      </c>
      <c r="H5" s="295"/>
      <c r="I5" s="295" t="s">
        <v>37</v>
      </c>
      <c r="J5" s="295"/>
      <c r="K5" s="293" t="s">
        <v>454</v>
      </c>
      <c r="L5" s="296"/>
      <c r="M5" s="293"/>
      <c r="N5" s="296"/>
      <c r="O5" s="293"/>
      <c r="P5" s="296"/>
      <c r="Q5" s="293"/>
      <c r="R5" s="297"/>
    </row>
    <row r="6" spans="1:21" s="304" customFormat="1" ht="10.5" customHeight="1" x14ac:dyDescent="0.25">
      <c r="A6" s="397"/>
      <c r="B6" s="680"/>
      <c r="C6" s="567"/>
      <c r="D6" s="567"/>
      <c r="E6" s="680"/>
      <c r="F6" s="681"/>
      <c r="G6" s="681"/>
      <c r="H6" s="682"/>
      <c r="I6" s="681"/>
      <c r="J6" s="683"/>
      <c r="K6" s="680"/>
      <c r="L6" s="683"/>
      <c r="M6" s="680"/>
      <c r="N6" s="683"/>
      <c r="O6" s="680"/>
      <c r="P6" s="683"/>
      <c r="Q6" s="680"/>
      <c r="R6" s="684"/>
    </row>
    <row r="7" spans="1:21" s="60" customFormat="1" ht="10.5" customHeight="1" x14ac:dyDescent="0.25">
      <c r="A7" s="309">
        <v>1</v>
      </c>
      <c r="B7" s="399" t="str">
        <f>IF($E7="","",VLOOKUP($E7,'1Q ELO (5)'!$A$7:$M$32,12))</f>
        <v/>
      </c>
      <c r="C7" s="399" t="str">
        <f>IF($E7="","",VLOOKUP($E7,'1Q ELO (5)'!$A$7:$M$30,13))</f>
        <v/>
      </c>
      <c r="D7" s="400" t="str">
        <f>IF($E7="","",VLOOKUP($E7,'1Q ELO (5)'!$A$7:$M$30,5))</f>
        <v/>
      </c>
      <c r="E7" s="401"/>
      <c r="F7" s="402" t="str">
        <f>UPPER(IF($E7="","",VLOOKUP($E7,'1Q ELO (5)'!$A$7:$M$38,2)))</f>
        <v/>
      </c>
      <c r="G7" s="402" t="str">
        <f>IF($E7="","",VLOOKUP($E7,'1Q ELO (5)'!$A$7:$M$38,3))</f>
        <v/>
      </c>
      <c r="H7" s="402"/>
      <c r="I7" s="402" t="str">
        <f>IF($E7="","",VLOOKUP($E7,'1Q ELO (5)'!$A$7:$M$38,4))</f>
        <v/>
      </c>
      <c r="J7" s="403"/>
      <c r="K7" s="404"/>
      <c r="L7" s="404"/>
      <c r="M7" s="404"/>
      <c r="N7" s="404"/>
      <c r="O7" s="315"/>
      <c r="P7" s="316"/>
      <c r="Q7" s="317"/>
      <c r="R7" s="318"/>
      <c r="S7" s="319"/>
      <c r="U7" s="405" t="str">
        <f>Birók!P21</f>
        <v>Bíró</v>
      </c>
    </row>
    <row r="8" spans="1:21" s="60" customFormat="1" ht="9.6" customHeight="1" x14ac:dyDescent="0.25">
      <c r="A8" s="321"/>
      <c r="B8" s="406"/>
      <c r="C8" s="406"/>
      <c r="D8" s="407"/>
      <c r="E8" s="408"/>
      <c r="F8" s="409"/>
      <c r="G8" s="409"/>
      <c r="H8" s="410"/>
      <c r="I8" s="419" t="s">
        <v>134</v>
      </c>
      <c r="J8" s="328"/>
      <c r="K8" s="412" t="str">
        <f>UPPER(IF(OR(J8="a",J8="as"),F7,IF(OR(J8="b",J8="bs"),F9,0)))</f>
        <v>0</v>
      </c>
      <c r="L8" s="412"/>
      <c r="M8" s="404"/>
      <c r="N8" s="404"/>
      <c r="O8" s="315"/>
      <c r="P8" s="316"/>
      <c r="Q8" s="317"/>
      <c r="R8" s="318"/>
      <c r="S8" s="319"/>
      <c r="U8" s="413" t="str">
        <f>Birók!P22</f>
        <v xml:space="preserve"> </v>
      </c>
    </row>
    <row r="9" spans="1:21" s="60" customFormat="1" ht="9.6" customHeight="1" x14ac:dyDescent="0.25">
      <c r="A9" s="321">
        <v>2</v>
      </c>
      <c r="B9" s="399" t="str">
        <f>IF($E9="","",VLOOKUP($E9,'1Q ELO (5)'!$A$7:$M$32,12))</f>
        <v/>
      </c>
      <c r="C9" s="399" t="str">
        <f>IF($E9="","",VLOOKUP($E9,'1Q ELO (5)'!$A$7:$M$30,13))</f>
        <v/>
      </c>
      <c r="D9" s="400" t="str">
        <f>IF($E9="","",VLOOKUP($E9,'1Q ELO (5)'!$A$7:$M$30,5))</f>
        <v/>
      </c>
      <c r="E9" s="688"/>
      <c r="F9" s="414" t="str">
        <f>UPPER(IF($E9="","",VLOOKUP($E9,'1Q ELO (5)'!$A$7:$M$38,2)))</f>
        <v/>
      </c>
      <c r="G9" s="414" t="str">
        <f>IF($E9="","",VLOOKUP($E9,'1Q ELO (5)'!$A$7:$M$38,3))</f>
        <v/>
      </c>
      <c r="H9" s="414"/>
      <c r="I9" s="414" t="str">
        <f>IF($E9="","",VLOOKUP($E9,'1Q ELO (5)'!$A$7:$M$38,4))</f>
        <v/>
      </c>
      <c r="J9" s="415"/>
      <c r="K9" s="404"/>
      <c r="L9" s="582"/>
      <c r="M9" s="404"/>
      <c r="N9" s="404"/>
      <c r="O9" s="315"/>
      <c r="P9" s="316"/>
      <c r="Q9" s="317"/>
      <c r="R9" s="318"/>
      <c r="S9" s="319"/>
      <c r="U9" s="413" t="str">
        <f>Birók!P23</f>
        <v xml:space="preserve"> </v>
      </c>
    </row>
    <row r="10" spans="1:21" s="60" customFormat="1" ht="9.6" customHeight="1" x14ac:dyDescent="0.25">
      <c r="A10" s="321"/>
      <c r="B10" s="406"/>
      <c r="C10" s="406"/>
      <c r="D10" s="407"/>
      <c r="E10" s="417"/>
      <c r="F10" s="409"/>
      <c r="G10" s="409"/>
      <c r="H10" s="410"/>
      <c r="I10" s="409"/>
      <c r="J10" s="418"/>
      <c r="K10" s="419"/>
      <c r="L10" s="480"/>
      <c r="M10" s="404"/>
      <c r="N10" s="421"/>
      <c r="O10" s="421"/>
      <c r="P10" s="421"/>
      <c r="Q10" s="317"/>
      <c r="R10" s="318"/>
      <c r="S10" s="319"/>
      <c r="U10" s="413" t="str">
        <f>Birók!P24</f>
        <v xml:space="preserve"> </v>
      </c>
    </row>
    <row r="11" spans="1:21" s="60" customFormat="1" ht="9.6" customHeight="1" x14ac:dyDescent="0.25">
      <c r="A11" s="347">
        <v>3</v>
      </c>
      <c r="B11" s="399" t="str">
        <f>IF($E11="","",VLOOKUP($E11,'1Q ELO (5)'!$A$7:$M$32,12))</f>
        <v/>
      </c>
      <c r="C11" s="399" t="str">
        <f>IF($E11="","",VLOOKUP($E11,'1Q ELO (5)'!$A$7:$M$30,13))</f>
        <v/>
      </c>
      <c r="D11" s="400" t="str">
        <f>IF($E11="","",VLOOKUP($E11,'1Q ELO (5)'!$A$7:$M$30,5))</f>
        <v/>
      </c>
      <c r="E11" s="401"/>
      <c r="F11" s="573" t="str">
        <f>UPPER(IF($E11="","",VLOOKUP($E11,'1Q ELO (5)'!$A$7:$M$38,2)))</f>
        <v/>
      </c>
      <c r="G11" s="573" t="str">
        <f>IF($E11="","",VLOOKUP($E11,'1Q ELO (5)'!$A$7:$M$38,3))</f>
        <v/>
      </c>
      <c r="H11" s="573"/>
      <c r="I11" s="573" t="str">
        <f>IF($E11="","",VLOOKUP($E11,'1Q ELO (5)'!$A$7:$M$38,4))</f>
        <v/>
      </c>
      <c r="J11" s="403"/>
      <c r="K11" s="404"/>
      <c r="L11" s="404"/>
      <c r="M11" s="404"/>
      <c r="N11" s="421"/>
      <c r="O11" s="421"/>
      <c r="P11" s="421"/>
      <c r="Q11" s="317"/>
      <c r="R11" s="318"/>
      <c r="S11" s="319"/>
      <c r="U11" s="413" t="str">
        <f>Birók!P25</f>
        <v xml:space="preserve"> </v>
      </c>
    </row>
    <row r="12" spans="1:21" s="60" customFormat="1" ht="9.6" customHeight="1" x14ac:dyDescent="0.25">
      <c r="A12" s="321"/>
      <c r="B12" s="406"/>
      <c r="C12" s="406"/>
      <c r="D12" s="407"/>
      <c r="E12" s="417"/>
      <c r="F12" s="409"/>
      <c r="G12" s="409"/>
      <c r="H12" s="410"/>
      <c r="I12" s="419" t="s">
        <v>134</v>
      </c>
      <c r="J12" s="328"/>
      <c r="K12" s="412" t="str">
        <f>UPPER(IF(OR(J12="a",J12="as"),F11,IF(OR(J12="b",J12="bs"),F13,0)))</f>
        <v>0</v>
      </c>
      <c r="L12" s="412"/>
      <c r="M12" s="404"/>
      <c r="N12" s="421"/>
      <c r="O12" s="421"/>
      <c r="P12" s="421"/>
      <c r="Q12" s="317"/>
      <c r="R12" s="318"/>
      <c r="S12" s="319"/>
      <c r="U12" s="413" t="str">
        <f>Birók!P26</f>
        <v xml:space="preserve"> </v>
      </c>
    </row>
    <row r="13" spans="1:21" s="60" customFormat="1" ht="9.6" customHeight="1" x14ac:dyDescent="0.25">
      <c r="A13" s="321">
        <v>4</v>
      </c>
      <c r="B13" s="399" t="str">
        <f>IF($E13="","",VLOOKUP($E13,'1Q ELO (5)'!$A$7:$M$32,12))</f>
        <v/>
      </c>
      <c r="C13" s="399" t="str">
        <f>IF($E13="","",VLOOKUP($E13,'1Q ELO (5)'!$A$7:$M$30,13))</f>
        <v/>
      </c>
      <c r="D13" s="400" t="str">
        <f>IF($E13="","",VLOOKUP($E13,'1Q ELO (5)'!$A$7:$M$30,5))</f>
        <v/>
      </c>
      <c r="E13" s="401"/>
      <c r="F13" s="414" t="str">
        <f>UPPER(IF($E13="","",VLOOKUP($E13,'1Q ELO (5)'!$A$7:$M$38,2)))</f>
        <v/>
      </c>
      <c r="G13" s="414" t="str">
        <f>IF($E13="","",VLOOKUP($E13,'1Q ELO (5)'!$A$7:$M$38,3))</f>
        <v/>
      </c>
      <c r="H13" s="414"/>
      <c r="I13" s="414" t="str">
        <f>IF($E13="","",VLOOKUP($E13,'1Q ELO (5)'!$A$7:$M$38,4))</f>
        <v/>
      </c>
      <c r="J13" s="425"/>
      <c r="K13" s="404"/>
      <c r="L13" s="404"/>
      <c r="M13" s="404"/>
      <c r="N13" s="421"/>
      <c r="O13" s="421"/>
      <c r="P13" s="421"/>
      <c r="Q13" s="317"/>
      <c r="R13" s="318"/>
      <c r="S13" s="319"/>
      <c r="U13" s="413" t="str">
        <f>Birók!P27</f>
        <v xml:space="preserve"> </v>
      </c>
    </row>
    <row r="14" spans="1:21" s="60" customFormat="1" ht="9.6" customHeight="1" x14ac:dyDescent="0.25">
      <c r="A14" s="321"/>
      <c r="B14" s="406"/>
      <c r="C14" s="406"/>
      <c r="D14" s="407"/>
      <c r="E14" s="417"/>
      <c r="F14" s="404"/>
      <c r="G14" s="404"/>
      <c r="H14" s="426"/>
      <c r="I14" s="427"/>
      <c r="J14" s="418"/>
      <c r="K14" s="404"/>
      <c r="L14" s="404"/>
      <c r="M14" s="419"/>
      <c r="N14" s="480"/>
      <c r="O14" s="404"/>
      <c r="P14" s="421"/>
      <c r="Q14" s="317"/>
      <c r="R14" s="318"/>
      <c r="S14" s="319"/>
      <c r="U14" s="413" t="str">
        <f>Birók!P28</f>
        <v xml:space="preserve"> </v>
      </c>
    </row>
    <row r="15" spans="1:21" s="60" customFormat="1" ht="9.6" customHeight="1" x14ac:dyDescent="0.25">
      <c r="A15" s="347">
        <v>5</v>
      </c>
      <c r="B15" s="399" t="str">
        <f>IF($E15="","",VLOOKUP($E15,'1Q ELO (5)'!$A$7:$M$32,12))</f>
        <v/>
      </c>
      <c r="C15" s="399" t="str">
        <f>IF($E15="","",VLOOKUP($E15,'1Q ELO (5)'!$A$7:$M$30,13))</f>
        <v/>
      </c>
      <c r="D15" s="400" t="str">
        <f>IF($E15="","",VLOOKUP($E15,'1Q ELO (5)'!$A$7:$M$30,5))</f>
        <v/>
      </c>
      <c r="E15" s="401"/>
      <c r="F15" s="573" t="str">
        <f>UPPER(IF($E15="","",VLOOKUP($E15,'1Q ELO (5)'!$A$7:$M$38,2)))</f>
        <v/>
      </c>
      <c r="G15" s="573" t="str">
        <f>IF($E15="","",VLOOKUP($E15,'1Q ELO (5)'!$A$7:$M$38,3))</f>
        <v/>
      </c>
      <c r="H15" s="573"/>
      <c r="I15" s="573" t="str">
        <f>IF($E15="","",VLOOKUP($E15,'1Q ELO (5)'!$A$7:$M$38,4))</f>
        <v/>
      </c>
      <c r="J15" s="689"/>
      <c r="K15" s="404"/>
      <c r="L15" s="404"/>
      <c r="M15" s="404"/>
      <c r="N15" s="421"/>
      <c r="O15" s="404"/>
      <c r="P15" s="421"/>
      <c r="Q15" s="317"/>
      <c r="R15" s="318"/>
      <c r="S15" s="319"/>
      <c r="U15" s="413" t="str">
        <f>Birók!P29</f>
        <v xml:space="preserve"> </v>
      </c>
    </row>
    <row r="16" spans="1:21" s="60" customFormat="1" ht="9.6" customHeight="1" x14ac:dyDescent="0.25">
      <c r="A16" s="321"/>
      <c r="B16" s="406"/>
      <c r="C16" s="406"/>
      <c r="D16" s="407"/>
      <c r="E16" s="417"/>
      <c r="F16" s="409"/>
      <c r="G16" s="409"/>
      <c r="H16" s="410"/>
      <c r="I16" s="419" t="s">
        <v>134</v>
      </c>
      <c r="J16" s="328"/>
      <c r="K16" s="412" t="str">
        <f>UPPER(IF(OR(J16="a",J16="as"),F15,IF(OR(J16="b",J16="bs"),F17,0)))</f>
        <v>0</v>
      </c>
      <c r="L16" s="412"/>
      <c r="M16" s="404"/>
      <c r="N16" s="421"/>
      <c r="O16" s="421"/>
      <c r="P16" s="421"/>
      <c r="Q16" s="317"/>
      <c r="R16" s="318"/>
      <c r="S16" s="319"/>
      <c r="U16" s="429" t="str">
        <f>Birók!P30</f>
        <v>Egyik sem</v>
      </c>
    </row>
    <row r="17" spans="1:19" s="60" customFormat="1" ht="9.6" customHeight="1" x14ac:dyDescent="0.25">
      <c r="A17" s="321">
        <v>6</v>
      </c>
      <c r="B17" s="399" t="str">
        <f>IF($E17="","",VLOOKUP($E17,'1Q ELO (5)'!$A$7:$M$32,12))</f>
        <v/>
      </c>
      <c r="C17" s="399" t="str">
        <f>IF($E17="","",VLOOKUP($E17,'1Q ELO (5)'!$A$7:$M$30,13))</f>
        <v/>
      </c>
      <c r="D17" s="400" t="str">
        <f>IF($E17="","",VLOOKUP($E17,'1Q ELO (5)'!$A$7:$M$30,5))</f>
        <v/>
      </c>
      <c r="E17" s="401"/>
      <c r="F17" s="414" t="str">
        <f>UPPER(IF($E17="","",VLOOKUP($E17,'1Q ELO (5)'!$A$7:$M$38,2)))</f>
        <v/>
      </c>
      <c r="G17" s="414" t="str">
        <f>IF($E17="","",VLOOKUP($E17,'1Q ELO (5)'!$A$7:$M$38,3))</f>
        <v/>
      </c>
      <c r="H17" s="414"/>
      <c r="I17" s="414" t="str">
        <f>IF($E17="","",VLOOKUP($E17,'1Q ELO (5)'!$A$7:$M$38,4))</f>
        <v/>
      </c>
      <c r="J17" s="415"/>
      <c r="K17" s="404"/>
      <c r="L17" s="582"/>
      <c r="M17" s="404"/>
      <c r="N17" s="421"/>
      <c r="O17" s="421"/>
      <c r="P17" s="421"/>
      <c r="Q17" s="317"/>
      <c r="R17" s="318"/>
      <c r="S17" s="319"/>
    </row>
    <row r="18" spans="1:19" s="60" customFormat="1" ht="9.6" customHeight="1" x14ac:dyDescent="0.25">
      <c r="A18" s="321"/>
      <c r="B18" s="406"/>
      <c r="C18" s="406"/>
      <c r="D18" s="407"/>
      <c r="E18" s="417"/>
      <c r="F18" s="409"/>
      <c r="G18" s="409"/>
      <c r="H18" s="410"/>
      <c r="I18" s="404"/>
      <c r="J18" s="418"/>
      <c r="K18" s="419"/>
      <c r="L18" s="480"/>
      <c r="M18" s="404"/>
      <c r="N18" s="421"/>
      <c r="O18" s="421"/>
      <c r="P18" s="421"/>
      <c r="Q18" s="317"/>
      <c r="R18" s="318"/>
      <c r="S18" s="319"/>
    </row>
    <row r="19" spans="1:19" s="60" customFormat="1" ht="9.6" customHeight="1" x14ac:dyDescent="0.25">
      <c r="A19" s="347">
        <v>7</v>
      </c>
      <c r="B19" s="399" t="str">
        <f>IF($E19="","",VLOOKUP($E19,'1Q ELO (5)'!$A$7:$M$32,12))</f>
        <v/>
      </c>
      <c r="C19" s="399" t="str">
        <f>IF($E19="","",VLOOKUP($E19,'1Q ELO (5)'!$A$7:$M$30,13))</f>
        <v/>
      </c>
      <c r="D19" s="400" t="str">
        <f>IF($E19="","",VLOOKUP($E19,'1Q ELO (5)'!$A$7:$M$30,5))</f>
        <v/>
      </c>
      <c r="E19" s="401"/>
      <c r="F19" s="573" t="str">
        <f>UPPER(IF($E19="","",VLOOKUP($E19,'1Q ELO (5)'!$A$7:$M$38,2)))</f>
        <v/>
      </c>
      <c r="G19" s="573" t="str">
        <f>IF($E19="","",VLOOKUP($E19,'1Q ELO (5)'!$A$7:$M$38,3))</f>
        <v/>
      </c>
      <c r="H19" s="573"/>
      <c r="I19" s="573" t="str">
        <f>IF($E19="","",VLOOKUP($E19,'1Q ELO (5)'!$A$7:$M$38,4))</f>
        <v/>
      </c>
      <c r="J19" s="403"/>
      <c r="K19" s="404"/>
      <c r="L19" s="404"/>
      <c r="M19" s="404"/>
      <c r="N19" s="421"/>
      <c r="O19" s="421"/>
      <c r="P19" s="421"/>
      <c r="Q19" s="317"/>
      <c r="R19" s="318"/>
      <c r="S19" s="319"/>
    </row>
    <row r="20" spans="1:19" s="60" customFormat="1" ht="9.6" customHeight="1" x14ac:dyDescent="0.25">
      <c r="A20" s="321"/>
      <c r="B20" s="406"/>
      <c r="C20" s="406"/>
      <c r="D20" s="407"/>
      <c r="E20" s="408"/>
      <c r="F20" s="409"/>
      <c r="G20" s="409"/>
      <c r="H20" s="410"/>
      <c r="I20" s="419" t="s">
        <v>134</v>
      </c>
      <c r="J20" s="328"/>
      <c r="K20" s="412" t="str">
        <f>UPPER(IF(OR(J20="a",J20="as"),F19,IF(OR(J20="b",J20="bs"),F21,0)))</f>
        <v>0</v>
      </c>
      <c r="L20" s="412"/>
      <c r="M20" s="404"/>
      <c r="N20" s="421"/>
      <c r="O20" s="421"/>
      <c r="P20" s="421"/>
      <c r="Q20" s="317"/>
      <c r="R20" s="318"/>
      <c r="S20" s="319"/>
    </row>
    <row r="21" spans="1:19" s="60" customFormat="1" ht="9.6" customHeight="1" x14ac:dyDescent="0.25">
      <c r="A21" s="343">
        <v>8</v>
      </c>
      <c r="B21" s="399" t="str">
        <f>IF($E21="","",VLOOKUP($E21,'1Q ELO (5)'!$A$7:$M$32,12))</f>
        <v/>
      </c>
      <c r="C21" s="399" t="str">
        <f>IF($E21="","",VLOOKUP($E21,'1Q ELO (5)'!$A$7:$M$30,13))</f>
        <v/>
      </c>
      <c r="D21" s="400" t="str">
        <f>IF($E21="","",VLOOKUP($E21,'1Q ELO (5)'!$A$7:$M$30,5))</f>
        <v/>
      </c>
      <c r="E21" s="401"/>
      <c r="F21" s="472" t="str">
        <f>UPPER(IF($E21="","",VLOOKUP($E21,'1Q ELO (5)'!$A$7:$M$38,2)))</f>
        <v/>
      </c>
      <c r="G21" s="472" t="str">
        <f>IF($E21="","",VLOOKUP($E21,'1Q ELO (5)'!$A$7:$M$38,3))</f>
        <v/>
      </c>
      <c r="H21" s="472"/>
      <c r="I21" s="472" t="str">
        <f>IF($E21="","",VLOOKUP($E21,'1Q ELO (5)'!$A$7:$M$38,4))</f>
        <v/>
      </c>
      <c r="J21" s="425"/>
      <c r="K21" s="404"/>
      <c r="L21" s="404"/>
      <c r="M21" s="404"/>
      <c r="N21" s="421"/>
      <c r="O21" s="421"/>
      <c r="P21" s="421"/>
      <c r="Q21" s="317"/>
      <c r="R21" s="318"/>
      <c r="S21" s="319"/>
    </row>
    <row r="22" spans="1:19" s="60" customFormat="1" ht="9.6" customHeight="1" x14ac:dyDescent="0.25">
      <c r="A22" s="321"/>
      <c r="B22" s="406"/>
      <c r="C22" s="406"/>
      <c r="D22" s="407"/>
      <c r="E22" s="408"/>
      <c r="F22" s="427"/>
      <c r="G22" s="427"/>
      <c r="H22" s="431"/>
      <c r="I22" s="427"/>
      <c r="J22" s="418"/>
      <c r="K22" s="404"/>
      <c r="L22" s="404"/>
      <c r="M22" s="404"/>
      <c r="N22" s="421"/>
      <c r="O22" s="421"/>
      <c r="P22" s="421"/>
      <c r="Q22" s="317"/>
      <c r="R22" s="318"/>
      <c r="S22" s="319"/>
    </row>
    <row r="23" spans="1:19" s="60" customFormat="1" ht="9.6" customHeight="1" x14ac:dyDescent="0.25">
      <c r="A23" s="357"/>
      <c r="B23" s="357"/>
      <c r="C23" s="357"/>
      <c r="D23" s="357"/>
      <c r="E23" s="357"/>
      <c r="F23" s="438"/>
      <c r="G23" s="438"/>
      <c r="H23" s="438"/>
      <c r="I23" s="438"/>
      <c r="J23" s="359"/>
      <c r="K23" s="358"/>
      <c r="L23" s="360"/>
      <c r="M23" s="358"/>
      <c r="N23" s="360"/>
      <c r="O23" s="358"/>
      <c r="P23" s="360"/>
      <c r="Q23" s="358"/>
      <c r="R23" s="360"/>
      <c r="S23" s="319"/>
    </row>
    <row r="24" spans="1:19" s="60" customFormat="1" ht="9.6" customHeight="1" x14ac:dyDescent="0.25">
      <c r="A24" s="220" t="s">
        <v>72</v>
      </c>
      <c r="B24" s="221"/>
      <c r="C24" s="222"/>
      <c r="D24" s="221"/>
      <c r="E24" s="361" t="s">
        <v>99</v>
      </c>
      <c r="F24" s="362" t="s">
        <v>100</v>
      </c>
      <c r="G24" s="361"/>
      <c r="H24" s="361"/>
      <c r="I24" s="363"/>
      <c r="J24" s="361" t="s">
        <v>99</v>
      </c>
      <c r="K24" s="362" t="s">
        <v>435</v>
      </c>
      <c r="L24" s="364"/>
      <c r="M24" s="362" t="s">
        <v>436</v>
      </c>
      <c r="N24" s="365"/>
      <c r="O24" s="366" t="s">
        <v>455</v>
      </c>
      <c r="P24" s="366"/>
      <c r="Q24" s="367"/>
      <c r="R24" s="368"/>
      <c r="S24" s="319"/>
    </row>
    <row r="25" spans="1:19" s="60" customFormat="1" ht="9.6" customHeight="1" x14ac:dyDescent="0.25">
      <c r="A25" s="605" t="s">
        <v>104</v>
      </c>
      <c r="B25" s="254"/>
      <c r="C25" s="606"/>
      <c r="D25" s="607"/>
      <c r="E25" s="443">
        <v>1</v>
      </c>
      <c r="F25" s="258" t="str">
        <f>IF(E25&gt;$R$32,0,UPPER(VLOOKUP(E25,'1Q ELO (5)'!$A$7:$O$134,2)))</f>
        <v/>
      </c>
      <c r="G25" s="371"/>
      <c r="H25" s="258"/>
      <c r="I25" s="251"/>
      <c r="J25" s="444" t="s">
        <v>105</v>
      </c>
      <c r="K25" s="254"/>
      <c r="L25" s="243"/>
      <c r="M25" s="254"/>
      <c r="N25" s="445"/>
      <c r="O25" s="446" t="s">
        <v>106</v>
      </c>
      <c r="P25" s="447"/>
      <c r="Q25" s="447"/>
      <c r="R25" s="448"/>
      <c r="S25" s="319"/>
    </row>
    <row r="26" spans="1:19" s="60" customFormat="1" ht="9.6" customHeight="1" x14ac:dyDescent="0.25">
      <c r="A26" s="449" t="s">
        <v>456</v>
      </c>
      <c r="B26" s="450"/>
      <c r="C26" s="452"/>
      <c r="D26" s="607"/>
      <c r="E26" s="443">
        <v>2</v>
      </c>
      <c r="F26" s="258" t="str">
        <f>IF(E26&gt;$R$32,0,UPPER(VLOOKUP(E26,'1Q ELO (5)'!$A$7:$O$134,2)))</f>
        <v/>
      </c>
      <c r="G26" s="371"/>
      <c r="H26" s="258"/>
      <c r="I26" s="251"/>
      <c r="J26" s="444" t="s">
        <v>108</v>
      </c>
      <c r="K26" s="254"/>
      <c r="L26" s="243"/>
      <c r="M26" s="254"/>
      <c r="N26" s="445"/>
      <c r="O26" s="453"/>
      <c r="P26" s="454"/>
      <c r="Q26" s="450"/>
      <c r="R26" s="455"/>
      <c r="S26" s="319"/>
    </row>
    <row r="27" spans="1:19" s="60" customFormat="1" ht="9.6" customHeight="1" x14ac:dyDescent="0.25">
      <c r="A27" s="255"/>
      <c r="B27" s="256"/>
      <c r="C27" s="257"/>
      <c r="D27" s="261"/>
      <c r="E27" s="690">
        <v>3</v>
      </c>
      <c r="F27" s="258" t="str">
        <f>IF(E27&gt;$R$32,0,UPPER(VLOOKUP(E27,'1Q ELO (5)'!$A$7:$O$134,2)))</f>
        <v/>
      </c>
      <c r="G27" s="371"/>
      <c r="H27" s="258"/>
      <c r="I27" s="251"/>
      <c r="J27" s="444" t="s">
        <v>109</v>
      </c>
      <c r="K27" s="254"/>
      <c r="L27" s="243"/>
      <c r="M27" s="254"/>
      <c r="N27" s="445"/>
      <c r="O27" s="446" t="s">
        <v>110</v>
      </c>
      <c r="P27" s="447"/>
      <c r="Q27" s="447"/>
      <c r="R27" s="448"/>
      <c r="S27" s="319"/>
    </row>
    <row r="28" spans="1:19" s="60" customFormat="1" ht="9.6" customHeight="1" x14ac:dyDescent="0.25">
      <c r="A28" s="260"/>
      <c r="B28" s="261"/>
      <c r="C28" s="262"/>
      <c r="D28" s="261"/>
      <c r="E28" s="690">
        <v>4</v>
      </c>
      <c r="F28" s="258" t="str">
        <f>IF(E28&gt;$R$32,0,UPPER(VLOOKUP(E28,'1Q ELO (5)'!$A$7:$O$134,2)))</f>
        <v/>
      </c>
      <c r="G28" s="371"/>
      <c r="H28" s="258"/>
      <c r="I28" s="251"/>
      <c r="J28" s="444" t="s">
        <v>111</v>
      </c>
      <c r="K28" s="254"/>
      <c r="L28" s="243"/>
      <c r="M28" s="254"/>
      <c r="N28" s="445"/>
      <c r="O28" s="254"/>
      <c r="P28" s="243"/>
      <c r="Q28" s="254"/>
      <c r="R28" s="445"/>
      <c r="S28" s="319"/>
    </row>
    <row r="29" spans="1:19" s="60" customFormat="1" ht="9.6" customHeight="1" x14ac:dyDescent="0.25">
      <c r="A29" s="264"/>
      <c r="B29" s="265"/>
      <c r="C29" s="266"/>
      <c r="D29" s="265"/>
      <c r="E29" s="443"/>
      <c r="F29" s="258"/>
      <c r="G29" s="371"/>
      <c r="H29" s="258"/>
      <c r="I29" s="251"/>
      <c r="J29" s="444" t="s">
        <v>112</v>
      </c>
      <c r="K29" s="254"/>
      <c r="L29" s="243"/>
      <c r="M29" s="254"/>
      <c r="N29" s="445"/>
      <c r="O29" s="450"/>
      <c r="P29" s="454"/>
      <c r="Q29" s="450"/>
      <c r="R29" s="455"/>
      <c r="S29" s="319"/>
    </row>
    <row r="30" spans="1:19" s="60" customFormat="1" ht="9.6" customHeight="1" x14ac:dyDescent="0.25">
      <c r="A30" s="267"/>
      <c r="B30" s="16"/>
      <c r="C30" s="262"/>
      <c r="D30" s="261"/>
      <c r="E30" s="443"/>
      <c r="F30" s="258"/>
      <c r="G30" s="371"/>
      <c r="H30" s="258"/>
      <c r="I30" s="251"/>
      <c r="J30" s="444" t="s">
        <v>113</v>
      </c>
      <c r="K30" s="254"/>
      <c r="L30" s="243"/>
      <c r="M30" s="254"/>
      <c r="N30" s="445"/>
      <c r="O30" s="446" t="s">
        <v>33</v>
      </c>
      <c r="P30" s="447"/>
      <c r="Q30" s="447"/>
      <c r="R30" s="448"/>
      <c r="S30" s="319"/>
    </row>
    <row r="31" spans="1:19" s="60" customFormat="1" ht="9.6" customHeight="1" x14ac:dyDescent="0.25">
      <c r="A31" s="267"/>
      <c r="B31" s="16"/>
      <c r="C31" s="268"/>
      <c r="D31" s="378"/>
      <c r="E31" s="443"/>
      <c r="F31" s="258"/>
      <c r="G31" s="371"/>
      <c r="H31" s="258"/>
      <c r="I31" s="251"/>
      <c r="J31" s="444" t="s">
        <v>114</v>
      </c>
      <c r="K31" s="254"/>
      <c r="L31" s="243"/>
      <c r="M31" s="254"/>
      <c r="N31" s="445"/>
      <c r="O31" s="254"/>
      <c r="P31" s="243"/>
      <c r="Q31" s="254"/>
      <c r="R31" s="445"/>
      <c r="S31" s="319"/>
    </row>
    <row r="32" spans="1:19" s="60" customFormat="1" ht="9.6" customHeight="1" x14ac:dyDescent="0.25">
      <c r="A32" s="269"/>
      <c r="B32" s="270"/>
      <c r="C32" s="271"/>
      <c r="D32" s="379"/>
      <c r="E32" s="456"/>
      <c r="F32" s="273"/>
      <c r="G32" s="380"/>
      <c r="H32" s="273"/>
      <c r="I32" s="276"/>
      <c r="J32" s="457" t="s">
        <v>115</v>
      </c>
      <c r="K32" s="450"/>
      <c r="L32" s="454"/>
      <c r="M32" s="450"/>
      <c r="N32" s="455"/>
      <c r="O32" s="450" t="str">
        <f>R4</f>
        <v>Kovács Zoltán</v>
      </c>
      <c r="P32" s="454"/>
      <c r="Q32" s="450"/>
      <c r="R32" s="382">
        <f>MIN(8,'1Q ELO (5)'!O5)</f>
        <v>8</v>
      </c>
      <c r="S32" s="319"/>
    </row>
    <row r="33" spans="1:19" s="60" customFormat="1" ht="9.6" customHeight="1" x14ac:dyDescent="0.25">
      <c r="A33"/>
      <c r="B33"/>
      <c r="C33"/>
      <c r="D33"/>
      <c r="E33"/>
      <c r="F33"/>
      <c r="G33"/>
      <c r="H33"/>
      <c r="I33"/>
      <c r="J33" s="279"/>
      <c r="K33"/>
      <c r="L33" s="279"/>
      <c r="M33"/>
      <c r="N33" s="280"/>
      <c r="O33"/>
      <c r="P33" s="279"/>
      <c r="Q33"/>
      <c r="R33" s="280"/>
      <c r="S33" s="319"/>
    </row>
    <row r="34" spans="1:19" s="60" customFormat="1" ht="9.6" customHeight="1" x14ac:dyDescent="0.25">
      <c r="A34"/>
      <c r="B34"/>
      <c r="C34"/>
      <c r="D34"/>
      <c r="E34"/>
      <c r="F34"/>
      <c r="G34"/>
      <c r="H34"/>
      <c r="I34"/>
      <c r="J34" s="279"/>
      <c r="K34"/>
      <c r="L34" s="279"/>
      <c r="M34"/>
      <c r="N34" s="280"/>
      <c r="O34"/>
      <c r="P34" s="279"/>
      <c r="Q34"/>
      <c r="R34" s="280"/>
      <c r="S34" s="319"/>
    </row>
    <row r="35" spans="1:19" s="60" customFormat="1" ht="9.6" customHeight="1" x14ac:dyDescent="0.25">
      <c r="A35"/>
      <c r="B35"/>
      <c r="C35"/>
      <c r="D35"/>
      <c r="E35"/>
      <c r="F35"/>
      <c r="G35"/>
      <c r="H35"/>
      <c r="I35"/>
      <c r="J35" s="279"/>
      <c r="K35"/>
      <c r="L35" s="279"/>
      <c r="M35"/>
      <c r="N35" s="280"/>
      <c r="O35"/>
      <c r="P35" s="279"/>
      <c r="Q35"/>
      <c r="R35" s="280"/>
      <c r="S35" s="319"/>
    </row>
    <row r="36" spans="1:19" s="60" customFormat="1" ht="9.6" customHeight="1" x14ac:dyDescent="0.25">
      <c r="A36"/>
      <c r="B36"/>
      <c r="C36"/>
      <c r="D36"/>
      <c r="E36"/>
      <c r="F36"/>
      <c r="G36"/>
      <c r="H36"/>
      <c r="I36"/>
      <c r="J36" s="279"/>
      <c r="K36"/>
      <c r="L36" s="279"/>
      <c r="M36"/>
      <c r="N36" s="280"/>
      <c r="O36"/>
      <c r="P36" s="279"/>
      <c r="Q36"/>
      <c r="R36" s="280"/>
      <c r="S36" s="319"/>
    </row>
    <row r="37" spans="1:19" s="60" customFormat="1" ht="9.6" customHeight="1" x14ac:dyDescent="0.25">
      <c r="A37"/>
      <c r="B37"/>
      <c r="C37"/>
      <c r="D37"/>
      <c r="E37"/>
      <c r="F37"/>
      <c r="G37"/>
      <c r="H37"/>
      <c r="I37"/>
      <c r="J37" s="279"/>
      <c r="K37"/>
      <c r="L37" s="279"/>
      <c r="M37"/>
      <c r="N37" s="280"/>
      <c r="O37"/>
      <c r="P37" s="279"/>
      <c r="Q37"/>
      <c r="R37" s="280"/>
      <c r="S37" s="319"/>
    </row>
    <row r="38" spans="1:19" s="60" customFormat="1" ht="9.6" customHeight="1" x14ac:dyDescent="0.25">
      <c r="A38"/>
      <c r="B38"/>
      <c r="C38"/>
      <c r="D38"/>
      <c r="E38"/>
      <c r="F38"/>
      <c r="G38"/>
      <c r="H38"/>
      <c r="I38"/>
      <c r="J38" s="279"/>
      <c r="K38"/>
      <c r="L38" s="279"/>
      <c r="M38"/>
      <c r="N38" s="280"/>
      <c r="O38"/>
      <c r="P38" s="279"/>
      <c r="Q38"/>
      <c r="R38" s="280"/>
      <c r="S38" s="319"/>
    </row>
    <row r="39" spans="1:19" s="60" customFormat="1" ht="9.6" customHeight="1" x14ac:dyDescent="0.25">
      <c r="A39"/>
      <c r="B39"/>
      <c r="C39"/>
      <c r="D39"/>
      <c r="E39"/>
      <c r="F39"/>
      <c r="G39"/>
      <c r="H39"/>
      <c r="I39"/>
      <c r="J39" s="279"/>
      <c r="K39"/>
      <c r="L39" s="279"/>
      <c r="M39"/>
      <c r="N39" s="280"/>
      <c r="O39"/>
      <c r="P39" s="279"/>
      <c r="Q39"/>
      <c r="R39" s="280"/>
      <c r="S39" s="319"/>
    </row>
    <row r="40" spans="1:19" s="60" customFormat="1" ht="9.6" customHeight="1" x14ac:dyDescent="0.25">
      <c r="A40"/>
      <c r="B40"/>
      <c r="C40"/>
      <c r="D40"/>
      <c r="E40"/>
      <c r="F40"/>
      <c r="G40"/>
      <c r="H40"/>
      <c r="I40"/>
      <c r="J40" s="279"/>
      <c r="K40"/>
      <c r="L40" s="279"/>
      <c r="M40"/>
      <c r="N40" s="280"/>
      <c r="O40"/>
      <c r="P40" s="279"/>
      <c r="Q40"/>
      <c r="R40" s="280"/>
      <c r="S40" s="319"/>
    </row>
    <row r="41" spans="1:19" s="60" customFormat="1" ht="9.6" customHeight="1" x14ac:dyDescent="0.25">
      <c r="A41"/>
      <c r="B41"/>
      <c r="C41"/>
      <c r="D41"/>
      <c r="E41"/>
      <c r="F41"/>
      <c r="G41"/>
      <c r="H41"/>
      <c r="I41"/>
      <c r="J41" s="279"/>
      <c r="K41"/>
      <c r="L41" s="279"/>
      <c r="M41"/>
      <c r="N41" s="280"/>
      <c r="O41"/>
      <c r="P41" s="279"/>
      <c r="Q41"/>
      <c r="R41" s="280"/>
      <c r="S41" s="319"/>
    </row>
    <row r="42" spans="1:19" s="60" customFormat="1" ht="9.6" customHeight="1" x14ac:dyDescent="0.25">
      <c r="A42"/>
      <c r="B42"/>
      <c r="C42"/>
      <c r="D42"/>
      <c r="E42"/>
      <c r="F42"/>
      <c r="G42"/>
      <c r="H42"/>
      <c r="I42"/>
      <c r="J42" s="279"/>
      <c r="K42"/>
      <c r="L42" s="279"/>
      <c r="M42"/>
      <c r="N42" s="280"/>
      <c r="O42"/>
      <c r="P42" s="279"/>
      <c r="Q42"/>
      <c r="R42" s="280"/>
      <c r="S42" s="319"/>
    </row>
    <row r="43" spans="1:19" s="60" customFormat="1" ht="9.6" customHeight="1" x14ac:dyDescent="0.25">
      <c r="A43"/>
      <c r="B43"/>
      <c r="C43"/>
      <c r="D43"/>
      <c r="E43"/>
      <c r="F43"/>
      <c r="G43"/>
      <c r="H43"/>
      <c r="I43"/>
      <c r="J43" s="279"/>
      <c r="K43"/>
      <c r="L43" s="279"/>
      <c r="M43"/>
      <c r="N43" s="280"/>
      <c r="O43"/>
      <c r="P43" s="279"/>
      <c r="Q43"/>
      <c r="R43" s="280"/>
      <c r="S43" s="319"/>
    </row>
    <row r="44" spans="1:19" s="60" customFormat="1" ht="9.6" customHeight="1" x14ac:dyDescent="0.25">
      <c r="A44"/>
      <c r="B44"/>
      <c r="C44"/>
      <c r="D44"/>
      <c r="E44"/>
      <c r="F44"/>
      <c r="G44"/>
      <c r="H44"/>
      <c r="I44"/>
      <c r="J44" s="279"/>
      <c r="K44"/>
      <c r="L44" s="279"/>
      <c r="M44"/>
      <c r="N44" s="280"/>
      <c r="O44"/>
      <c r="P44" s="279"/>
      <c r="Q44"/>
      <c r="R44" s="280"/>
      <c r="S44" s="319"/>
    </row>
    <row r="45" spans="1:19" s="60" customFormat="1" ht="9.6" customHeight="1" x14ac:dyDescent="0.25">
      <c r="A45"/>
      <c r="B45"/>
      <c r="C45"/>
      <c r="D45"/>
      <c r="E45"/>
      <c r="F45"/>
      <c r="G45"/>
      <c r="H45"/>
      <c r="I45"/>
      <c r="J45" s="279"/>
      <c r="K45"/>
      <c r="L45" s="279"/>
      <c r="M45"/>
      <c r="N45" s="280"/>
      <c r="O45"/>
      <c r="P45" s="279"/>
      <c r="Q45"/>
      <c r="R45" s="280"/>
      <c r="S45" s="319"/>
    </row>
    <row r="46" spans="1:19" s="60" customFormat="1" ht="9.6" customHeight="1" x14ac:dyDescent="0.25">
      <c r="A46"/>
      <c r="B46"/>
      <c r="C46"/>
      <c r="D46"/>
      <c r="E46"/>
      <c r="F46"/>
      <c r="G46"/>
      <c r="H46"/>
      <c r="I46"/>
      <c r="J46" s="279"/>
      <c r="K46"/>
      <c r="L46" s="279"/>
      <c r="M46"/>
      <c r="N46" s="280"/>
      <c r="O46"/>
      <c r="P46" s="279"/>
      <c r="Q46"/>
      <c r="R46" s="280"/>
      <c r="S46" s="319"/>
    </row>
    <row r="47" spans="1:19" s="60" customFormat="1" ht="9.6" customHeight="1" x14ac:dyDescent="0.25">
      <c r="A47"/>
      <c r="B47"/>
      <c r="C47"/>
      <c r="D47"/>
      <c r="E47"/>
      <c r="F47"/>
      <c r="G47"/>
      <c r="H47"/>
      <c r="I47"/>
      <c r="J47" s="279"/>
      <c r="K47"/>
      <c r="L47" s="279"/>
      <c r="M47"/>
      <c r="N47" s="280"/>
      <c r="O47"/>
      <c r="P47" s="279"/>
      <c r="Q47"/>
      <c r="R47" s="280"/>
      <c r="S47" s="319"/>
    </row>
    <row r="48" spans="1:19" s="60" customFormat="1" ht="9.6" customHeight="1" x14ac:dyDescent="0.25">
      <c r="A48"/>
      <c r="B48"/>
      <c r="C48"/>
      <c r="D48"/>
      <c r="E48"/>
      <c r="F48"/>
      <c r="G48"/>
      <c r="H48"/>
      <c r="I48"/>
      <c r="J48" s="279"/>
      <c r="K48"/>
      <c r="L48" s="279"/>
      <c r="M48"/>
      <c r="N48" s="280"/>
      <c r="O48"/>
      <c r="P48" s="279"/>
      <c r="Q48"/>
      <c r="R48" s="280"/>
      <c r="S48" s="319"/>
    </row>
    <row r="49" spans="1:19" s="60" customFormat="1" ht="9.6" customHeight="1" x14ac:dyDescent="0.25">
      <c r="A49"/>
      <c r="B49"/>
      <c r="C49"/>
      <c r="D49"/>
      <c r="E49"/>
      <c r="F49"/>
      <c r="G49"/>
      <c r="H49"/>
      <c r="I49"/>
      <c r="J49" s="279"/>
      <c r="K49"/>
      <c r="L49" s="279"/>
      <c r="M49"/>
      <c r="N49" s="280"/>
      <c r="O49"/>
      <c r="P49" s="279"/>
      <c r="Q49"/>
      <c r="R49" s="280"/>
      <c r="S49" s="319"/>
    </row>
    <row r="50" spans="1:19" s="60" customFormat="1" ht="9.6" customHeight="1" x14ac:dyDescent="0.25">
      <c r="A50"/>
      <c r="B50"/>
      <c r="C50"/>
      <c r="D50"/>
      <c r="E50"/>
      <c r="F50"/>
      <c r="G50"/>
      <c r="H50"/>
      <c r="I50"/>
      <c r="J50" s="279"/>
      <c r="K50"/>
      <c r="L50" s="279"/>
      <c r="M50"/>
      <c r="N50" s="280"/>
      <c r="O50"/>
      <c r="P50" s="279"/>
      <c r="Q50"/>
      <c r="R50" s="280"/>
      <c r="S50" s="319"/>
    </row>
    <row r="51" spans="1:19" s="60" customFormat="1" ht="9.6" customHeight="1" x14ac:dyDescent="0.25">
      <c r="A51"/>
      <c r="B51"/>
      <c r="C51"/>
      <c r="D51"/>
      <c r="E51"/>
      <c r="F51"/>
      <c r="G51"/>
      <c r="H51"/>
      <c r="I51"/>
      <c r="J51" s="279"/>
      <c r="K51"/>
      <c r="L51" s="279"/>
      <c r="M51"/>
      <c r="N51" s="280"/>
      <c r="O51"/>
      <c r="P51" s="279"/>
      <c r="Q51"/>
      <c r="R51" s="280"/>
      <c r="S51" s="319"/>
    </row>
    <row r="52" spans="1:19" s="60" customFormat="1" ht="9.6" customHeight="1" x14ac:dyDescent="0.25">
      <c r="A52"/>
      <c r="B52"/>
      <c r="C52"/>
      <c r="D52"/>
      <c r="E52"/>
      <c r="F52"/>
      <c r="G52"/>
      <c r="H52"/>
      <c r="I52"/>
      <c r="J52" s="279"/>
      <c r="K52"/>
      <c r="L52" s="279"/>
      <c r="M52"/>
      <c r="N52" s="280"/>
      <c r="O52"/>
      <c r="P52" s="279"/>
      <c r="Q52"/>
      <c r="R52" s="280"/>
      <c r="S52" s="319"/>
    </row>
    <row r="53" spans="1:19" s="60" customFormat="1" ht="9.6" customHeight="1" x14ac:dyDescent="0.25">
      <c r="A53"/>
      <c r="B53"/>
      <c r="C53"/>
      <c r="D53"/>
      <c r="E53"/>
      <c r="F53"/>
      <c r="G53"/>
      <c r="H53"/>
      <c r="I53"/>
      <c r="J53" s="279"/>
      <c r="K53"/>
      <c r="L53" s="279"/>
      <c r="M53"/>
      <c r="N53" s="280"/>
      <c r="O53"/>
      <c r="P53" s="279"/>
      <c r="Q53"/>
      <c r="R53" s="280"/>
      <c r="S53" s="319"/>
    </row>
    <row r="54" spans="1:19" s="60" customFormat="1" ht="9.6" customHeight="1" x14ac:dyDescent="0.25">
      <c r="A54"/>
      <c r="B54"/>
      <c r="C54"/>
      <c r="D54"/>
      <c r="E54"/>
      <c r="F54"/>
      <c r="G54"/>
      <c r="H54"/>
      <c r="I54"/>
      <c r="J54" s="279"/>
      <c r="K54"/>
      <c r="L54" s="279"/>
      <c r="M54"/>
      <c r="N54" s="280"/>
      <c r="O54"/>
      <c r="P54" s="279"/>
      <c r="Q54"/>
      <c r="R54" s="280"/>
      <c r="S54" s="319"/>
    </row>
    <row r="55" spans="1:19" s="60" customFormat="1" ht="9.6" customHeight="1" x14ac:dyDescent="0.25">
      <c r="A55"/>
      <c r="B55"/>
      <c r="C55"/>
      <c r="D55"/>
      <c r="E55"/>
      <c r="F55"/>
      <c r="G55"/>
      <c r="H55"/>
      <c r="I55"/>
      <c r="J55" s="279"/>
      <c r="K55"/>
      <c r="L55" s="279"/>
      <c r="M55"/>
      <c r="N55" s="280"/>
      <c r="O55"/>
      <c r="P55" s="279"/>
      <c r="Q55"/>
      <c r="R55" s="280"/>
      <c r="S55" s="319"/>
    </row>
    <row r="56" spans="1:19" s="60" customFormat="1" ht="9.6" customHeight="1" x14ac:dyDescent="0.25">
      <c r="A56"/>
      <c r="B56"/>
      <c r="C56"/>
      <c r="D56"/>
      <c r="E56"/>
      <c r="F56"/>
      <c r="G56"/>
      <c r="H56"/>
      <c r="I56"/>
      <c r="J56" s="279"/>
      <c r="K56"/>
      <c r="L56" s="279"/>
      <c r="M56"/>
      <c r="N56" s="280"/>
      <c r="O56"/>
      <c r="P56" s="279"/>
      <c r="Q56"/>
      <c r="R56" s="280"/>
      <c r="S56" s="319"/>
    </row>
    <row r="57" spans="1:19" s="60" customFormat="1" ht="9.6" customHeight="1" x14ac:dyDescent="0.25">
      <c r="A57"/>
      <c r="B57"/>
      <c r="C57"/>
      <c r="D57"/>
      <c r="E57"/>
      <c r="F57"/>
      <c r="G57"/>
      <c r="H57"/>
      <c r="I57"/>
      <c r="J57" s="279"/>
      <c r="K57"/>
      <c r="L57" s="279"/>
      <c r="M57"/>
      <c r="N57" s="280"/>
      <c r="O57"/>
      <c r="P57" s="279"/>
      <c r="Q57"/>
      <c r="R57" s="280"/>
      <c r="S57" s="319"/>
    </row>
    <row r="58" spans="1:19" s="60" customFormat="1" ht="9.6" customHeight="1" x14ac:dyDescent="0.25">
      <c r="A58"/>
      <c r="B58"/>
      <c r="C58"/>
      <c r="D58"/>
      <c r="E58"/>
      <c r="F58"/>
      <c r="G58"/>
      <c r="H58"/>
      <c r="I58"/>
      <c r="J58" s="279"/>
      <c r="K58"/>
      <c r="L58" s="279"/>
      <c r="M58"/>
      <c r="N58" s="280"/>
      <c r="O58"/>
      <c r="P58" s="279"/>
      <c r="Q58"/>
      <c r="R58" s="280"/>
      <c r="S58" s="319"/>
    </row>
    <row r="59" spans="1:19" s="60" customFormat="1" ht="9.6" customHeight="1" x14ac:dyDescent="0.25">
      <c r="A59"/>
      <c r="B59"/>
      <c r="C59"/>
      <c r="D59"/>
      <c r="E59"/>
      <c r="F59"/>
      <c r="G59"/>
      <c r="H59"/>
      <c r="I59"/>
      <c r="J59" s="279"/>
      <c r="K59"/>
      <c r="L59" s="279"/>
      <c r="M59"/>
      <c r="N59" s="280"/>
      <c r="O59"/>
      <c r="P59" s="279"/>
      <c r="Q59"/>
      <c r="R59" s="280"/>
      <c r="S59" s="353"/>
    </row>
    <row r="60" spans="1:19" s="60" customFormat="1" ht="9.6" customHeight="1" x14ac:dyDescent="0.25">
      <c r="A60"/>
      <c r="B60"/>
      <c r="C60"/>
      <c r="D60"/>
      <c r="E60"/>
      <c r="F60"/>
      <c r="G60"/>
      <c r="H60"/>
      <c r="I60"/>
      <c r="J60" s="279"/>
      <c r="K60"/>
      <c r="L60" s="279"/>
      <c r="M60"/>
      <c r="N60" s="280"/>
      <c r="O60"/>
      <c r="P60" s="279"/>
      <c r="Q60"/>
      <c r="R60" s="280"/>
      <c r="S60" s="319"/>
    </row>
    <row r="61" spans="1:19" s="60" customFormat="1" ht="9.6" customHeight="1" x14ac:dyDescent="0.25">
      <c r="A61"/>
      <c r="B61"/>
      <c r="C61"/>
      <c r="D61"/>
      <c r="E61"/>
      <c r="F61"/>
      <c r="G61"/>
      <c r="H61"/>
      <c r="I61"/>
      <c r="J61" s="279"/>
      <c r="K61"/>
      <c r="L61" s="279"/>
      <c r="M61"/>
      <c r="N61" s="280"/>
      <c r="O61"/>
      <c r="P61" s="279"/>
      <c r="Q61"/>
      <c r="R61" s="280"/>
      <c r="S61" s="319"/>
    </row>
    <row r="62" spans="1:19" s="60" customFormat="1" ht="9.6" customHeight="1" x14ac:dyDescent="0.25">
      <c r="A62"/>
      <c r="B62"/>
      <c r="C62"/>
      <c r="D62"/>
      <c r="E62"/>
      <c r="F62"/>
      <c r="G62"/>
      <c r="H62"/>
      <c r="I62"/>
      <c r="J62" s="279"/>
      <c r="K62"/>
      <c r="L62" s="279"/>
      <c r="M62"/>
      <c r="N62" s="280"/>
      <c r="O62"/>
      <c r="P62" s="279"/>
      <c r="Q62"/>
      <c r="R62" s="280"/>
      <c r="S62" s="319"/>
    </row>
    <row r="63" spans="1:19" s="60" customFormat="1" ht="9.6" customHeight="1" x14ac:dyDescent="0.25">
      <c r="A63"/>
      <c r="B63"/>
      <c r="C63"/>
      <c r="D63"/>
      <c r="E63"/>
      <c r="F63"/>
      <c r="G63"/>
      <c r="H63"/>
      <c r="I63"/>
      <c r="J63" s="279"/>
      <c r="K63"/>
      <c r="L63" s="279"/>
      <c r="M63"/>
      <c r="N63" s="280"/>
      <c r="O63"/>
      <c r="P63" s="279"/>
      <c r="Q63"/>
      <c r="R63" s="280"/>
      <c r="S63" s="319"/>
    </row>
    <row r="64" spans="1:19" s="60" customFormat="1" ht="9.6" customHeight="1" x14ac:dyDescent="0.25">
      <c r="A64"/>
      <c r="B64"/>
      <c r="C64"/>
      <c r="D64"/>
      <c r="E64"/>
      <c r="F64"/>
      <c r="G64"/>
      <c r="H64"/>
      <c r="I64"/>
      <c r="J64" s="279"/>
      <c r="K64"/>
      <c r="L64" s="279"/>
      <c r="M64"/>
      <c r="N64" s="280"/>
      <c r="O64"/>
      <c r="P64" s="279"/>
      <c r="Q64"/>
      <c r="R64" s="280"/>
      <c r="S64" s="319"/>
    </row>
    <row r="65" spans="1:19" s="60" customFormat="1" ht="9.6" customHeight="1" x14ac:dyDescent="0.25">
      <c r="A65"/>
      <c r="B65"/>
      <c r="C65"/>
      <c r="D65"/>
      <c r="E65"/>
      <c r="F65"/>
      <c r="G65"/>
      <c r="H65"/>
      <c r="I65"/>
      <c r="J65" s="279"/>
      <c r="K65"/>
      <c r="L65" s="279"/>
      <c r="M65"/>
      <c r="N65" s="280"/>
      <c r="O65"/>
      <c r="P65" s="279"/>
      <c r="Q65"/>
      <c r="R65" s="280"/>
      <c r="S65" s="319"/>
    </row>
    <row r="66" spans="1:19" s="60" customFormat="1" ht="9.6" customHeight="1" x14ac:dyDescent="0.25">
      <c r="A66"/>
      <c r="B66"/>
      <c r="C66"/>
      <c r="D66"/>
      <c r="E66"/>
      <c r="F66"/>
      <c r="G66"/>
      <c r="H66"/>
      <c r="I66"/>
      <c r="J66" s="279"/>
      <c r="K66"/>
      <c r="L66" s="279"/>
      <c r="M66"/>
      <c r="N66" s="280"/>
      <c r="O66"/>
      <c r="P66" s="279"/>
      <c r="Q66"/>
      <c r="R66" s="280"/>
      <c r="S66" s="319"/>
    </row>
    <row r="67" spans="1:19" s="60" customFormat="1" ht="9.6" customHeight="1" x14ac:dyDescent="0.25">
      <c r="A67"/>
      <c r="B67"/>
      <c r="C67"/>
      <c r="D67"/>
      <c r="E67"/>
      <c r="F67"/>
      <c r="G67"/>
      <c r="H67"/>
      <c r="I67"/>
      <c r="J67" s="279"/>
      <c r="K67"/>
      <c r="L67" s="279"/>
      <c r="M67"/>
      <c r="N67" s="280"/>
      <c r="O67"/>
      <c r="P67" s="279"/>
      <c r="Q67"/>
      <c r="R67" s="280"/>
      <c r="S67" s="319"/>
    </row>
    <row r="68" spans="1:19" s="60" customFormat="1" ht="9.6" customHeight="1" x14ac:dyDescent="0.25">
      <c r="A68"/>
      <c r="B68"/>
      <c r="C68"/>
      <c r="D68"/>
      <c r="E68"/>
      <c r="F68"/>
      <c r="G68"/>
      <c r="H68"/>
      <c r="I68"/>
      <c r="J68" s="279"/>
      <c r="K68"/>
      <c r="L68" s="279"/>
      <c r="M68"/>
      <c r="N68" s="280"/>
      <c r="O68"/>
      <c r="P68" s="279"/>
      <c r="Q68"/>
      <c r="R68" s="280"/>
      <c r="S68" s="319"/>
    </row>
    <row r="69" spans="1:19" s="60" customFormat="1" ht="9.6" customHeight="1" x14ac:dyDescent="0.25">
      <c r="A69"/>
      <c r="B69"/>
      <c r="C69"/>
      <c r="D69"/>
      <c r="E69"/>
      <c r="F69"/>
      <c r="G69"/>
      <c r="H69"/>
      <c r="I69"/>
      <c r="J69" s="279"/>
      <c r="K69"/>
      <c r="L69" s="279"/>
      <c r="M69"/>
      <c r="N69" s="280"/>
      <c r="O69"/>
      <c r="P69" s="279"/>
      <c r="Q69"/>
      <c r="R69" s="280"/>
      <c r="S69" s="319"/>
    </row>
    <row r="70" spans="1:19" s="7" customFormat="1" ht="6.75" customHeight="1" x14ac:dyDescent="0.25">
      <c r="A70"/>
      <c r="B70"/>
      <c r="C70"/>
      <c r="D70"/>
      <c r="E70"/>
      <c r="F70"/>
      <c r="G70"/>
      <c r="H70"/>
      <c r="I70"/>
      <c r="J70" s="279"/>
      <c r="K70"/>
      <c r="L70" s="279"/>
      <c r="M70"/>
      <c r="N70" s="280"/>
      <c r="O70"/>
      <c r="P70" s="279"/>
      <c r="Q70"/>
      <c r="R70" s="280"/>
      <c r="S70" s="354"/>
    </row>
    <row r="71" spans="1:19" s="18" customFormat="1" ht="10.5" customHeight="1" x14ac:dyDescent="0.25">
      <c r="A71"/>
      <c r="B71"/>
      <c r="C71"/>
      <c r="D71"/>
      <c r="E71"/>
      <c r="F71"/>
      <c r="G71"/>
      <c r="H71"/>
      <c r="I71"/>
      <c r="J71" s="279"/>
      <c r="K71"/>
      <c r="L71" s="279"/>
      <c r="M71"/>
      <c r="N71" s="280"/>
      <c r="O71"/>
      <c r="P71" s="279"/>
      <c r="Q71"/>
      <c r="R71" s="280"/>
    </row>
    <row r="72" spans="1:19" s="18" customFormat="1" ht="9" customHeight="1" x14ac:dyDescent="0.25">
      <c r="A72"/>
      <c r="B72"/>
      <c r="C72"/>
      <c r="D72"/>
      <c r="E72"/>
      <c r="F72"/>
      <c r="G72"/>
      <c r="H72"/>
      <c r="I72"/>
      <c r="J72" s="279"/>
      <c r="K72"/>
      <c r="L72" s="279"/>
      <c r="M72"/>
      <c r="N72" s="280"/>
      <c r="O72"/>
      <c r="P72" s="279"/>
      <c r="Q72"/>
      <c r="R72" s="280"/>
    </row>
    <row r="73" spans="1:19" s="18" customFormat="1" ht="9" customHeight="1" x14ac:dyDescent="0.25">
      <c r="A73"/>
      <c r="B73"/>
      <c r="C73"/>
      <c r="D73"/>
      <c r="E73"/>
      <c r="F73"/>
      <c r="G73"/>
      <c r="H73"/>
      <c r="I73"/>
      <c r="J73" s="279"/>
      <c r="K73"/>
      <c r="L73" s="279"/>
      <c r="M73"/>
      <c r="N73" s="280"/>
      <c r="O73"/>
      <c r="P73" s="279"/>
      <c r="Q73"/>
      <c r="R73" s="280"/>
    </row>
    <row r="74" spans="1:19" s="18" customFormat="1" ht="9" customHeight="1" x14ac:dyDescent="0.25">
      <c r="A74"/>
      <c r="B74"/>
      <c r="C74"/>
      <c r="D74"/>
      <c r="E74"/>
      <c r="F74"/>
      <c r="G74"/>
      <c r="H74"/>
      <c r="I74"/>
      <c r="J74" s="279"/>
      <c r="K74"/>
      <c r="L74" s="279"/>
      <c r="M74"/>
      <c r="N74" s="280"/>
      <c r="O74"/>
      <c r="P74" s="279"/>
      <c r="Q74"/>
      <c r="R74" s="280"/>
    </row>
    <row r="75" spans="1:19" s="18" customFormat="1" ht="9" customHeight="1" x14ac:dyDescent="0.25">
      <c r="A75"/>
      <c r="B75"/>
      <c r="C75"/>
      <c r="D75"/>
      <c r="E75"/>
      <c r="F75"/>
      <c r="G75"/>
      <c r="H75"/>
      <c r="I75"/>
      <c r="J75" s="279"/>
      <c r="K75"/>
      <c r="L75" s="279"/>
      <c r="M75"/>
      <c r="N75" s="280"/>
      <c r="O75"/>
      <c r="P75" s="279"/>
      <c r="Q75"/>
      <c r="R75" s="280"/>
    </row>
    <row r="76" spans="1:19" s="18" customFormat="1" ht="9" customHeight="1" x14ac:dyDescent="0.25">
      <c r="A76"/>
      <c r="B76"/>
      <c r="C76"/>
      <c r="D76"/>
      <c r="E76"/>
      <c r="F76"/>
      <c r="G76"/>
      <c r="H76"/>
      <c r="I76"/>
      <c r="J76" s="279"/>
      <c r="K76"/>
      <c r="L76" s="279"/>
      <c r="M76"/>
      <c r="N76" s="280"/>
      <c r="O76"/>
      <c r="P76" s="279"/>
      <c r="Q76"/>
      <c r="R76" s="280"/>
    </row>
    <row r="77" spans="1:19" s="18" customFormat="1" ht="9" customHeight="1" x14ac:dyDescent="0.25">
      <c r="A77"/>
      <c r="B77"/>
      <c r="C77"/>
      <c r="D77"/>
      <c r="E77"/>
      <c r="F77"/>
      <c r="G77"/>
      <c r="H77"/>
      <c r="I77"/>
      <c r="J77" s="279"/>
      <c r="K77"/>
      <c r="L77" s="279"/>
      <c r="M77"/>
      <c r="N77" s="280"/>
      <c r="O77"/>
      <c r="P77" s="279"/>
      <c r="Q77"/>
      <c r="R77" s="280"/>
    </row>
    <row r="78" spans="1:19" s="18" customFormat="1" ht="9" customHeight="1" x14ac:dyDescent="0.25">
      <c r="A78"/>
      <c r="B78"/>
      <c r="C78"/>
      <c r="D78"/>
      <c r="E78"/>
      <c r="F78"/>
      <c r="G78"/>
      <c r="H78"/>
      <c r="I78"/>
      <c r="J78" s="279"/>
      <c r="K78"/>
      <c r="L78" s="279"/>
      <c r="M78"/>
      <c r="N78" s="280"/>
      <c r="O78"/>
      <c r="P78" s="279"/>
      <c r="Q78"/>
      <c r="R78" s="280"/>
    </row>
    <row r="79" spans="1:19" s="18" customFormat="1" ht="9" customHeight="1" x14ac:dyDescent="0.25">
      <c r="A79"/>
      <c r="B79"/>
      <c r="C79"/>
      <c r="D79"/>
      <c r="E79"/>
      <c r="F79"/>
      <c r="G79"/>
      <c r="H79"/>
      <c r="I79"/>
      <c r="J79" s="279"/>
      <c r="K79"/>
      <c r="L79" s="279"/>
      <c r="M79"/>
      <c r="N79" s="280"/>
      <c r="O79"/>
      <c r="P79" s="279"/>
      <c r="Q79"/>
      <c r="R79" s="280"/>
    </row>
  </sheetData>
  <sheetProtection selectLockedCells="1" selectUnlockedCells="1"/>
  <mergeCells count="1">
    <mergeCell ref="A4:C4"/>
  </mergeCells>
  <conditionalFormatting sqref="B8 B10 B12 B14 B16 B18 B20 B22">
    <cfRule type="cellIs" dxfId="123" priority="7" stopIfTrue="1" operator="equal">
      <formula>"QA"</formula>
    </cfRule>
    <cfRule type="cellIs" dxfId="122" priority="8" stopIfTrue="1" operator="equal">
      <formula>"DA"</formula>
    </cfRule>
  </conditionalFormatting>
  <conditionalFormatting sqref="E7 E11 E15 E19">
    <cfRule type="expression" dxfId="121" priority="10" stopIfTrue="1">
      <formula>$E7&lt;9</formula>
    </cfRule>
  </conditionalFormatting>
  <conditionalFormatting sqref="H7 H9 H11 H13 H15 H17 H19 H21">
    <cfRule type="expression" dxfId="120" priority="1" stopIfTrue="1">
      <formula>AND($E7&lt;9,$C7&gt;0)</formula>
    </cfRule>
  </conditionalFormatting>
  <conditionalFormatting sqref="I8 I12 I16 I20">
    <cfRule type="expression" dxfId="119" priority="2" stopIfTrue="1">
      <formula>AND($O$1="CU",I8="Umpire")</formula>
    </cfRule>
    <cfRule type="expression" dxfId="118" priority="3" stopIfTrue="1">
      <formula>AND($O$1="CU",I8&lt;&gt;"Umpire",J8&lt;&gt;"")</formula>
    </cfRule>
    <cfRule type="expression" dxfId="117" priority="4" stopIfTrue="1">
      <formula>AND($O$1="CU",I8&lt;&gt;"Umpire")</formula>
    </cfRule>
  </conditionalFormatting>
  <conditionalFormatting sqref="J8 J12 J16 J20 R32">
    <cfRule type="expression" dxfId="116" priority="9" stopIfTrue="1">
      <formula>$O$1="CU"</formula>
    </cfRule>
  </conditionalFormatting>
  <conditionalFormatting sqref="K8 K12 K16 K20">
    <cfRule type="expression" dxfId="115" priority="5" stopIfTrue="1">
      <formula>J8="as"</formula>
    </cfRule>
    <cfRule type="expression" dxfId="114" priority="6" stopIfTrue="1">
      <formula>J8="bs"</formula>
    </cfRule>
  </conditionalFormatting>
  <dataValidations count="1">
    <dataValidation type="list" allowBlank="1" sqref="I8 K10 I12 M14 I16 K18 I20" xr:uid="{1973B984-0847-44BF-AA1F-F6DCF8914DD3}">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9698"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9699"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3761E-E4FA-40F4-815D-39AFB83E94C7}">
  <sheetPr codeName="Sheet153">
    <tabColor indexed="50"/>
    <pageSetUpPr fitToPage="1"/>
  </sheetPr>
  <dimension ref="A1:U47"/>
  <sheetViews>
    <sheetView showGridLines="0" showZeros="0" workbookViewId="0">
      <selection activeCell="A6" sqref="A6"/>
    </sheetView>
  </sheetViews>
  <sheetFormatPr defaultRowHeight="13.2" x14ac:dyDescent="0.25"/>
  <cols>
    <col min="1" max="1" width="2.44140625" customWidth="1"/>
    <col min="2" max="2" width="6.44140625" customWidth="1"/>
    <col min="3" max="3" width="6.109375" customWidth="1"/>
    <col min="4" max="4" width="7.664062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5.109375" customWidth="1"/>
    <col min="18" max="18" width="1.6640625" style="280" customWidth="1"/>
    <col min="19" max="19" width="9.109375" hidden="1" customWidth="1"/>
    <col min="20" max="20" width="8.6640625" customWidth="1"/>
    <col min="21" max="21" width="9.109375" hidden="1" customWidth="1"/>
  </cols>
  <sheetData>
    <row r="1" spans="1:21" s="282" customFormat="1" ht="21.75" customHeight="1" x14ac:dyDescent="0.4">
      <c r="A1" s="92" t="str">
        <f>Altalanos!$A$6</f>
        <v>Diákolimpia Vármegyei</v>
      </c>
      <c r="B1" s="92"/>
      <c r="C1" s="176"/>
      <c r="D1" s="176"/>
      <c r="E1" s="176"/>
      <c r="F1" s="176"/>
      <c r="G1" s="176"/>
      <c r="H1" s="176"/>
      <c r="I1" s="93"/>
      <c r="J1" s="175"/>
      <c r="K1" s="95" t="s">
        <v>459</v>
      </c>
      <c r="L1" s="95"/>
      <c r="M1" s="97"/>
      <c r="N1" s="175"/>
      <c r="O1" s="175"/>
      <c r="P1" s="175"/>
      <c r="Q1" s="176"/>
      <c r="R1" s="175"/>
    </row>
    <row r="2" spans="1:21" s="285" customFormat="1" x14ac:dyDescent="0.25">
      <c r="A2" s="100" t="s">
        <v>29</v>
      </c>
      <c r="B2" s="100"/>
      <c r="C2" s="100"/>
      <c r="D2" s="390"/>
      <c r="E2" s="101">
        <f>Altalanos!$E$8</f>
        <v>0</v>
      </c>
      <c r="F2" s="100"/>
      <c r="G2" s="391"/>
      <c r="H2" s="184"/>
      <c r="I2" s="184"/>
      <c r="J2" s="183"/>
      <c r="K2" s="94" t="s">
        <v>460</v>
      </c>
      <c r="L2" s="95"/>
      <c r="M2" s="95"/>
      <c r="N2" s="183"/>
      <c r="O2" s="184"/>
      <c r="P2" s="183"/>
      <c r="Q2" s="184"/>
      <c r="R2" s="183"/>
    </row>
    <row r="3" spans="1:21" s="287" customFormat="1" ht="11.25" customHeight="1" x14ac:dyDescent="0.25">
      <c r="A3" s="53" t="s">
        <v>21</v>
      </c>
      <c r="B3" s="53"/>
      <c r="C3" s="53"/>
      <c r="D3" s="53"/>
      <c r="E3" s="53"/>
      <c r="F3" s="53"/>
      <c r="G3" s="53" t="s">
        <v>11</v>
      </c>
      <c r="H3" s="53"/>
      <c r="I3" s="53"/>
      <c r="J3" s="188"/>
      <c r="K3" s="53" t="s">
        <v>34</v>
      </c>
      <c r="L3" s="188"/>
      <c r="M3" s="679"/>
      <c r="N3" s="188"/>
      <c r="O3" s="53"/>
      <c r="P3" s="188"/>
      <c r="Q3" s="53"/>
      <c r="R3" s="54" t="s">
        <v>35</v>
      </c>
    </row>
    <row r="4" spans="1:21" s="291" customFormat="1" ht="11.25" customHeight="1" x14ac:dyDescent="0.25">
      <c r="A4" s="713">
        <f>Altalanos!$A$10</f>
        <v>45789</v>
      </c>
      <c r="B4" s="713"/>
      <c r="C4" s="713"/>
      <c r="D4" s="123"/>
      <c r="E4" s="392"/>
      <c r="F4" s="392"/>
      <c r="G4" s="392" t="str">
        <f>Altalanos!$C$10</f>
        <v>Gyula</v>
      </c>
      <c r="H4" s="393"/>
      <c r="I4" s="392"/>
      <c r="J4" s="394"/>
      <c r="K4" s="395" t="str">
        <f>Altalanos!$D$10</f>
        <v xml:space="preserve">  </v>
      </c>
      <c r="L4" s="394"/>
      <c r="M4" s="482"/>
      <c r="N4" s="394"/>
      <c r="O4" s="392"/>
      <c r="P4" s="394"/>
      <c r="Q4" s="392"/>
      <c r="R4" s="129" t="str">
        <f>Altalanos!$E$10</f>
        <v>Kovács Zoltán</v>
      </c>
    </row>
    <row r="5" spans="1:21" s="287" customFormat="1" ht="9.6" x14ac:dyDescent="0.25">
      <c r="A5" s="261"/>
      <c r="B5" s="293" t="s">
        <v>125</v>
      </c>
      <c r="C5" s="294" t="s">
        <v>72</v>
      </c>
      <c r="D5" s="293" t="s">
        <v>126</v>
      </c>
      <c r="E5" s="293" t="s">
        <v>127</v>
      </c>
      <c r="F5" s="295" t="s">
        <v>24</v>
      </c>
      <c r="G5" s="295" t="s">
        <v>25</v>
      </c>
      <c r="H5" s="295"/>
      <c r="I5" s="295" t="s">
        <v>37</v>
      </c>
      <c r="J5" s="295"/>
      <c r="K5" s="293" t="s">
        <v>129</v>
      </c>
      <c r="L5" s="296"/>
      <c r="M5" s="293" t="s">
        <v>454</v>
      </c>
      <c r="N5" s="296"/>
      <c r="O5" s="293"/>
      <c r="P5" s="296"/>
      <c r="Q5" s="293"/>
      <c r="R5" s="297"/>
    </row>
    <row r="6" spans="1:21" s="304" customFormat="1" ht="12.75" customHeight="1" x14ac:dyDescent="0.25">
      <c r="A6" s="397"/>
      <c r="B6" s="680"/>
      <c r="C6" s="567"/>
      <c r="D6" s="567"/>
      <c r="E6" s="680"/>
      <c r="F6" s="681"/>
      <c r="G6" s="681"/>
      <c r="H6" s="682"/>
      <c r="I6" s="681"/>
      <c r="J6" s="683"/>
      <c r="K6" s="680"/>
      <c r="L6" s="683"/>
      <c r="M6" s="680"/>
      <c r="N6" s="683"/>
      <c r="O6" s="680"/>
      <c r="P6" s="683"/>
      <c r="Q6" s="680"/>
      <c r="R6" s="684"/>
    </row>
    <row r="7" spans="1:21" s="60" customFormat="1" ht="10.5" customHeight="1" x14ac:dyDescent="0.25">
      <c r="A7" s="309">
        <v>1</v>
      </c>
      <c r="B7" s="399" t="str">
        <f>IF($E7="","",VLOOKUP($E7,'1Q ELO (5)'!$A$7:$M$32,12))</f>
        <v/>
      </c>
      <c r="C7" s="399" t="str">
        <f>IF($E7="","",VLOOKUP($E7,'1Q ELO (5)'!$A$7:$M$32,13))</f>
        <v/>
      </c>
      <c r="D7" s="400" t="str">
        <f>IF($E7="","",VLOOKUP($E7,'1Q ELO (5)'!$A$7:$M$32,5))</f>
        <v/>
      </c>
      <c r="E7" s="401"/>
      <c r="F7" s="573" t="str">
        <f>UPPER(IF($E7="","",VLOOKUP($E7,'1Q ELO (5)'!$A$7:$M$32,2)))</f>
        <v/>
      </c>
      <c r="G7" s="573" t="str">
        <f>IF($E7="","",VLOOKUP($E7,'1Q ELO (5)'!$A$7:$M$32,3))</f>
        <v/>
      </c>
      <c r="H7" s="573"/>
      <c r="I7" s="573" t="str">
        <f>IF($E7="","",VLOOKUP($E7,'1Q ELO (5)'!$A$7:$M$32,4))</f>
        <v/>
      </c>
      <c r="J7" s="403"/>
      <c r="K7" s="404"/>
      <c r="L7" s="404"/>
      <c r="M7" s="404"/>
      <c r="N7" s="404"/>
      <c r="O7" s="315"/>
      <c r="P7" s="316"/>
      <c r="Q7" s="317"/>
      <c r="R7" s="318"/>
      <c r="S7" s="319"/>
      <c r="U7" s="405" t="str">
        <f>Birók!P21</f>
        <v>Bíró</v>
      </c>
    </row>
    <row r="8" spans="1:21" s="60" customFormat="1" ht="9.6" customHeight="1" x14ac:dyDescent="0.25">
      <c r="A8" s="321"/>
      <c r="B8" s="691"/>
      <c r="C8" s="408"/>
      <c r="D8" s="625"/>
      <c r="E8" s="408"/>
      <c r="F8" s="409"/>
      <c r="G8" s="409"/>
      <c r="H8" s="410"/>
      <c r="I8" s="411" t="s">
        <v>134</v>
      </c>
      <c r="J8" s="328"/>
      <c r="K8" s="412" t="str">
        <f>UPPER(IF(OR(J8="a",J8="as"),F7,IF(OR(J8="b",J8="bs"),F9,0)))</f>
        <v>0</v>
      </c>
      <c r="L8" s="412"/>
      <c r="M8" s="404"/>
      <c r="N8" s="404"/>
      <c r="O8" s="315"/>
      <c r="P8" s="316"/>
      <c r="Q8" s="317"/>
      <c r="R8" s="318"/>
      <c r="S8" s="319"/>
      <c r="U8" s="413" t="str">
        <f>Birók!P22</f>
        <v xml:space="preserve"> </v>
      </c>
    </row>
    <row r="9" spans="1:21" s="60" customFormat="1" ht="9.6" customHeight="1" x14ac:dyDescent="0.25">
      <c r="A9" s="321">
        <v>2</v>
      </c>
      <c r="B9" s="399" t="str">
        <f>IF($E9="","",VLOOKUP($E9,'1Q ELO (5)'!$A$7:$M$32,12))</f>
        <v/>
      </c>
      <c r="C9" s="399" t="str">
        <f>IF($E9="","",VLOOKUP($E9,'1Q ELO (5)'!$A$7:$M$32,13))</f>
        <v/>
      </c>
      <c r="D9" s="400" t="str">
        <f>IF($E9="","",VLOOKUP($E9,'1Q ELO (5)'!$A$7:$M$32,5))</f>
        <v/>
      </c>
      <c r="E9" s="401"/>
      <c r="F9" s="472" t="str">
        <f>UPPER(IF($E9="","",VLOOKUP($E9,'1Q ELO (5)'!$A$7:$M$32,2)))</f>
        <v/>
      </c>
      <c r="G9" s="472" t="str">
        <f>IF($E9="","",VLOOKUP($E9,'1Q ELO (5)'!$A$7:$M$32,3))</f>
        <v/>
      </c>
      <c r="H9" s="472"/>
      <c r="I9" s="472" t="str">
        <f>IF($E9="","",VLOOKUP($E9,'1Q ELO (5)'!$A$7:$M$32,4))</f>
        <v/>
      </c>
      <c r="J9" s="415"/>
      <c r="K9" s="404"/>
      <c r="L9" s="416"/>
      <c r="M9" s="404"/>
      <c r="N9" s="404"/>
      <c r="O9" s="315"/>
      <c r="P9" s="316"/>
      <c r="Q9" s="317"/>
      <c r="R9" s="318"/>
      <c r="S9" s="319"/>
      <c r="U9" s="413" t="str">
        <f>Birók!P23</f>
        <v xml:space="preserve"> </v>
      </c>
    </row>
    <row r="10" spans="1:21" s="60" customFormat="1" ht="9.6" customHeight="1" x14ac:dyDescent="0.25">
      <c r="A10" s="321"/>
      <c r="B10" s="691" t="str">
        <f>IF($E10="","",VLOOKUP($E10,'1Q ELO (5)'!$A$7:$M$32,12))</f>
        <v/>
      </c>
      <c r="C10" s="408"/>
      <c r="D10" s="625"/>
      <c r="E10" s="417"/>
      <c r="F10" s="409"/>
      <c r="G10" s="409"/>
      <c r="H10" s="410"/>
      <c r="I10" s="409"/>
      <c r="J10" s="418"/>
      <c r="K10" s="692" t="s">
        <v>134</v>
      </c>
      <c r="L10" s="336"/>
      <c r="M10" s="412" t="str">
        <f>UPPER(IF(OR(L10="a",L10="as"),K8,IF(OR(L10="b",L10="bs"),K12,0)))</f>
        <v>0</v>
      </c>
      <c r="N10" s="420"/>
      <c r="O10" s="421"/>
      <c r="P10" s="421"/>
      <c r="Q10" s="317"/>
      <c r="R10" s="318"/>
      <c r="S10" s="319"/>
      <c r="U10" s="413" t="str">
        <f>Birók!P24</f>
        <v xml:space="preserve"> </v>
      </c>
    </row>
    <row r="11" spans="1:21" s="60" customFormat="1" ht="9.6" customHeight="1" x14ac:dyDescent="0.25">
      <c r="A11" s="321">
        <v>3</v>
      </c>
      <c r="B11" s="399" t="str">
        <f>IF($E11="","",VLOOKUP($E11,'1Q ELO (5)'!$A$7:$M$32,12))</f>
        <v/>
      </c>
      <c r="C11" s="399" t="str">
        <f>IF($E11="","",VLOOKUP($E11,'1Q ELO (5)'!$A$7:$M$32,13))</f>
        <v/>
      </c>
      <c r="D11" s="400" t="str">
        <f>IF($E11="","",VLOOKUP($E11,'1Q ELO (5)'!$A$7:$M$32,5))</f>
        <v/>
      </c>
      <c r="E11" s="401"/>
      <c r="F11" s="472" t="str">
        <f>UPPER(IF($E11="","",VLOOKUP($E11,'1Q ELO (5)'!$A$7:$M$32,2)))</f>
        <v/>
      </c>
      <c r="G11" s="472" t="str">
        <f>IF($E11="","",VLOOKUP($E11,'1Q ELO (5)'!$A$7:$M$32,3))</f>
        <v/>
      </c>
      <c r="H11" s="472"/>
      <c r="I11" s="472" t="str">
        <f>IF($E11="","",VLOOKUP($E11,'1Q ELO (5)'!$A$7:$M$32,4))</f>
        <v/>
      </c>
      <c r="J11" s="403"/>
      <c r="K11" s="404"/>
      <c r="L11" s="422"/>
      <c r="M11" s="404"/>
      <c r="N11" s="421"/>
      <c r="O11" s="421"/>
      <c r="P11" s="421"/>
      <c r="Q11" s="317"/>
      <c r="R11" s="318"/>
      <c r="S11" s="319"/>
      <c r="U11" s="413" t="str">
        <f>Birók!P25</f>
        <v xml:space="preserve"> </v>
      </c>
    </row>
    <row r="12" spans="1:21" s="60" customFormat="1" ht="9.6" customHeight="1" x14ac:dyDescent="0.25">
      <c r="A12" s="321"/>
      <c r="B12" s="691" t="str">
        <f>IF($E12="","",VLOOKUP($E12,'1Q ELO (5)'!$A$7:$M$32,12))</f>
        <v/>
      </c>
      <c r="C12" s="408"/>
      <c r="D12" s="625"/>
      <c r="E12" s="417"/>
      <c r="F12" s="409"/>
      <c r="G12" s="409"/>
      <c r="H12" s="410"/>
      <c r="I12" s="692" t="s">
        <v>134</v>
      </c>
      <c r="J12" s="328"/>
      <c r="K12" s="412" t="str">
        <f>UPPER(IF(OR(J12="a",J12="as"),F11,IF(OR(J12="b",J12="bs"),F13,0)))</f>
        <v>0</v>
      </c>
      <c r="L12" s="424"/>
      <c r="M12" s="404"/>
      <c r="N12" s="421"/>
      <c r="O12" s="421"/>
      <c r="P12" s="421"/>
      <c r="Q12" s="317"/>
      <c r="R12" s="318"/>
      <c r="S12" s="319"/>
      <c r="U12" s="413" t="str">
        <f>Birók!P26</f>
        <v xml:space="preserve"> </v>
      </c>
    </row>
    <row r="13" spans="1:21" s="60" customFormat="1" ht="9.6" customHeight="1" x14ac:dyDescent="0.25">
      <c r="A13" s="321">
        <v>4</v>
      </c>
      <c r="B13" s="399" t="str">
        <f>IF($E13="","",VLOOKUP($E13,'1Q ELO (5)'!$A$7:$M$32,12))</f>
        <v/>
      </c>
      <c r="C13" s="399" t="str">
        <f>IF($E13="","",VLOOKUP($E13,'1Q ELO (5)'!$A$7:$M$32,13))</f>
        <v/>
      </c>
      <c r="D13" s="400" t="str">
        <f>IF($E13="","",VLOOKUP($E13,'1Q ELO (5)'!$A$7:$M$32,5))</f>
        <v/>
      </c>
      <c r="E13" s="401"/>
      <c r="F13" s="472" t="str">
        <f>UPPER(IF($E13="","",VLOOKUP($E13,'1Q ELO (5)'!$A$7:$M$32,2)))</f>
        <v/>
      </c>
      <c r="G13" s="472" t="str">
        <f>IF($E13="","",VLOOKUP($E13,'1Q ELO (5)'!$A$7:$M$32,3))</f>
        <v/>
      </c>
      <c r="H13" s="472"/>
      <c r="I13" s="472" t="str">
        <f>IF($E13="","",VLOOKUP($E13,'1Q ELO (5)'!$A$7:$M$32,4))</f>
        <v/>
      </c>
      <c r="J13" s="425"/>
      <c r="K13" s="404"/>
      <c r="L13" s="404"/>
      <c r="M13" s="404"/>
      <c r="N13" s="421"/>
      <c r="O13" s="421"/>
      <c r="P13" s="421"/>
      <c r="Q13" s="317"/>
      <c r="R13" s="318"/>
      <c r="S13" s="319"/>
      <c r="U13" s="413" t="str">
        <f>Birók!P27</f>
        <v xml:space="preserve"> </v>
      </c>
    </row>
    <row r="14" spans="1:21" s="60" customFormat="1" ht="9.6" customHeight="1" x14ac:dyDescent="0.25">
      <c r="A14" s="321"/>
      <c r="B14" s="406" t="str">
        <f>IF($E14="","",VLOOKUP($E14,'1Q ELO (5)'!$A$7:$M$32,12))</f>
        <v/>
      </c>
      <c r="C14" s="408"/>
      <c r="D14" s="625"/>
      <c r="E14" s="417"/>
      <c r="F14" s="409"/>
      <c r="G14" s="409"/>
      <c r="H14" s="410"/>
      <c r="I14" s="409"/>
      <c r="J14" s="418"/>
      <c r="K14" s="404"/>
      <c r="L14" s="404"/>
      <c r="M14" s="419"/>
      <c r="N14" s="480"/>
      <c r="O14" s="404"/>
      <c r="P14" s="421"/>
      <c r="Q14" s="317"/>
      <c r="R14" s="318"/>
      <c r="S14" s="319"/>
      <c r="U14" s="413" t="str">
        <f>Birók!P28</f>
        <v xml:space="preserve"> </v>
      </c>
    </row>
    <row r="15" spans="1:21" s="60" customFormat="1" ht="9.6" customHeight="1" x14ac:dyDescent="0.25">
      <c r="A15" s="347">
        <v>5</v>
      </c>
      <c r="B15" s="399" t="str">
        <f>IF($E15="","",VLOOKUP($E15,'1Q ELO (5)'!$A$7:$M$32,12))</f>
        <v/>
      </c>
      <c r="C15" s="399" t="str">
        <f>IF($E15="","",VLOOKUP($E15,'1Q ELO (5)'!$A$7:$M$32,13))</f>
        <v/>
      </c>
      <c r="D15" s="400" t="str">
        <f>IF($E15="","",VLOOKUP($E15,'1Q ELO (5)'!$A$7:$M$32,5))</f>
        <v/>
      </c>
      <c r="E15" s="693"/>
      <c r="F15" s="573" t="str">
        <f>UPPER(IF($E15="","",VLOOKUP($E15,'1Q ELO (5)'!$A$7:$M$32,2)))</f>
        <v/>
      </c>
      <c r="G15" s="573" t="str">
        <f>IF($E15="","",VLOOKUP($E15,'1Q ELO (5)'!$A$7:$M$32,3))</f>
        <v/>
      </c>
      <c r="H15" s="573"/>
      <c r="I15" s="573" t="str">
        <f>IF($E15="","",VLOOKUP($E15,'1Q ELO (5)'!$A$7:$M$32,4))</f>
        <v/>
      </c>
      <c r="J15" s="689"/>
      <c r="K15" s="404"/>
      <c r="L15" s="404"/>
      <c r="M15" s="404"/>
      <c r="N15" s="421"/>
      <c r="O15" s="404"/>
      <c r="P15" s="421"/>
      <c r="Q15" s="317"/>
      <c r="R15" s="318"/>
      <c r="S15" s="319"/>
      <c r="U15" s="413" t="str">
        <f>Birók!P29</f>
        <v xml:space="preserve"> </v>
      </c>
    </row>
    <row r="16" spans="1:21" s="60" customFormat="1" ht="9.6" customHeight="1" x14ac:dyDescent="0.25">
      <c r="A16" s="321"/>
      <c r="B16" s="406" t="str">
        <f>IF($E16="","",VLOOKUP($E16,'1Q ELO (5)'!$A$7:$M$32,12))</f>
        <v/>
      </c>
      <c r="C16" s="408"/>
      <c r="D16" s="625"/>
      <c r="E16" s="417"/>
      <c r="F16" s="409"/>
      <c r="G16" s="409"/>
      <c r="H16" s="410"/>
      <c r="I16" s="692" t="s">
        <v>134</v>
      </c>
      <c r="J16" s="328"/>
      <c r="K16" s="412" t="str">
        <f>UPPER(IF(OR(J16="a",J16="as"),F15,IF(OR(J16="b",J16="bs"),F17,0)))</f>
        <v>0</v>
      </c>
      <c r="L16" s="412"/>
      <c r="M16" s="404"/>
      <c r="N16" s="421"/>
      <c r="O16" s="421"/>
      <c r="P16" s="421"/>
      <c r="Q16" s="317"/>
      <c r="R16" s="318"/>
      <c r="S16" s="319"/>
      <c r="U16" s="429" t="str">
        <f>Birók!P30</f>
        <v>Egyik sem</v>
      </c>
    </row>
    <row r="17" spans="1:19" s="60" customFormat="1" ht="9.6" customHeight="1" x14ac:dyDescent="0.25">
      <c r="A17" s="321">
        <v>6</v>
      </c>
      <c r="B17" s="399" t="str">
        <f>IF($E17="","",VLOOKUP($E17,'1Q ELO (5)'!$A$7:$M$32,12))</f>
        <v/>
      </c>
      <c r="C17" s="399" t="str">
        <f>IF($E17="","",VLOOKUP($E17,'1Q ELO (5)'!$A$7:$M$32,13))</f>
        <v/>
      </c>
      <c r="D17" s="400" t="str">
        <f>IF($E17="","",VLOOKUP($E17,'1Q ELO (5)'!$A$7:$M$32,5))</f>
        <v/>
      </c>
      <c r="E17" s="401"/>
      <c r="F17" s="472" t="str">
        <f>UPPER(IF($E17="","",VLOOKUP($E17,'1Q ELO (5)'!$A$7:$M$32,2)))</f>
        <v/>
      </c>
      <c r="G17" s="472" t="str">
        <f>IF($E17="","",VLOOKUP($E17,'1Q ELO (5)'!$A$7:$M$32,3))</f>
        <v/>
      </c>
      <c r="H17" s="472"/>
      <c r="I17" s="472" t="str">
        <f>IF($E17="","",VLOOKUP($E17,'1Q ELO (5)'!$A$7:$M$32,4))</f>
        <v/>
      </c>
      <c r="J17" s="415"/>
      <c r="K17" s="404"/>
      <c r="L17" s="416"/>
      <c r="M17" s="404"/>
      <c r="N17" s="421"/>
      <c r="O17" s="421"/>
      <c r="P17" s="421"/>
      <c r="Q17" s="317"/>
      <c r="R17" s="318"/>
      <c r="S17" s="319"/>
    </row>
    <row r="18" spans="1:19" s="60" customFormat="1" ht="9.6" customHeight="1" x14ac:dyDescent="0.25">
      <c r="A18" s="321"/>
      <c r="B18" s="406" t="str">
        <f>IF($E18="","",VLOOKUP($E18,'1Q ELO (5)'!$A$7:$M$32,12))</f>
        <v/>
      </c>
      <c r="C18" s="408"/>
      <c r="D18" s="625"/>
      <c r="E18" s="417"/>
      <c r="F18" s="409"/>
      <c r="G18" s="409"/>
      <c r="H18" s="410"/>
      <c r="I18" s="409"/>
      <c r="J18" s="418"/>
      <c r="K18" s="692" t="s">
        <v>134</v>
      </c>
      <c r="L18" s="336"/>
      <c r="M18" s="412" t="str">
        <f>UPPER(IF(OR(L18="a",L18="as"),K16,IF(OR(L18="b",L18="bs"),K20,0)))</f>
        <v>0</v>
      </c>
      <c r="N18" s="420"/>
      <c r="O18" s="421"/>
      <c r="P18" s="421"/>
      <c r="Q18" s="317"/>
      <c r="R18" s="318"/>
      <c r="S18" s="319"/>
    </row>
    <row r="19" spans="1:19" s="60" customFormat="1" ht="9.6" customHeight="1" x14ac:dyDescent="0.25">
      <c r="A19" s="321">
        <v>7</v>
      </c>
      <c r="B19" s="399" t="str">
        <f>IF($E19="","",VLOOKUP($E19,'1Q ELO (5)'!$A$7:$M$32,12))</f>
        <v/>
      </c>
      <c r="C19" s="399" t="str">
        <f>IF($E19="","",VLOOKUP($E19,'1Q ELO (5)'!$A$7:$M$32,13))</f>
        <v/>
      </c>
      <c r="D19" s="400" t="str">
        <f>IF($E19="","",VLOOKUP($E19,'1Q ELO (5)'!$A$7:$M$32,5))</f>
        <v/>
      </c>
      <c r="E19" s="401"/>
      <c r="F19" s="472" t="str">
        <f>UPPER(IF($E19="","",VLOOKUP($E19,'1Q ELO (5)'!$A$7:$M$32,2)))</f>
        <v/>
      </c>
      <c r="G19" s="472" t="str">
        <f>IF($E19="","",VLOOKUP($E19,'1Q ELO (5)'!$A$7:$M$32,3))</f>
        <v/>
      </c>
      <c r="H19" s="472"/>
      <c r="I19" s="472" t="str">
        <f>IF($E19="","",VLOOKUP($E19,'1Q ELO (5)'!$A$7:$M$32,4))</f>
        <v/>
      </c>
      <c r="J19" s="403"/>
      <c r="K19" s="404"/>
      <c r="L19" s="422"/>
      <c r="M19" s="404"/>
      <c r="N19" s="421"/>
      <c r="O19" s="421"/>
      <c r="P19" s="421"/>
      <c r="Q19" s="317"/>
      <c r="R19" s="318"/>
      <c r="S19" s="319"/>
    </row>
    <row r="20" spans="1:19" s="60" customFormat="1" ht="9.6" customHeight="1" x14ac:dyDescent="0.25">
      <c r="A20" s="321"/>
      <c r="B20" s="406" t="str">
        <f>IF($E20="","",VLOOKUP($E20,'1Q ELO (5)'!$A$7:$M$32,12))</f>
        <v/>
      </c>
      <c r="C20" s="408"/>
      <c r="D20" s="407"/>
      <c r="E20" s="408"/>
      <c r="F20" s="409"/>
      <c r="G20" s="409"/>
      <c r="H20" s="410"/>
      <c r="I20" s="692" t="s">
        <v>134</v>
      </c>
      <c r="J20" s="328"/>
      <c r="K20" s="412" t="str">
        <f>UPPER(IF(OR(J20="a",J20="as"),F19,IF(OR(J20="b",J20="bs"),F21,0)))</f>
        <v>0</v>
      </c>
      <c r="L20" s="424"/>
      <c r="M20" s="404"/>
      <c r="N20" s="421"/>
      <c r="O20" s="421"/>
      <c r="P20" s="421"/>
      <c r="Q20" s="317"/>
      <c r="R20" s="318"/>
      <c r="S20" s="319"/>
    </row>
    <row r="21" spans="1:19" s="60" customFormat="1" ht="9.6" customHeight="1" x14ac:dyDescent="0.25">
      <c r="A21" s="343" t="s">
        <v>115</v>
      </c>
      <c r="B21" s="399" t="str">
        <f>IF($E21="","",VLOOKUP($E21,'1Q ELO (5)'!$A$7:$M$32,12))</f>
        <v/>
      </c>
      <c r="C21" s="399" t="str">
        <f>IF($E21="","",VLOOKUP($E21,'1Q ELO (5)'!$A$7:$M$32,13))</f>
        <v/>
      </c>
      <c r="D21" s="400" t="str">
        <f>IF($E21="","",VLOOKUP($E21,'1Q ELO (5)'!$A$7:$M$32,5))</f>
        <v/>
      </c>
      <c r="E21" s="401"/>
      <c r="F21" s="472" t="str">
        <f>UPPER(IF($E21="","",VLOOKUP($E21,'1Q ELO (5)'!$A$7:$M$32,2)))</f>
        <v/>
      </c>
      <c r="G21" s="472" t="str">
        <f>IF($E21="","",VLOOKUP($E21,'1Q ELO (5)'!$A$7:$M$32,3))</f>
        <v/>
      </c>
      <c r="H21" s="472"/>
      <c r="I21" s="472" t="str">
        <f>IF($E21="","",VLOOKUP($E21,'1Q ELO (5)'!$A$7:$M$32,4))</f>
        <v/>
      </c>
      <c r="J21" s="425"/>
      <c r="K21" s="404"/>
      <c r="L21" s="404"/>
      <c r="M21" s="404"/>
      <c r="N21" s="421"/>
      <c r="O21" s="421"/>
      <c r="P21" s="421"/>
      <c r="Q21" s="317"/>
      <c r="R21" s="318"/>
      <c r="S21" s="319"/>
    </row>
    <row r="22" spans="1:19" s="60" customFormat="1" ht="9.6" customHeight="1" x14ac:dyDescent="0.25">
      <c r="A22" s="321"/>
      <c r="B22" s="406" t="str">
        <f>IF($E22="","",VLOOKUP($E22,'1Q ELO (5)'!$A$7:$M$32,12))</f>
        <v/>
      </c>
      <c r="C22" s="408"/>
      <c r="D22" s="407"/>
      <c r="E22" s="408"/>
      <c r="F22" s="427"/>
      <c r="G22" s="427"/>
      <c r="H22" s="431"/>
      <c r="I22" s="427"/>
      <c r="J22" s="418"/>
      <c r="K22" s="404"/>
      <c r="L22" s="404"/>
      <c r="M22" s="404"/>
      <c r="N22" s="421"/>
      <c r="O22" s="421"/>
      <c r="P22" s="421"/>
      <c r="Q22" s="317"/>
      <c r="R22" s="318"/>
      <c r="S22" s="319"/>
    </row>
    <row r="23" spans="1:19" s="60" customFormat="1" ht="9.6" customHeight="1" x14ac:dyDescent="0.25">
      <c r="A23" s="309">
        <v>9</v>
      </c>
      <c r="B23" s="399" t="str">
        <f>IF($E23="","",VLOOKUP($E23,'1Q ELO (5)'!$A$7:$M$32,12))</f>
        <v/>
      </c>
      <c r="C23" s="399" t="str">
        <f>IF($E23="","",VLOOKUP($E23,'1Q ELO (5)'!$A$7:$M$32,13))</f>
        <v/>
      </c>
      <c r="D23" s="400" t="str">
        <f>IF($E23="","",VLOOKUP($E23,'1Q ELO (5)'!$A$7:$M$32,5))</f>
        <v/>
      </c>
      <c r="E23" s="401"/>
      <c r="F23" s="573" t="str">
        <f>UPPER(IF($E23="","",VLOOKUP($E23,'1Q ELO (5)'!$A$7:$M$32,2)))</f>
        <v/>
      </c>
      <c r="G23" s="573" t="str">
        <f>IF($E23="","",VLOOKUP($E23,'1Q ELO (5)'!$A$7:$M$32,3))</f>
        <v/>
      </c>
      <c r="H23" s="573"/>
      <c r="I23" s="573" t="str">
        <f>IF($E23="","",VLOOKUP($E23,'1Q ELO (5)'!$A$7:$M$32,4))</f>
        <v/>
      </c>
      <c r="J23" s="403"/>
      <c r="K23" s="404"/>
      <c r="L23" s="404"/>
      <c r="M23" s="404"/>
      <c r="N23" s="421"/>
      <c r="O23" s="421"/>
      <c r="P23" s="421"/>
      <c r="Q23" s="317"/>
      <c r="R23" s="318"/>
      <c r="S23" s="319"/>
    </row>
    <row r="24" spans="1:19" s="60" customFormat="1" ht="9.6" customHeight="1" x14ac:dyDescent="0.25">
      <c r="A24" s="321"/>
      <c r="B24" s="691" t="str">
        <f>IF($E24="","",VLOOKUP($E24,'1Q ELO (5)'!$A$7:$M$32,12))</f>
        <v/>
      </c>
      <c r="C24" s="408"/>
      <c r="D24" s="407"/>
      <c r="E24" s="408"/>
      <c r="F24" s="409"/>
      <c r="G24" s="409"/>
      <c r="H24" s="410"/>
      <c r="I24" s="692" t="s">
        <v>134</v>
      </c>
      <c r="J24" s="328"/>
      <c r="K24" s="412" t="str">
        <f>UPPER(IF(OR(J24="a",J24="as"),F23,IF(OR(J24="b",J24="bs"),F25,0)))</f>
        <v>0</v>
      </c>
      <c r="L24" s="412"/>
      <c r="M24" s="404"/>
      <c r="N24" s="421"/>
      <c r="O24" s="421"/>
      <c r="P24" s="421"/>
      <c r="Q24" s="317"/>
      <c r="R24" s="318"/>
      <c r="S24" s="319"/>
    </row>
    <row r="25" spans="1:19" s="60" customFormat="1" ht="9.6" customHeight="1" x14ac:dyDescent="0.25">
      <c r="A25" s="321">
        <v>10</v>
      </c>
      <c r="B25" s="399" t="str">
        <f>IF($E25="","",VLOOKUP($E25,'1Q ELO (5)'!$A$7:$M$32,12))</f>
        <v/>
      </c>
      <c r="C25" s="399" t="str">
        <f>IF($E25="","",VLOOKUP($E25,'1Q ELO (5)'!$A$7:$M$32,13))</f>
        <v/>
      </c>
      <c r="D25" s="400" t="str">
        <f>IF($E25="","",VLOOKUP($E25,'1Q ELO (5)'!$A$7:$M$32,5))</f>
        <v/>
      </c>
      <c r="E25" s="401"/>
      <c r="F25" s="472" t="str">
        <f>UPPER(IF($E25="","",VLOOKUP($E25,'1Q ELO (5)'!$A$7:$M$32,2)))</f>
        <v/>
      </c>
      <c r="G25" s="472" t="str">
        <f>IF($E25="","",VLOOKUP($E25,'1Q ELO (5)'!$A$7:$M$32,3))</f>
        <v/>
      </c>
      <c r="H25" s="472"/>
      <c r="I25" s="472" t="str">
        <f>IF($E25="","",VLOOKUP($E25,'1Q ELO (5)'!$A$7:$M$32,4))</f>
        <v/>
      </c>
      <c r="J25" s="415"/>
      <c r="K25" s="404"/>
      <c r="L25" s="416"/>
      <c r="M25" s="404"/>
      <c r="N25" s="421"/>
      <c r="O25" s="421"/>
      <c r="P25" s="421"/>
      <c r="Q25" s="317"/>
      <c r="R25" s="318"/>
      <c r="S25" s="319"/>
    </row>
    <row r="26" spans="1:19" s="60" customFormat="1" ht="9.6" customHeight="1" x14ac:dyDescent="0.25">
      <c r="A26" s="321"/>
      <c r="B26" s="406" t="str">
        <f>IF($E26="","",VLOOKUP($E26,'1Q ELO (5)'!$A$7:$M$32,12))</f>
        <v/>
      </c>
      <c r="C26" s="408"/>
      <c r="D26" s="407"/>
      <c r="E26" s="417"/>
      <c r="F26" s="409"/>
      <c r="G26" s="409"/>
      <c r="H26" s="410"/>
      <c r="I26" s="409"/>
      <c r="J26" s="418"/>
      <c r="K26" s="692" t="s">
        <v>134</v>
      </c>
      <c r="L26" s="336"/>
      <c r="M26" s="412" t="str">
        <f>UPPER(IF(OR(L26="a",L26="as"),K24,IF(OR(L26="b",L26="bs"),K28,0)))</f>
        <v>0</v>
      </c>
      <c r="N26" s="420"/>
      <c r="O26" s="421"/>
      <c r="P26" s="421"/>
      <c r="Q26" s="317"/>
      <c r="R26" s="318"/>
      <c r="S26" s="319"/>
    </row>
    <row r="27" spans="1:19" s="60" customFormat="1" ht="9.6" customHeight="1" x14ac:dyDescent="0.25">
      <c r="A27" s="321">
        <v>11</v>
      </c>
      <c r="B27" s="399" t="str">
        <f>IF($E27="","",VLOOKUP($E27,'1Q ELO (5)'!$A$7:$M$32,12))</f>
        <v/>
      </c>
      <c r="C27" s="399" t="str">
        <f>IF($E27="","",VLOOKUP($E27,'1Q ELO (5)'!$A$7:$M$32,13))</f>
        <v/>
      </c>
      <c r="D27" s="400" t="str">
        <f>IF($E27="","",VLOOKUP($E27,'1Q ELO (5)'!$A$7:$M$32,5))</f>
        <v/>
      </c>
      <c r="E27" s="401"/>
      <c r="F27" s="472" t="str">
        <f>UPPER(IF($E27="","",VLOOKUP($E27,'1Q ELO (5)'!$A$7:$M$32,2)))</f>
        <v/>
      </c>
      <c r="G27" s="472" t="str">
        <f>IF($E27="","",VLOOKUP($E27,'1Q ELO (5)'!$A$7:$M$32,3))</f>
        <v/>
      </c>
      <c r="H27" s="472"/>
      <c r="I27" s="472" t="str">
        <f>IF($E27="","",VLOOKUP($E27,'1Q ELO (5)'!$A$7:$M$32,4))</f>
        <v/>
      </c>
      <c r="J27" s="403"/>
      <c r="K27" s="404"/>
      <c r="L27" s="422"/>
      <c r="M27" s="404"/>
      <c r="N27" s="421"/>
      <c r="O27" s="421"/>
      <c r="P27" s="421"/>
      <c r="Q27" s="317"/>
      <c r="R27" s="318"/>
      <c r="S27" s="319"/>
    </row>
    <row r="28" spans="1:19" s="60" customFormat="1" ht="9.6" customHeight="1" x14ac:dyDescent="0.25">
      <c r="A28" s="347"/>
      <c r="B28" s="406" t="str">
        <f>IF($E28="","",VLOOKUP($E28,'1Q ELO (5)'!$A$7:$M$32,12))</f>
        <v/>
      </c>
      <c r="C28" s="408"/>
      <c r="D28" s="407"/>
      <c r="E28" s="417"/>
      <c r="F28" s="409"/>
      <c r="G28" s="409"/>
      <c r="H28" s="410"/>
      <c r="I28" s="692" t="s">
        <v>134</v>
      </c>
      <c r="J28" s="328"/>
      <c r="K28" s="412" t="str">
        <f>UPPER(IF(OR(J28="a",J28="as"),F27,IF(OR(J28="b",J28="bs"),F29,0)))</f>
        <v>0</v>
      </c>
      <c r="L28" s="424"/>
      <c r="M28" s="404"/>
      <c r="N28" s="421"/>
      <c r="O28" s="421"/>
      <c r="P28" s="421"/>
      <c r="Q28" s="317"/>
      <c r="R28" s="318"/>
      <c r="S28" s="319"/>
    </row>
    <row r="29" spans="1:19" s="60" customFormat="1" ht="9.6" customHeight="1" x14ac:dyDescent="0.25">
      <c r="A29" s="321">
        <v>12</v>
      </c>
      <c r="B29" s="399" t="str">
        <f>IF($E29="","",VLOOKUP($E29,'1Q ELO (5)'!$A$7:$M$32,12))</f>
        <v/>
      </c>
      <c r="C29" s="399" t="str">
        <f>IF($E29="","",VLOOKUP($E29,'1Q ELO (5)'!$A$7:$M$32,13))</f>
        <v/>
      </c>
      <c r="D29" s="400" t="str">
        <f>IF($E29="","",VLOOKUP($E29,'1Q ELO (5)'!$A$7:$M$32,5))</f>
        <v/>
      </c>
      <c r="E29" s="401"/>
      <c r="F29" s="472" t="str">
        <f>UPPER(IF($E29="","",VLOOKUP($E29,'1Q ELO (5)'!$A$7:$M$32,2)))</f>
        <v/>
      </c>
      <c r="G29" s="472" t="str">
        <f>IF($E29="","",VLOOKUP($E29,'1Q ELO (5)'!$A$7:$M$32,3))</f>
        <v/>
      </c>
      <c r="H29" s="472"/>
      <c r="I29" s="472" t="str">
        <f>IF($E29="","",VLOOKUP($E29,'1Q ELO (5)'!$A$7:$M$32,4))</f>
        <v/>
      </c>
      <c r="J29" s="425"/>
      <c r="K29" s="404"/>
      <c r="L29" s="404"/>
      <c r="M29" s="404"/>
      <c r="N29" s="421"/>
      <c r="O29" s="421"/>
      <c r="P29" s="421"/>
      <c r="Q29" s="317"/>
      <c r="R29" s="318"/>
      <c r="S29" s="319"/>
    </row>
    <row r="30" spans="1:19" s="60" customFormat="1" ht="9.6" customHeight="1" x14ac:dyDescent="0.25">
      <c r="A30" s="321"/>
      <c r="B30" s="406" t="str">
        <f>IF($E30="","",VLOOKUP($E30,'1Q ELO (5)'!$A$7:$M$32,12))</f>
        <v/>
      </c>
      <c r="C30" s="408"/>
      <c r="D30" s="407"/>
      <c r="E30" s="417"/>
      <c r="F30" s="409"/>
      <c r="G30" s="409"/>
      <c r="H30" s="410"/>
      <c r="I30" s="409"/>
      <c r="J30" s="418"/>
      <c r="K30" s="404"/>
      <c r="L30" s="404"/>
      <c r="M30" s="419"/>
      <c r="N30" s="480"/>
      <c r="O30" s="404"/>
      <c r="P30" s="421"/>
      <c r="Q30" s="317"/>
      <c r="R30" s="318"/>
      <c r="S30" s="319"/>
    </row>
    <row r="31" spans="1:19" s="60" customFormat="1" ht="9.6" customHeight="1" x14ac:dyDescent="0.25">
      <c r="A31" s="347">
        <v>13</v>
      </c>
      <c r="B31" s="399" t="str">
        <f>IF($E31="","",VLOOKUP($E31,'1Q ELO (5)'!$A$7:$M$32,12))</f>
        <v/>
      </c>
      <c r="C31" s="399" t="str">
        <f>IF($E31="","",VLOOKUP($E31,'1Q ELO (5)'!$A$7:$M$32,13))</f>
        <v/>
      </c>
      <c r="D31" s="400" t="str">
        <f>IF($E31="","",VLOOKUP($E31,'1Q ELO (5)'!$A$7:$M$32,5))</f>
        <v/>
      </c>
      <c r="E31" s="693"/>
      <c r="F31" s="573" t="str">
        <f>UPPER(IF($E31="","",VLOOKUP($E31,'1Q ELO (5)'!$A$7:$M$32,2)))</f>
        <v/>
      </c>
      <c r="G31" s="573" t="str">
        <f>IF($E31="","",VLOOKUP($E31,'1Q ELO (5)'!$A$7:$M$32,3))</f>
        <v/>
      </c>
      <c r="H31" s="573"/>
      <c r="I31" s="573" t="str">
        <f>IF($E31="","",VLOOKUP($E31,'1Q ELO (5)'!$A$7:$M$32,4))</f>
        <v/>
      </c>
      <c r="J31" s="428"/>
      <c r="K31" s="404"/>
      <c r="L31" s="404"/>
      <c r="M31" s="404"/>
      <c r="N31" s="421"/>
      <c r="O31" s="404"/>
      <c r="P31" s="421"/>
      <c r="Q31" s="317"/>
      <c r="R31" s="318"/>
      <c r="S31" s="319"/>
    </row>
    <row r="32" spans="1:19" s="60" customFormat="1" ht="9.6" customHeight="1" x14ac:dyDescent="0.25">
      <c r="A32" s="321"/>
      <c r="B32" s="691" t="str">
        <f>IF($E32="","",VLOOKUP($E32,'1Q ELO (5)'!$A$7:$M$32,12))</f>
        <v/>
      </c>
      <c r="C32" s="408"/>
      <c r="D32" s="407"/>
      <c r="E32" s="417"/>
      <c r="F32" s="409"/>
      <c r="G32" s="409"/>
      <c r="H32" s="410"/>
      <c r="I32" s="692" t="s">
        <v>134</v>
      </c>
      <c r="J32" s="328"/>
      <c r="K32" s="412" t="str">
        <f>UPPER(IF(OR(J32="a",J32="as"),F31,IF(OR(J32="b",J32="bs"),F33,0)))</f>
        <v>0</v>
      </c>
      <c r="L32" s="412"/>
      <c r="M32" s="404"/>
      <c r="N32" s="421"/>
      <c r="O32" s="421"/>
      <c r="P32" s="421"/>
      <c r="Q32" s="317"/>
      <c r="R32" s="318"/>
      <c r="S32" s="319"/>
    </row>
    <row r="33" spans="1:19" s="60" customFormat="1" ht="9.6" customHeight="1" x14ac:dyDescent="0.25">
      <c r="A33" s="321">
        <v>14</v>
      </c>
      <c r="B33" s="399" t="str">
        <f>IF($E33="","",VLOOKUP($E33,'1Q ELO (5)'!$A$7:$M$32,12))</f>
        <v/>
      </c>
      <c r="C33" s="399" t="str">
        <f>IF($E33="","",VLOOKUP($E33,'1Q ELO (5)'!$A$7:$M$32,13))</f>
        <v/>
      </c>
      <c r="D33" s="400" t="str">
        <f>IF($E33="","",VLOOKUP($E33,'1Q ELO (5)'!$A$7:$M$32,5))</f>
        <v/>
      </c>
      <c r="E33" s="401"/>
      <c r="F33" s="472" t="str">
        <f>UPPER(IF($E33="","",VLOOKUP($E33,'1Q ELO (5)'!$A$7:$M$32,2)))</f>
        <v/>
      </c>
      <c r="G33" s="472" t="str">
        <f>IF($E33="","",VLOOKUP($E33,'1Q ELO (5)'!$A$7:$M$32,3))</f>
        <v/>
      </c>
      <c r="H33" s="472"/>
      <c r="I33" s="472" t="str">
        <f>IF($E33="","",VLOOKUP($E33,'1Q ELO (5)'!$A$7:$M$32,4))</f>
        <v/>
      </c>
      <c r="J33" s="415"/>
      <c r="K33" s="404"/>
      <c r="L33" s="416"/>
      <c r="M33" s="404"/>
      <c r="N33" s="421"/>
      <c r="O33" s="421"/>
      <c r="P33" s="421"/>
      <c r="Q33" s="317"/>
      <c r="R33" s="318"/>
      <c r="S33" s="319"/>
    </row>
    <row r="34" spans="1:19" s="60" customFormat="1" ht="9.6" customHeight="1" x14ac:dyDescent="0.25">
      <c r="A34" s="321"/>
      <c r="B34" s="691" t="str">
        <f>IF($E34="","",VLOOKUP($E34,'1Q ELO (5)'!$A$7:$M$32,12))</f>
        <v/>
      </c>
      <c r="C34" s="408"/>
      <c r="D34" s="407"/>
      <c r="E34" s="417"/>
      <c r="F34" s="409"/>
      <c r="G34" s="409"/>
      <c r="H34" s="410"/>
      <c r="I34" s="409"/>
      <c r="J34" s="418"/>
      <c r="K34" s="692" t="s">
        <v>134</v>
      </c>
      <c r="L34" s="336"/>
      <c r="M34" s="412" t="str">
        <f>UPPER(IF(OR(L34="a",L34="as"),K32,IF(OR(L34="b",L34="bs"),K36,0)))</f>
        <v>0</v>
      </c>
      <c r="N34" s="420"/>
      <c r="O34" s="421"/>
      <c r="P34" s="421"/>
      <c r="Q34" s="317"/>
      <c r="R34" s="318"/>
      <c r="S34" s="319"/>
    </row>
    <row r="35" spans="1:19" s="60" customFormat="1" ht="9.6" customHeight="1" x14ac:dyDescent="0.25">
      <c r="A35" s="321">
        <v>15</v>
      </c>
      <c r="B35" s="399" t="str">
        <f>IF($E35="","",VLOOKUP($E35,'1Q ELO (5)'!$A$7:$M$32,12))</f>
        <v/>
      </c>
      <c r="C35" s="399" t="str">
        <f>IF($E35="","",VLOOKUP($E35,'1Q ELO (5)'!$A$7:$M$32,13))</f>
        <v/>
      </c>
      <c r="D35" s="400" t="str">
        <f>IF($E35="","",VLOOKUP($E35,'1Q ELO (5)'!$A$7:$M$32,5))</f>
        <v/>
      </c>
      <c r="E35" s="401"/>
      <c r="F35" s="472" t="str">
        <f>UPPER(IF($E35="","",VLOOKUP($E35,'1Q ELO (5)'!$A$7:$M$32,2)))</f>
        <v/>
      </c>
      <c r="G35" s="472" t="str">
        <f>IF($E35="","",VLOOKUP($E35,'1Q ELO (5)'!$A$7:$M$32,3))</f>
        <v/>
      </c>
      <c r="H35" s="472"/>
      <c r="I35" s="472" t="str">
        <f>IF($E35="","",VLOOKUP($E35,'1Q ELO (5)'!$A$7:$M$32,4))</f>
        <v/>
      </c>
      <c r="J35" s="403"/>
      <c r="K35" s="404"/>
      <c r="L35" s="422"/>
      <c r="M35" s="404"/>
      <c r="N35" s="421"/>
      <c r="O35" s="421"/>
      <c r="P35" s="421"/>
      <c r="Q35" s="317"/>
      <c r="R35" s="318"/>
      <c r="S35" s="319"/>
    </row>
    <row r="36" spans="1:19" s="60" customFormat="1" ht="9.6" customHeight="1" x14ac:dyDescent="0.25">
      <c r="A36" s="321"/>
      <c r="B36" s="691" t="str">
        <f>IF($E36="","",VLOOKUP($E36,'1Q ELO (5)'!$A$7:$M$32,12))</f>
        <v/>
      </c>
      <c r="C36" s="408"/>
      <c r="D36" s="407"/>
      <c r="E36" s="408"/>
      <c r="F36" s="409"/>
      <c r="G36" s="409"/>
      <c r="H36" s="410"/>
      <c r="I36" s="692" t="s">
        <v>134</v>
      </c>
      <c r="J36" s="328"/>
      <c r="K36" s="412" t="str">
        <f>UPPER(IF(OR(J36="a",J36="as"),F35,IF(OR(J36="b",J36="bs"),F37,0)))</f>
        <v>0</v>
      </c>
      <c r="L36" s="424"/>
      <c r="M36" s="404"/>
      <c r="N36" s="421"/>
      <c r="O36" s="421"/>
      <c r="P36" s="421"/>
      <c r="Q36" s="317"/>
      <c r="R36" s="318"/>
      <c r="S36" s="319"/>
    </row>
    <row r="37" spans="1:19" s="60" customFormat="1" ht="9.6" customHeight="1" x14ac:dyDescent="0.25">
      <c r="A37" s="343">
        <v>16</v>
      </c>
      <c r="B37" s="399" t="str">
        <f>IF($E37="","",VLOOKUP($E37,'1Q ELO (5)'!$A$7:$M$32,12))</f>
        <v/>
      </c>
      <c r="C37" s="399" t="str">
        <f>IF($E37="","",VLOOKUP($E37,'1Q ELO (5)'!$A$7:$M$32,13))</f>
        <v/>
      </c>
      <c r="D37" s="400" t="str">
        <f>IF($E37="","",VLOOKUP($E37,'1Q ELO (5)'!$A$7:$M$32,5))</f>
        <v/>
      </c>
      <c r="E37" s="401"/>
      <c r="F37" s="472" t="str">
        <f>UPPER(IF($E37="","",VLOOKUP($E37,'1Q ELO (5)'!$A$7:$M$32,2)))</f>
        <v/>
      </c>
      <c r="G37" s="472" t="str">
        <f>IF($E37="","",VLOOKUP($E37,'1Q ELO (5)'!$A$7:$M$32,3))</f>
        <v/>
      </c>
      <c r="H37" s="472"/>
      <c r="I37" s="472" t="str">
        <f>IF($E37="","",VLOOKUP($E37,'1Q ELO (5)'!$A$7:$M$32,4))</f>
        <v/>
      </c>
      <c r="J37" s="425"/>
      <c r="K37" s="404"/>
      <c r="L37" s="404"/>
      <c r="M37" s="404"/>
      <c r="N37" s="421"/>
      <c r="O37" s="421"/>
      <c r="P37" s="421"/>
      <c r="Q37" s="317"/>
      <c r="R37" s="318"/>
      <c r="S37" s="319"/>
    </row>
    <row r="38" spans="1:19" s="60" customFormat="1" ht="9.6" customHeight="1" x14ac:dyDescent="0.25">
      <c r="A38" s="432"/>
      <c r="B38" s="408"/>
      <c r="C38" s="408"/>
      <c r="D38" s="408"/>
      <c r="E38" s="408"/>
      <c r="F38" s="427"/>
      <c r="G38" s="427"/>
      <c r="H38" s="431"/>
      <c r="I38" s="404"/>
      <c r="J38" s="418"/>
      <c r="K38" s="404"/>
      <c r="L38" s="404"/>
      <c r="M38" s="404"/>
      <c r="N38" s="421"/>
      <c r="O38" s="421"/>
      <c r="P38" s="421"/>
      <c r="Q38" s="317"/>
      <c r="R38" s="318"/>
      <c r="S38" s="319"/>
    </row>
    <row r="39" spans="1:19" s="18" customFormat="1" ht="10.5" customHeight="1" x14ac:dyDescent="0.25">
      <c r="A39" s="220" t="s">
        <v>72</v>
      </c>
      <c r="B39" s="221"/>
      <c r="C39" s="221"/>
      <c r="D39" s="222"/>
      <c r="E39" s="361" t="s">
        <v>99</v>
      </c>
      <c r="F39" s="362" t="s">
        <v>100</v>
      </c>
      <c r="G39" s="361"/>
      <c r="H39" s="361"/>
      <c r="I39" s="363"/>
      <c r="J39" s="361" t="s">
        <v>99</v>
      </c>
      <c r="K39" s="362" t="s">
        <v>435</v>
      </c>
      <c r="L39" s="364"/>
      <c r="M39" s="362" t="s">
        <v>436</v>
      </c>
      <c r="N39" s="365"/>
      <c r="O39" s="366" t="s">
        <v>455</v>
      </c>
      <c r="P39" s="366"/>
      <c r="Q39" s="367"/>
      <c r="R39" s="368"/>
    </row>
    <row r="40" spans="1:19" s="18" customFormat="1" ht="9" customHeight="1" x14ac:dyDescent="0.25">
      <c r="A40" s="439" t="s">
        <v>104</v>
      </c>
      <c r="B40" s="440"/>
      <c r="C40" s="441"/>
      <c r="D40" s="442"/>
      <c r="E40" s="443">
        <v>1</v>
      </c>
      <c r="F40" s="258" t="str">
        <f>IF(E40&gt;$R$47,0,UPPER(VLOOKUP(E40,'1Q ELO (5)'!$A$7:$O$134,2)))</f>
        <v/>
      </c>
      <c r="G40" s="371"/>
      <c r="H40" s="258"/>
      <c r="I40" s="251"/>
      <c r="J40" s="444" t="s">
        <v>105</v>
      </c>
      <c r="K40" s="254"/>
      <c r="L40" s="243"/>
      <c r="M40" s="254"/>
      <c r="N40" s="445"/>
      <c r="O40" s="446" t="s">
        <v>106</v>
      </c>
      <c r="P40" s="447"/>
      <c r="Q40" s="447"/>
      <c r="R40" s="448"/>
    </row>
    <row r="41" spans="1:19" s="18" customFormat="1" ht="9" customHeight="1" x14ac:dyDescent="0.25">
      <c r="A41" s="449" t="s">
        <v>456</v>
      </c>
      <c r="B41" s="450"/>
      <c r="C41" s="451"/>
      <c r="D41" s="452"/>
      <c r="E41" s="443">
        <v>2</v>
      </c>
      <c r="F41" s="258" t="str">
        <f>IF(E41&gt;$R$47,0,UPPER(VLOOKUP(E41,'1Q ELO (5)'!$A$7:$O$134,2)))</f>
        <v/>
      </c>
      <c r="G41" s="371"/>
      <c r="H41" s="258"/>
      <c r="I41" s="251"/>
      <c r="J41" s="444" t="s">
        <v>108</v>
      </c>
      <c r="K41" s="254"/>
      <c r="L41" s="243"/>
      <c r="M41" s="254"/>
      <c r="N41" s="445"/>
      <c r="O41" s="453"/>
      <c r="P41" s="454"/>
      <c r="Q41" s="450"/>
      <c r="R41" s="455"/>
    </row>
    <row r="42" spans="1:19" s="18" customFormat="1" ht="9" customHeight="1" x14ac:dyDescent="0.25">
      <c r="A42" s="255"/>
      <c r="B42" s="256"/>
      <c r="C42" s="377"/>
      <c r="D42" s="257"/>
      <c r="E42" s="443">
        <v>3</v>
      </c>
      <c r="F42" s="258" t="str">
        <f>IF(E42&gt;$R$47,0,UPPER(VLOOKUP(E42,'1Q ELO (5)'!$A$7:$O$134,2)))</f>
        <v/>
      </c>
      <c r="G42" s="371"/>
      <c r="H42" s="258"/>
      <c r="I42" s="251"/>
      <c r="J42" s="444" t="s">
        <v>109</v>
      </c>
      <c r="K42" s="254"/>
      <c r="L42" s="243"/>
      <c r="M42" s="254"/>
      <c r="N42" s="445"/>
      <c r="O42" s="446" t="s">
        <v>110</v>
      </c>
      <c r="P42" s="447"/>
      <c r="Q42" s="447"/>
      <c r="R42" s="448"/>
    </row>
    <row r="43" spans="1:19" s="18" customFormat="1" ht="9" customHeight="1" x14ac:dyDescent="0.25">
      <c r="A43" s="260"/>
      <c r="B43" s="261"/>
      <c r="C43" s="261"/>
      <c r="D43" s="262"/>
      <c r="E43" s="443">
        <v>4</v>
      </c>
      <c r="F43" s="258" t="str">
        <f>IF(E43&gt;$R$47,0,UPPER(VLOOKUP(E43,'1Q ELO (5)'!$A$7:$O$134,2)))</f>
        <v/>
      </c>
      <c r="G43" s="371"/>
      <c r="H43" s="258"/>
      <c r="I43" s="251"/>
      <c r="J43" s="444" t="s">
        <v>111</v>
      </c>
      <c r="K43" s="254"/>
      <c r="L43" s="243"/>
      <c r="M43" s="254"/>
      <c r="N43" s="445"/>
      <c r="O43" s="254"/>
      <c r="P43" s="243"/>
      <c r="Q43" s="254"/>
      <c r="R43" s="445"/>
    </row>
    <row r="44" spans="1:19" s="18" customFormat="1" ht="9" customHeight="1" x14ac:dyDescent="0.25">
      <c r="A44" s="264"/>
      <c r="B44" s="265"/>
      <c r="C44" s="265"/>
      <c r="D44" s="266"/>
      <c r="E44" s="443"/>
      <c r="F44" s="258"/>
      <c r="G44" s="371"/>
      <c r="H44" s="258"/>
      <c r="I44" s="251"/>
      <c r="J44" s="444" t="s">
        <v>112</v>
      </c>
      <c r="K44" s="254"/>
      <c r="L44" s="243"/>
      <c r="M44" s="254"/>
      <c r="N44" s="445"/>
      <c r="O44" s="450"/>
      <c r="P44" s="454"/>
      <c r="Q44" s="450"/>
      <c r="R44" s="455"/>
    </row>
    <row r="45" spans="1:19" s="18" customFormat="1" ht="9" customHeight="1" x14ac:dyDescent="0.25">
      <c r="A45" s="267"/>
      <c r="B45" s="16"/>
      <c r="C45" s="261"/>
      <c r="D45" s="262"/>
      <c r="E45" s="443"/>
      <c r="F45" s="258"/>
      <c r="G45" s="371"/>
      <c r="H45" s="258"/>
      <c r="I45" s="251"/>
      <c r="J45" s="444" t="s">
        <v>113</v>
      </c>
      <c r="K45" s="254"/>
      <c r="L45" s="243"/>
      <c r="M45" s="254"/>
      <c r="N45" s="445"/>
      <c r="O45" s="446" t="s">
        <v>33</v>
      </c>
      <c r="P45" s="447"/>
      <c r="Q45" s="447"/>
      <c r="R45" s="448"/>
    </row>
    <row r="46" spans="1:19" s="18" customFormat="1" ht="9" customHeight="1" x14ac:dyDescent="0.25">
      <c r="A46" s="267"/>
      <c r="B46" s="16"/>
      <c r="C46" s="378"/>
      <c r="D46" s="268"/>
      <c r="E46" s="443"/>
      <c r="F46" s="258"/>
      <c r="G46" s="371"/>
      <c r="H46" s="258"/>
      <c r="I46" s="251"/>
      <c r="J46" s="444" t="s">
        <v>114</v>
      </c>
      <c r="K46" s="254"/>
      <c r="L46" s="243"/>
      <c r="M46" s="254"/>
      <c r="N46" s="445"/>
      <c r="O46" s="254"/>
      <c r="P46" s="243"/>
      <c r="Q46" s="254"/>
      <c r="R46" s="445"/>
    </row>
    <row r="47" spans="1:19" s="18" customFormat="1" ht="9" customHeight="1" x14ac:dyDescent="0.25">
      <c r="A47" s="269"/>
      <c r="B47" s="270"/>
      <c r="C47" s="379"/>
      <c r="D47" s="271"/>
      <c r="E47" s="456"/>
      <c r="F47" s="273"/>
      <c r="G47" s="380"/>
      <c r="H47" s="273"/>
      <c r="I47" s="276"/>
      <c r="J47" s="457" t="s">
        <v>115</v>
      </c>
      <c r="K47" s="450"/>
      <c r="L47" s="454"/>
      <c r="M47" s="450"/>
      <c r="N47" s="455"/>
      <c r="O47" s="450" t="str">
        <f>R4</f>
        <v>Kovács Zoltán</v>
      </c>
      <c r="P47" s="454"/>
      <c r="Q47" s="450"/>
      <c r="R47" s="382">
        <f>MIN(4,'1Q ELO (5)'!O5)</f>
        <v>4</v>
      </c>
    </row>
  </sheetData>
  <sheetProtection selectLockedCells="1" selectUnlockedCells="1"/>
  <mergeCells count="1">
    <mergeCell ref="A4:C4"/>
  </mergeCells>
  <conditionalFormatting sqref="E7 E15 E17 E19 E21 E23">
    <cfRule type="expression" dxfId="113" priority="9" stopIfTrue="1">
      <formula>$E7&lt;5</formula>
    </cfRule>
  </conditionalFormatting>
  <conditionalFormatting sqref="F7 F9 F11 F13 F15 F17 F19 F21 F23 F25 F27 F29 F31 F33 F35 F37">
    <cfRule type="cellIs" dxfId="112" priority="8" stopIfTrue="1" operator="equal">
      <formula>"Bye"</formula>
    </cfRule>
  </conditionalFormatting>
  <conditionalFormatting sqref="H7 H9 H11 H13 H15 H17 H19 H21 H23 H25 H27 H29 H31 H33 H35 H37">
    <cfRule type="expression" dxfId="111" priority="1" stopIfTrue="1">
      <formula>AND($E7&lt;9,$C7&gt;0)</formula>
    </cfRule>
  </conditionalFormatting>
  <conditionalFormatting sqref="I8 K10 I12 M14 I16 K18 I20 I24 K26 I28 M30 I32 K34 I36">
    <cfRule type="expression" dxfId="110" priority="2" stopIfTrue="1">
      <formula>AND($O$1="CU",I8="Umpire")</formula>
    </cfRule>
    <cfRule type="expression" dxfId="109" priority="3" stopIfTrue="1">
      <formula>AND($O$1="CU",I8&lt;&gt;"Umpire",J8&lt;&gt;"")</formula>
    </cfRule>
    <cfRule type="expression" dxfId="108" priority="4" stopIfTrue="1">
      <formula>AND($O$1="CU",I8&lt;&gt;"Umpire")</formula>
    </cfRule>
  </conditionalFormatting>
  <conditionalFormatting sqref="J8 L10 J12 N14 J16 L18 J20 J24 L26 J28 N30 J32 L34 J36 R47">
    <cfRule type="expression" dxfId="107" priority="7" stopIfTrue="1">
      <formula>$O$1="CU"</formula>
    </cfRule>
  </conditionalFormatting>
  <conditionalFormatting sqref="K8 M10 K12 O14 K16 M18 K20 K24 M26 K28 O30 K32 M34 K36">
    <cfRule type="expression" dxfId="106" priority="5" stopIfTrue="1">
      <formula>J8="as"</formula>
    </cfRule>
    <cfRule type="expression" dxfId="105" priority="6" stopIfTrue="1">
      <formula>J8="bs"</formula>
    </cfRule>
  </conditionalFormatting>
  <dataValidations count="1">
    <dataValidation type="list" allowBlank="1" sqref="I8 K10 I12 M14 I16 K18 I20 I24 K26 I28 M30 I32 K34 I36" xr:uid="{89FDB4FD-68FC-4D3B-9477-8CBFAF40C41F}">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0722"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30723"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7DC6F-3D4D-465F-8421-EA96F03F8F54}">
  <sheetPr codeName="Munka45">
    <tabColor indexed="11"/>
  </sheetPr>
  <dimension ref="A1:AK41"/>
  <sheetViews>
    <sheetView showZeros="0" workbookViewId="0">
      <selection activeCell="O14" sqref="O14"/>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8.44140625" customWidth="1"/>
    <col min="11" max="13" width="8.5546875" customWidth="1"/>
    <col min="15" max="15" width="5.5546875" customWidth="1"/>
    <col min="16" max="16" width="4.5546875" customWidth="1"/>
    <col min="17" max="17" width="11.6640625" customWidth="1"/>
    <col min="25" max="25" width="10.33203125" hidden="1" customWidth="1"/>
    <col min="26"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IF(Y5=1,CONCATENATE(VLOOKUP(Y3,AA16:AH27,2)),CONCATENATE(VLOOKUP(Y3,AA2:AK13,2)))</f>
        <v>#N/A</v>
      </c>
      <c r="AC1" s="177" t="e">
        <f>IF(Y5=1,CONCATENATE(VLOOKUP(Y3,AA16:AK27,3)),CONCATENATE(VLOOKUP(Y3,AA2:AK13,3)))</f>
        <v>#N/A</v>
      </c>
      <c r="AD1" s="177" t="e">
        <f>IF(Y5=1,CONCATENATE(VLOOKUP(Y3,AA16:AK27,4)),CONCATENATE(VLOOKUP(Y3,AA2:AK13,4)))</f>
        <v>#N/A</v>
      </c>
      <c r="AE1" s="177" t="e">
        <f>IF(Y5=1,CONCATENATE(VLOOKUP(Y3,AA16:AK27,5)),CONCATENATE(VLOOKUP(Y3,AA2:AK13,5)))</f>
        <v>#N/A</v>
      </c>
      <c r="AF1" s="177" t="e">
        <f>IF(Y5=1,CONCATENATE(VLOOKUP(Y3,AA16:AK27,6)),CONCATENATE(VLOOKUP(Y3,AA2:AK13,6)))</f>
        <v>#N/A</v>
      </c>
      <c r="AG1" s="177" t="e">
        <f>IF(Y5=1,CONCATENATE(VLOOKUP(Y3,AA16:AK27,7)),CONCATENATE(VLOOKUP(Y3,AA2:AK13,7)))</f>
        <v>#N/A</v>
      </c>
      <c r="AH1" s="177" t="e">
        <f>IF(Y5=1,CONCATENATE(VLOOKUP(Y3,AA16:AK27,8)),CONCATENATE(VLOOKUP(Y3,AA2:AK13,8)))</f>
        <v>#N/A</v>
      </c>
      <c r="AI1" s="177" t="e">
        <f>IF(Y5=1,CONCATENATE(VLOOKUP(Y3,AA16:AK27,9)),CONCATENATE(VLOOKUP(Y3,AA2:AK13,9)))</f>
        <v>#N/A</v>
      </c>
      <c r="AJ1" s="177" t="e">
        <f>IF(Y5=1,CONCATENATE(VLOOKUP(Y3,AA16:AK27,10)),CONCATENATE(VLOOKUP(Y3,AA2:AK13,10)))</f>
        <v>#N/A</v>
      </c>
      <c r="AK1" s="177" t="e">
        <f>IF(Y5=1,CONCATENATE(VLOOKUP(Y3,AA16:AK27,11)),CONCATENATE(VLOOKUP(Y3,AA2:AK13,11)))</f>
        <v>#N/A</v>
      </c>
    </row>
    <row r="2" spans="1:37" x14ac:dyDescent="0.25">
      <c r="A2" s="178" t="s">
        <v>29</v>
      </c>
      <c r="B2" s="179"/>
      <c r="C2" s="179"/>
      <c r="D2" s="179"/>
      <c r="E2" s="101">
        <f>Altalanos!$E$8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1" t="s">
        <v>63</v>
      </c>
      <c r="R3" s="187" t="s">
        <v>64</v>
      </c>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197" t="str">
        <f>Altalanos!$E$10</f>
        <v>Kovács Zoltán</v>
      </c>
      <c r="M4" s="195"/>
      <c r="N4" s="198"/>
      <c r="O4" s="199"/>
      <c r="P4" s="198"/>
      <c r="Q4" s="200" t="s">
        <v>67</v>
      </c>
      <c r="R4" s="201" t="s">
        <v>68</v>
      </c>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Q5" s="203" t="s">
        <v>77</v>
      </c>
      <c r="R5" s="204" t="s">
        <v>78</v>
      </c>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208" t="str">
        <f>IF($B7="","",VLOOKUP($B7,'Játék nélkül továbbjutók'!$A$7:$O$22,5))</f>
        <v/>
      </c>
      <c r="D7" s="208" t="str">
        <f>IF($B7="","",VLOOKUP($B7,'Játék nélkül továbbjutók'!$A$7:$O$22,15))</f>
        <v/>
      </c>
      <c r="E7" s="209" t="str">
        <f>UPPER(IF($B7="","",VLOOKUP($B7,'Játék nélkül továbbjutók'!$A$7:$O$22,2)))</f>
        <v/>
      </c>
      <c r="F7" s="210"/>
      <c r="G7" s="209" t="str">
        <f>IF($B7="","",VLOOKUP($B7,'Játék nélkül továbbjutók'!$A$7:$O$22,3))</f>
        <v/>
      </c>
      <c r="H7" s="210"/>
      <c r="I7" s="209" t="str">
        <f>IF($B7="","",VLOOKUP($B7,'Játék nélkül továbbjutók'!$A$7:$O$22,4))</f>
        <v/>
      </c>
      <c r="J7" s="205"/>
      <c r="K7" s="211"/>
      <c r="L7" s="212" t="str">
        <f>IF(K7="","",CONCATENATE(VLOOKUP($Y$3,$AB$1:$AK$1,K7)," pont"))</f>
        <v/>
      </c>
      <c r="M7" s="213"/>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215"/>
      <c r="D8" s="215"/>
      <c r="E8" s="215"/>
      <c r="F8" s="215"/>
      <c r="G8" s="215"/>
      <c r="H8" s="215"/>
      <c r="I8" s="215"/>
      <c r="J8" s="205"/>
      <c r="K8" s="206"/>
      <c r="L8" s="206"/>
      <c r="M8" s="216"/>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208" t="str">
        <f>IF($B9="","",VLOOKUP($B9,'Játék nélkül továbbjutók'!$A$7:$O$22,5))</f>
        <v/>
      </c>
      <c r="D9" s="208" t="str">
        <f>IF($B9="","",VLOOKUP($B9,'Játék nélkül továbbjutók'!$A$7:$O$22,15))</f>
        <v/>
      </c>
      <c r="E9" s="209" t="str">
        <f>UPPER(IF($B9="","",VLOOKUP($B9,'Játék nélkül továbbjutók'!$A$7:$O$22,2)))</f>
        <v/>
      </c>
      <c r="F9" s="210"/>
      <c r="G9" s="209" t="str">
        <f>IF($B9="","",VLOOKUP($B9,'Játék nélkül továbbjutók'!$A$7:$O$22,3))</f>
        <v/>
      </c>
      <c r="H9" s="210"/>
      <c r="I9" s="209" t="str">
        <f>IF($B9="","",VLOOKUP($B9,'Játék nélkül továbbjutók'!$A$7:$O$22,4))</f>
        <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215"/>
      <c r="D10" s="215"/>
      <c r="E10" s="215"/>
      <c r="F10" s="215"/>
      <c r="G10" s="215"/>
      <c r="H10" s="215"/>
      <c r="I10" s="215"/>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208" t="str">
        <f>IF($B11="","",VLOOKUP($B11,'Játék nélkül továbbjutók'!$A$7:$O$22,5))</f>
        <v/>
      </c>
      <c r="D11" s="208" t="str">
        <f>IF($B11="","",VLOOKUP($B11,'Játék nélkül továbbjutók'!$A$7:$O$22,15))</f>
        <v/>
      </c>
      <c r="E11" s="209" t="str">
        <f>UPPER(IF($B11="","",VLOOKUP($B11,'Játék nélkül továbbjutók'!$A$7:$O$22,2)))</f>
        <v/>
      </c>
      <c r="F11" s="210"/>
      <c r="G11" s="209" t="str">
        <f>IF($B11="","",VLOOKUP($B11,'Játék nélkül továbbjutók'!$A$7:$O$22,3))</f>
        <v/>
      </c>
      <c r="H11" s="210"/>
      <c r="I11" s="209" t="str">
        <f>IF($B11="","",VLOOKUP($B11,'Játék nélkül továbbjutók'!$A$7:$O$22,4))</f>
        <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5"/>
      <c r="B12" s="205"/>
      <c r="C12" s="205"/>
      <c r="D12" s="205"/>
      <c r="E12" s="205"/>
      <c r="F12" s="205"/>
      <c r="G12" s="205"/>
      <c r="H12" s="205"/>
      <c r="I12" s="205"/>
      <c r="J12" s="205"/>
      <c r="K12" s="205"/>
      <c r="L12" s="205"/>
      <c r="M12" s="205"/>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5"/>
      <c r="B13" s="205"/>
      <c r="C13" s="205"/>
      <c r="D13" s="205"/>
      <c r="E13" s="205"/>
      <c r="F13" s="205"/>
      <c r="G13" s="205"/>
      <c r="H13" s="205"/>
      <c r="I13" s="205"/>
      <c r="J13" s="205"/>
      <c r="K13" s="205"/>
      <c r="L13" s="205"/>
      <c r="M13" s="205"/>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5"/>
      <c r="B14" s="205"/>
      <c r="C14" s="205"/>
      <c r="D14" s="205"/>
      <c r="E14" s="205"/>
      <c r="F14" s="205"/>
      <c r="G14" s="205"/>
      <c r="H14" s="205"/>
      <c r="I14" s="205"/>
      <c r="J14" s="205"/>
      <c r="K14" s="205"/>
      <c r="L14" s="205"/>
      <c r="M14" s="205"/>
      <c r="Y14" s="186"/>
      <c r="Z14" s="186"/>
      <c r="AA14" s="186"/>
      <c r="AB14" s="186"/>
      <c r="AC14" s="186"/>
      <c r="AD14" s="186"/>
      <c r="AE14" s="186"/>
      <c r="AF14" s="186"/>
      <c r="AG14" s="186"/>
      <c r="AH14" s="186"/>
      <c r="AI14" s="186"/>
      <c r="AJ14" s="186"/>
      <c r="AK14" s="186"/>
    </row>
    <row r="15" spans="1:37" x14ac:dyDescent="0.25">
      <c r="A15" s="205"/>
      <c r="B15" s="205"/>
      <c r="C15" s="205"/>
      <c r="D15" s="205"/>
      <c r="E15" s="205"/>
      <c r="F15" s="205"/>
      <c r="G15" s="205"/>
      <c r="H15" s="205"/>
      <c r="I15" s="205"/>
      <c r="J15" s="205"/>
      <c r="K15" s="205"/>
      <c r="L15" s="205"/>
      <c r="M15" s="205"/>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
      </c>
      <c r="E18" s="711"/>
      <c r="F18" s="711" t="str">
        <f>E9</f>
        <v/>
      </c>
      <c r="G18" s="711"/>
      <c r="H18" s="711" t="str">
        <f>E11</f>
        <v/>
      </c>
      <c r="I18" s="711"/>
      <c r="J18" s="205"/>
      <c r="K18" s="205"/>
      <c r="L18" s="205"/>
      <c r="M18" s="205"/>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
      </c>
      <c r="C19" s="703"/>
      <c r="D19" s="705"/>
      <c r="E19" s="705"/>
      <c r="F19" s="704"/>
      <c r="G19" s="704"/>
      <c r="H19" s="704"/>
      <c r="I19" s="704"/>
      <c r="J19" s="205"/>
      <c r="K19" s="205"/>
      <c r="L19" s="205"/>
      <c r="M19" s="205"/>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
      </c>
      <c r="C20" s="703"/>
      <c r="D20" s="704"/>
      <c r="E20" s="704"/>
      <c r="F20" s="705"/>
      <c r="G20" s="705"/>
      <c r="H20" s="704"/>
      <c r="I20" s="704"/>
      <c r="J20" s="205"/>
      <c r="K20" s="205"/>
      <c r="L20" s="205"/>
      <c r="M20" s="205"/>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
      </c>
      <c r="C21" s="703"/>
      <c r="D21" s="704"/>
      <c r="E21" s="704"/>
      <c r="F21" s="704"/>
      <c r="G21" s="704"/>
      <c r="H21" s="705"/>
      <c r="I21" s="705"/>
      <c r="J21" s="205"/>
      <c r="K21" s="205"/>
      <c r="L21" s="205"/>
      <c r="M21" s="205"/>
      <c r="Y21" s="186"/>
      <c r="Z21" s="186"/>
      <c r="AA21" s="186" t="s">
        <v>84</v>
      </c>
      <c r="AB21" s="186">
        <v>90</v>
      </c>
      <c r="AC21" s="186">
        <v>60</v>
      </c>
      <c r="AD21" s="186">
        <v>45</v>
      </c>
      <c r="AE21" s="186">
        <v>34</v>
      </c>
      <c r="AF21" s="186">
        <v>27</v>
      </c>
      <c r="AG21" s="186">
        <v>22</v>
      </c>
      <c r="AH21" s="186">
        <v>18</v>
      </c>
      <c r="AI21" s="186">
        <v>15</v>
      </c>
      <c r="AJ21" s="186">
        <v>12</v>
      </c>
      <c r="AK21" s="186">
        <v>9</v>
      </c>
    </row>
    <row r="22" spans="1:37" x14ac:dyDescent="0.25">
      <c r="A22" s="205"/>
      <c r="B22" s="205"/>
      <c r="C22" s="205"/>
      <c r="D22" s="205"/>
      <c r="E22" s="205"/>
      <c r="F22" s="205"/>
      <c r="G22" s="205"/>
      <c r="H22" s="205"/>
      <c r="I22" s="205"/>
      <c r="J22" s="205"/>
      <c r="K22" s="205"/>
      <c r="L22" s="205"/>
      <c r="M22" s="205"/>
      <c r="Y22" s="186"/>
      <c r="Z22" s="186"/>
      <c r="AA22" s="186" t="s">
        <v>85</v>
      </c>
      <c r="AB22" s="186">
        <v>60</v>
      </c>
      <c r="AC22" s="186">
        <v>40</v>
      </c>
      <c r="AD22" s="186">
        <v>30</v>
      </c>
      <c r="AE22" s="186">
        <v>20</v>
      </c>
      <c r="AF22" s="186">
        <v>18</v>
      </c>
      <c r="AG22" s="186">
        <v>15</v>
      </c>
      <c r="AH22" s="186">
        <v>12</v>
      </c>
      <c r="AI22" s="186">
        <v>10</v>
      </c>
      <c r="AJ22" s="186">
        <v>8</v>
      </c>
      <c r="AK22" s="186">
        <v>6</v>
      </c>
    </row>
    <row r="23" spans="1:37" x14ac:dyDescent="0.25">
      <c r="A23" s="205"/>
      <c r="B23" s="205"/>
      <c r="C23" s="205"/>
      <c r="D23" s="205"/>
      <c r="E23" s="205"/>
      <c r="F23" s="205"/>
      <c r="G23" s="205"/>
      <c r="H23" s="205"/>
      <c r="I23" s="205"/>
      <c r="J23" s="205"/>
      <c r="K23" s="205"/>
      <c r="L23" s="205"/>
      <c r="M23" s="2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19"/>
    </row>
    <row r="33" spans="1:18" x14ac:dyDescent="0.25">
      <c r="A33" s="220" t="s">
        <v>72</v>
      </c>
      <c r="B33" s="221"/>
      <c r="C33" s="222"/>
      <c r="D33" s="223" t="s">
        <v>99</v>
      </c>
      <c r="E33" s="224" t="s">
        <v>100</v>
      </c>
      <c r="F33" s="225"/>
      <c r="G33" s="223" t="s">
        <v>99</v>
      </c>
      <c r="H33" s="224" t="s">
        <v>101</v>
      </c>
      <c r="I33" s="226"/>
      <c r="J33" s="224" t="s">
        <v>102</v>
      </c>
      <c r="K33" s="227" t="s">
        <v>103</v>
      </c>
      <c r="L33" s="33"/>
      <c r="M33" s="228"/>
      <c r="N33" s="229"/>
      <c r="P33" s="230"/>
      <c r="Q33" s="230"/>
      <c r="R33" s="231"/>
    </row>
    <row r="34" spans="1:18" x14ac:dyDescent="0.25">
      <c r="A34" s="232" t="s">
        <v>104</v>
      </c>
      <c r="B34" s="233"/>
      <c r="C34" s="234"/>
      <c r="D34" s="235"/>
      <c r="E34" s="706"/>
      <c r="F34" s="706"/>
      <c r="G34" s="236" t="s">
        <v>105</v>
      </c>
      <c r="H34" s="233"/>
      <c r="I34" s="237"/>
      <c r="J34" s="238"/>
      <c r="K34" s="239" t="s">
        <v>106</v>
      </c>
      <c r="L34" s="240"/>
      <c r="M34" s="241"/>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20">
    <mergeCell ref="H18:I18"/>
    <mergeCell ref="A1:F1"/>
    <mergeCell ref="A4:C4"/>
    <mergeCell ref="B18:C18"/>
    <mergeCell ref="D18:E18"/>
    <mergeCell ref="F18:G18"/>
    <mergeCell ref="E35:F35"/>
    <mergeCell ref="B19:C19"/>
    <mergeCell ref="D19:E19"/>
    <mergeCell ref="F19:G19"/>
    <mergeCell ref="H19:I19"/>
    <mergeCell ref="B20:C20"/>
    <mergeCell ref="D20:E20"/>
    <mergeCell ref="F20:G20"/>
    <mergeCell ref="H20:I20"/>
    <mergeCell ref="B21:C21"/>
    <mergeCell ref="D21:E21"/>
    <mergeCell ref="F21:G21"/>
    <mergeCell ref="H21:I21"/>
    <mergeCell ref="E34:F34"/>
  </mergeCells>
  <conditionalFormatting sqref="E7 E9 E11">
    <cfRule type="cellIs" dxfId="104" priority="1" stopIfTrue="1" operator="equal">
      <formula>"Bye"</formula>
    </cfRule>
  </conditionalFormatting>
  <conditionalFormatting sqref="R41">
    <cfRule type="expression" dxfId="103" priority="2" stopIfTrue="1">
      <formula>$O$1="CU"</formula>
    </cfRule>
  </conditionalFormatting>
  <printOptions horizontalCentered="1" verticalCentered="1"/>
  <pageMargins left="0" right="0" top="0.98402777777777783" bottom="0.98402777777777783" header="0.51181102362204722" footer="0.51181102362204722"/>
  <pageSetup paperSize="9" scale="90" firstPageNumber="0" orientation="portrait" horizontalDpi="300" verticalDpi="300"/>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4941C-7EE5-4DDB-91B7-4338E7953E25}">
  <sheetPr codeName="Munka46">
    <tabColor indexed="11"/>
  </sheetPr>
  <dimension ref="A1:AK41"/>
  <sheetViews>
    <sheetView showZeros="0" workbookViewId="0">
      <selection activeCell="O14" sqref="O14"/>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2" width="8.5546875" customWidth="1"/>
    <col min="13" max="13" width="7.88671875" customWidth="1"/>
    <col min="15" max="16" width="4.44140625" customWidth="1"/>
    <col min="17" max="17" width="12.109375" customWidth="1"/>
    <col min="18" max="18" width="7.88671875" customWidth="1"/>
    <col min="19" max="19" width="7.44140625" customWidth="1"/>
    <col min="25"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IF(Y5=1,CONCATENATE(VLOOKUP(Y3,AA16:AH27,2)),CONCATENATE(VLOOKUP(Y3,AA2:AK13,2)))</f>
        <v>#N/A</v>
      </c>
      <c r="AC1" s="177" t="e">
        <f>IF(Y5=1,CONCATENATE(VLOOKUP(Y3,AA16:AK27,3)),CONCATENATE(VLOOKUP(Y3,AA2:AK13,3)))</f>
        <v>#N/A</v>
      </c>
      <c r="AD1" s="177" t="e">
        <f>IF(Y5=1,CONCATENATE(VLOOKUP(Y3,AA16:AK27,4)),CONCATENATE(VLOOKUP(Y3,AA2:AK13,4)))</f>
        <v>#N/A</v>
      </c>
      <c r="AE1" s="177" t="e">
        <f>IF(Y5=1,CONCATENATE(VLOOKUP(Y3,AA16:AK27,5)),CONCATENATE(VLOOKUP(Y3,AA2:AK13,5)))</f>
        <v>#N/A</v>
      </c>
      <c r="AF1" s="177" t="e">
        <f>IF(Y5=1,CONCATENATE(VLOOKUP(Y3,AA16:AK27,6)),CONCATENATE(VLOOKUP(Y3,AA2:AK13,6)))</f>
        <v>#N/A</v>
      </c>
      <c r="AG1" s="177" t="e">
        <f>IF(Y5=1,CONCATENATE(VLOOKUP(Y3,AA16:AK27,7)),CONCATENATE(VLOOKUP(Y3,AA2:AK13,7)))</f>
        <v>#N/A</v>
      </c>
      <c r="AH1" s="177" t="e">
        <f>IF(Y5=1,CONCATENATE(VLOOKUP(Y3,AA16:AK27,8)),CONCATENATE(VLOOKUP(Y3,AA2:AK13,8)))</f>
        <v>#N/A</v>
      </c>
      <c r="AI1" s="177" t="e">
        <f>IF(Y5=1,CONCATENATE(VLOOKUP(Y3,AA16:AK27,9)),CONCATENATE(VLOOKUP(Y3,AA2:AK13,9)))</f>
        <v>#N/A</v>
      </c>
      <c r="AJ1" s="177" t="e">
        <f>IF(Y5=1,CONCATENATE(VLOOKUP(Y3,AA16:AK27,10)),CONCATENATE(VLOOKUP(Y3,AA2:AK13,10)))</f>
        <v>#N/A</v>
      </c>
      <c r="AK1" s="177" t="e">
        <f>IF(Y5=1,CONCATENATE(VLOOKUP(Y3,AA16:AK27,11)),CONCATENATE(VLOOKUP(Y3,AA2:AK13,11)))</f>
        <v>#N/A</v>
      </c>
    </row>
    <row r="2" spans="1:37" x14ac:dyDescent="0.25">
      <c r="A2" s="178" t="s">
        <v>29</v>
      </c>
      <c r="B2" s="179"/>
      <c r="C2" s="179"/>
      <c r="D2" s="179"/>
      <c r="E2" s="101">
        <f>Altalanos!$E$8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c r="M3" s="54" t="s">
        <v>35</v>
      </c>
      <c r="N3" s="189"/>
      <c r="O3" s="190"/>
      <c r="P3" s="189"/>
      <c r="Q3" s="191" t="s">
        <v>63</v>
      </c>
      <c r="R3" s="187" t="s">
        <v>64</v>
      </c>
      <c r="S3" s="187" t="s">
        <v>336</v>
      </c>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694"/>
      <c r="M4" s="197" t="str">
        <f>Altalanos!$E$10</f>
        <v>Kovács Zoltán</v>
      </c>
      <c r="N4" s="198"/>
      <c r="O4" s="199"/>
      <c r="P4" s="198"/>
      <c r="Q4" s="200" t="s">
        <v>67</v>
      </c>
      <c r="R4" s="201" t="s">
        <v>68</v>
      </c>
      <c r="S4" s="201" t="s">
        <v>154</v>
      </c>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Q5" s="203" t="s">
        <v>77</v>
      </c>
      <c r="R5" s="204" t="s">
        <v>78</v>
      </c>
      <c r="S5" s="204" t="s">
        <v>153</v>
      </c>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385" t="str">
        <f>IF($B7="","",VLOOKUP($B7,'Játék nélkül továbbjutók'!$A$7:$O$22,5))</f>
        <v/>
      </c>
      <c r="D7" s="385" t="str">
        <f>IF($B7="","",VLOOKUP($B7,'Játék nélkül továbbjutók'!$A$7:$O$22,15))</f>
        <v/>
      </c>
      <c r="E7" s="712" t="str">
        <f>UPPER(IF($B7="","",VLOOKUP($B7,'Játék nélkül továbbjutók'!$A$7:$O$22,2)))</f>
        <v/>
      </c>
      <c r="F7" s="712"/>
      <c r="G7" s="712" t="str">
        <f>IF($B7="","",VLOOKUP($B7,'Játék nélkül továbbjutók'!$A$7:$O$22,3))</f>
        <v/>
      </c>
      <c r="H7" s="712"/>
      <c r="I7" s="386" t="str">
        <f>IF($B7="","",VLOOKUP($B7,'Játék nélkül továbbjutók'!$A$7:$O$22,4))</f>
        <v/>
      </c>
      <c r="J7" s="205"/>
      <c r="K7" s="211"/>
      <c r="L7" s="212" t="str">
        <f>IF(K7="","",CONCATENATE(VLOOKUP($Y$3,$AB$1:$AK$1,K7)," pont"))</f>
        <v/>
      </c>
      <c r="M7" s="213"/>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387"/>
      <c r="D8" s="387"/>
      <c r="E8" s="387"/>
      <c r="F8" s="387"/>
      <c r="G8" s="387"/>
      <c r="H8" s="387"/>
      <c r="I8" s="387"/>
      <c r="J8" s="205"/>
      <c r="K8" s="206"/>
      <c r="L8" s="206"/>
      <c r="M8" s="216"/>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385" t="str">
        <f>IF($B9="","",VLOOKUP($B9,'Játék nélkül továbbjutók'!$A$7:$O$22,5))</f>
        <v/>
      </c>
      <c r="D9" s="385" t="str">
        <f>IF($B9="","",VLOOKUP($B9,'Játék nélkül továbbjutók'!$A$7:$O$22,15))</f>
        <v/>
      </c>
      <c r="E9" s="712" t="str">
        <f>UPPER(IF($B9="","",VLOOKUP($B9,'Játék nélkül továbbjutók'!$A$7:$O$22,2)))</f>
        <v/>
      </c>
      <c r="F9" s="712"/>
      <c r="G9" s="712" t="str">
        <f>IF($B9="","",VLOOKUP($B9,'Játék nélkül továbbjutók'!$A$7:$O$22,3))</f>
        <v/>
      </c>
      <c r="H9" s="712"/>
      <c r="I9" s="386" t="str">
        <f>IF($B9="","",VLOOKUP($B9,'Játék nélkül továbbjutók'!$A$7:$O$22,4))</f>
        <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387"/>
      <c r="D10" s="387"/>
      <c r="E10" s="387"/>
      <c r="F10" s="387"/>
      <c r="G10" s="387"/>
      <c r="H10" s="387"/>
      <c r="I10" s="387"/>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385" t="str">
        <f>IF($B11="","",VLOOKUP($B11,'Játék nélkül továbbjutók'!$A$7:$O$22,5))</f>
        <v/>
      </c>
      <c r="D11" s="385" t="str">
        <f>IF($B11="","",VLOOKUP($B11,'Játék nélkül továbbjutók'!$A$7:$O$22,15))</f>
        <v/>
      </c>
      <c r="E11" s="712" t="str">
        <f>UPPER(IF($B11="","",VLOOKUP($B11,'Játék nélkül továbbjutók'!$A$7:$O$22,2)))</f>
        <v/>
      </c>
      <c r="F11" s="712"/>
      <c r="G11" s="712" t="str">
        <f>IF($B11="","",VLOOKUP($B11,'Játék nélkül továbbjutók'!$A$7:$O$22,3))</f>
        <v/>
      </c>
      <c r="H11" s="712"/>
      <c r="I11" s="386" t="str">
        <f>IF($B11="","",VLOOKUP($B11,'Játék nélkül továbbjutók'!$A$7:$O$22,4))</f>
        <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6"/>
      <c r="B12" s="214"/>
      <c r="C12" s="387"/>
      <c r="D12" s="387"/>
      <c r="E12" s="387"/>
      <c r="F12" s="387"/>
      <c r="G12" s="387"/>
      <c r="H12" s="387"/>
      <c r="I12" s="387"/>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6" t="s">
        <v>167</v>
      </c>
      <c r="B13" s="207"/>
      <c r="C13" s="385" t="str">
        <f>IF($B13="","",VLOOKUP($B13,'Játék nélkül továbbjutók'!$A$7:$O$22,5))</f>
        <v/>
      </c>
      <c r="D13" s="385" t="str">
        <f>IF($B13="","",VLOOKUP($B13,'Játék nélkül továbbjutók'!$A$7:$O$22,15))</f>
        <v/>
      </c>
      <c r="E13" s="712" t="str">
        <f>UPPER(IF($B13="","",VLOOKUP($B13,'Játék nélkül továbbjutók'!$A$7:$O$22,2)))</f>
        <v/>
      </c>
      <c r="F13" s="712"/>
      <c r="G13" s="712" t="str">
        <f>IF($B13="","",VLOOKUP($B13,'Játék nélkül továbbjutók'!$A$7:$O$22,3))</f>
        <v/>
      </c>
      <c r="H13" s="712"/>
      <c r="I13" s="386" t="str">
        <f>IF($B13="","",VLOOKUP($B13,'Játék nélkül továbbjutók'!$A$7:$O$22,4))</f>
        <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5"/>
      <c r="B14" s="205"/>
      <c r="C14" s="205"/>
      <c r="D14" s="205"/>
      <c r="E14" s="205"/>
      <c r="F14" s="205"/>
      <c r="G14" s="205"/>
      <c r="H14" s="205"/>
      <c r="I14" s="205"/>
      <c r="J14" s="205"/>
      <c r="K14" s="205"/>
      <c r="L14" s="205"/>
      <c r="M14" s="205"/>
      <c r="Y14" s="186"/>
      <c r="Z14" s="186"/>
      <c r="AA14" s="186"/>
      <c r="AB14" s="186"/>
      <c r="AC14" s="186"/>
      <c r="AD14" s="186"/>
      <c r="AE14" s="186"/>
      <c r="AF14" s="186"/>
      <c r="AG14" s="186"/>
      <c r="AH14" s="186"/>
      <c r="AI14" s="186"/>
      <c r="AJ14" s="186"/>
      <c r="AK14" s="186"/>
    </row>
    <row r="15" spans="1:37" x14ac:dyDescent="0.25">
      <c r="A15" s="205"/>
      <c r="B15" s="205"/>
      <c r="C15" s="205"/>
      <c r="D15" s="205"/>
      <c r="E15" s="205"/>
      <c r="F15" s="205"/>
      <c r="G15" s="205"/>
      <c r="H15" s="205"/>
      <c r="I15" s="205"/>
      <c r="J15" s="205"/>
      <c r="K15" s="205"/>
      <c r="L15" s="205"/>
      <c r="M15" s="205"/>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
      </c>
      <c r="E18" s="711"/>
      <c r="F18" s="711" t="str">
        <f>E9</f>
        <v/>
      </c>
      <c r="G18" s="711"/>
      <c r="H18" s="711" t="str">
        <f>E11</f>
        <v/>
      </c>
      <c r="I18" s="711"/>
      <c r="J18" s="711" t="str">
        <f>E13</f>
        <v/>
      </c>
      <c r="K18" s="711"/>
      <c r="L18" s="205"/>
      <c r="M18" s="205"/>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
      </c>
      <c r="C19" s="703"/>
      <c r="D19" s="705"/>
      <c r="E19" s="705"/>
      <c r="F19" s="704"/>
      <c r="G19" s="704"/>
      <c r="H19" s="704"/>
      <c r="I19" s="704"/>
      <c r="J19" s="711"/>
      <c r="K19" s="711"/>
      <c r="L19" s="205"/>
      <c r="M19" s="205"/>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
      </c>
      <c r="C20" s="703"/>
      <c r="D20" s="704"/>
      <c r="E20" s="704"/>
      <c r="F20" s="705"/>
      <c r="G20" s="705"/>
      <c r="H20" s="704"/>
      <c r="I20" s="704"/>
      <c r="J20" s="704"/>
      <c r="K20" s="704"/>
      <c r="L20" s="205"/>
      <c r="M20" s="205"/>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
      </c>
      <c r="C21" s="703"/>
      <c r="D21" s="704"/>
      <c r="E21" s="704"/>
      <c r="F21" s="704"/>
      <c r="G21" s="704"/>
      <c r="H21" s="705"/>
      <c r="I21" s="705"/>
      <c r="J21" s="704"/>
      <c r="K21" s="704"/>
      <c r="L21" s="205"/>
      <c r="M21" s="205"/>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18" t="s">
        <v>167</v>
      </c>
      <c r="B22" s="703" t="str">
        <f>E13</f>
        <v/>
      </c>
      <c r="C22" s="703"/>
      <c r="D22" s="704"/>
      <c r="E22" s="704"/>
      <c r="F22" s="704"/>
      <c r="G22" s="704"/>
      <c r="H22" s="711"/>
      <c r="I22" s="711"/>
      <c r="J22" s="705"/>
      <c r="K22" s="705"/>
      <c r="L22" s="205"/>
      <c r="M22" s="205"/>
      <c r="Y22" s="186"/>
      <c r="Z22" s="186"/>
      <c r="AA22" s="186" t="s">
        <v>85</v>
      </c>
      <c r="AB22" s="186">
        <v>60</v>
      </c>
      <c r="AC22" s="186">
        <v>40</v>
      </c>
      <c r="AD22" s="186">
        <v>30</v>
      </c>
      <c r="AE22" s="186">
        <v>20</v>
      </c>
      <c r="AF22" s="186">
        <v>18</v>
      </c>
      <c r="AG22" s="186">
        <v>15</v>
      </c>
      <c r="AH22" s="186">
        <v>12</v>
      </c>
      <c r="AI22" s="186">
        <v>10</v>
      </c>
      <c r="AJ22" s="186">
        <v>8</v>
      </c>
      <c r="AK22" s="186">
        <v>6</v>
      </c>
    </row>
    <row r="23" spans="1:37" x14ac:dyDescent="0.25">
      <c r="A23" s="205"/>
      <c r="B23" s="205"/>
      <c r="C23" s="205"/>
      <c r="D23" s="205"/>
      <c r="E23" s="205"/>
      <c r="F23" s="205"/>
      <c r="G23" s="205"/>
      <c r="H23" s="205"/>
      <c r="I23" s="205"/>
      <c r="J23" s="205"/>
      <c r="K23" s="205"/>
      <c r="L23" s="205"/>
      <c r="M23" s="2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05"/>
    </row>
    <row r="33" spans="1:18" x14ac:dyDescent="0.25">
      <c r="A33" s="220" t="s">
        <v>72</v>
      </c>
      <c r="B33" s="221"/>
      <c r="C33" s="222"/>
      <c r="D33" s="223" t="s">
        <v>99</v>
      </c>
      <c r="E33" s="224" t="s">
        <v>100</v>
      </c>
      <c r="F33" s="225"/>
      <c r="G33" s="223" t="s">
        <v>99</v>
      </c>
      <c r="H33" s="224" t="s">
        <v>101</v>
      </c>
      <c r="I33" s="226"/>
      <c r="J33" s="224" t="s">
        <v>102</v>
      </c>
      <c r="K33" s="227" t="s">
        <v>103</v>
      </c>
      <c r="L33" s="33"/>
      <c r="M33" s="225"/>
      <c r="P33" s="230"/>
      <c r="Q33" s="230"/>
      <c r="R33" s="231"/>
    </row>
    <row r="34" spans="1:18" x14ac:dyDescent="0.25">
      <c r="A34" s="232" t="s">
        <v>104</v>
      </c>
      <c r="B34" s="233"/>
      <c r="C34" s="234"/>
      <c r="D34" s="235"/>
      <c r="E34" s="706"/>
      <c r="F34" s="706"/>
      <c r="G34" s="236" t="s">
        <v>105</v>
      </c>
      <c r="H34" s="233"/>
      <c r="I34" s="237"/>
      <c r="J34" s="238"/>
      <c r="K34" s="239" t="s">
        <v>106</v>
      </c>
      <c r="L34" s="240"/>
      <c r="M34" s="259"/>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M4</f>
        <v>Kovács Zoltán</v>
      </c>
      <c r="L41" s="219"/>
      <c r="M41" s="253"/>
      <c r="P41" s="243"/>
      <c r="Q41" s="254"/>
      <c r="R41" s="277"/>
    </row>
  </sheetData>
  <sheetProtection selectLockedCells="1" selectUnlockedCells="1"/>
  <mergeCells count="37">
    <mergeCell ref="A1:F1"/>
    <mergeCell ref="A4:C4"/>
    <mergeCell ref="E7:F7"/>
    <mergeCell ref="G7:H7"/>
    <mergeCell ref="E9:F9"/>
    <mergeCell ref="G9:H9"/>
    <mergeCell ref="E11:F11"/>
    <mergeCell ref="G11:H11"/>
    <mergeCell ref="E13:F13"/>
    <mergeCell ref="G13:H13"/>
    <mergeCell ref="B18:C18"/>
    <mergeCell ref="D18:E18"/>
    <mergeCell ref="F18:G18"/>
    <mergeCell ref="H18:I18"/>
    <mergeCell ref="J18:K18"/>
    <mergeCell ref="B19:C19"/>
    <mergeCell ref="D19:E19"/>
    <mergeCell ref="F19:G19"/>
    <mergeCell ref="H19:I19"/>
    <mergeCell ref="J19:K19"/>
    <mergeCell ref="J22:K22"/>
    <mergeCell ref="E34:F34"/>
    <mergeCell ref="B20:C20"/>
    <mergeCell ref="D20:E20"/>
    <mergeCell ref="F20:G20"/>
    <mergeCell ref="H20:I20"/>
    <mergeCell ref="J20:K20"/>
    <mergeCell ref="B21:C21"/>
    <mergeCell ref="D21:E21"/>
    <mergeCell ref="F21:G21"/>
    <mergeCell ref="H21:I21"/>
    <mergeCell ref="J21:K21"/>
    <mergeCell ref="E35:F35"/>
    <mergeCell ref="B22:C22"/>
    <mergeCell ref="D22:E22"/>
    <mergeCell ref="F22:G22"/>
    <mergeCell ref="H22:I22"/>
  </mergeCells>
  <conditionalFormatting sqref="E7 E9 E11 E13">
    <cfRule type="cellIs" dxfId="102" priority="1" stopIfTrue="1" operator="equal">
      <formula>"Bye"</formula>
    </cfRule>
  </conditionalFormatting>
  <conditionalFormatting sqref="R41">
    <cfRule type="expression" dxfId="101" priority="2"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2927-E3B4-4FD0-B9A8-D4F5BAAC76A8}">
  <sheetPr codeName="Munka47">
    <tabColor indexed="11"/>
  </sheetPr>
  <dimension ref="A1:AK41"/>
  <sheetViews>
    <sheetView showZeros="0" workbookViewId="0">
      <selection activeCell="O12" sqref="O12"/>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 min="25"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IF(Y5=1,CONCATENATE(VLOOKUP(Y3,AA16:AH27,2)),CONCATENATE(VLOOKUP(Y3,AA2:AK13,2)))</f>
        <v>#N/A</v>
      </c>
      <c r="AC1" s="177" t="e">
        <f>IF(Y5=1,CONCATENATE(VLOOKUP(Y3,AA16:AK27,3)),CONCATENATE(VLOOKUP(Y3,AA2:AK13,3)))</f>
        <v>#N/A</v>
      </c>
      <c r="AD1" s="177" t="e">
        <f>IF(Y5=1,CONCATENATE(VLOOKUP(Y3,AA16:AK27,4)),CONCATENATE(VLOOKUP(Y3,AA2:AK13,4)))</f>
        <v>#N/A</v>
      </c>
      <c r="AE1" s="177" t="e">
        <f>IF(Y5=1,CONCATENATE(VLOOKUP(Y3,AA16:AK27,5)),CONCATENATE(VLOOKUP(Y3,AA2:AK13,5)))</f>
        <v>#N/A</v>
      </c>
      <c r="AF1" s="177" t="e">
        <f>IF(Y5=1,CONCATENATE(VLOOKUP(Y3,AA16:AK27,6)),CONCATENATE(VLOOKUP(Y3,AA2:AK13,6)))</f>
        <v>#N/A</v>
      </c>
      <c r="AG1" s="177" t="e">
        <f>IF(Y5=1,CONCATENATE(VLOOKUP(Y3,AA16:AK27,7)),CONCATENATE(VLOOKUP(Y3,AA2:AK13,7)))</f>
        <v>#N/A</v>
      </c>
      <c r="AH1" s="177" t="e">
        <f>IF(Y5=1,CONCATENATE(VLOOKUP(Y3,AA16:AK27,8)),CONCATENATE(VLOOKUP(Y3,AA2:AK13,8)))</f>
        <v>#N/A</v>
      </c>
      <c r="AI1" s="177" t="e">
        <f>IF(Y5=1,CONCATENATE(VLOOKUP(Y3,AA16:AK27,9)),CONCATENATE(VLOOKUP(Y3,AA2:AK13,9)))</f>
        <v>#N/A</v>
      </c>
      <c r="AJ1" s="177" t="e">
        <f>IF(Y5=1,CONCATENATE(VLOOKUP(Y3,AA16:AK27,10)),CONCATENATE(VLOOKUP(Y3,AA2:AK13,10)))</f>
        <v>#N/A</v>
      </c>
      <c r="AK1" s="177" t="e">
        <f>IF(Y5=1,CONCATENATE(VLOOKUP(Y3,AA16:AK27,11)),CONCATENATE(VLOOKUP(Y3,AA2:AK13,11)))</f>
        <v>#N/A</v>
      </c>
    </row>
    <row r="2" spans="1:37" x14ac:dyDescent="0.25">
      <c r="A2" s="178" t="s">
        <v>29</v>
      </c>
      <c r="B2" s="179"/>
      <c r="C2" s="179"/>
      <c r="D2" s="179"/>
      <c r="E2" s="101">
        <f>Altalanos!$E$8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0"/>
      <c r="R3" s="383"/>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197" t="str">
        <f>Altalanos!$E$10</f>
        <v>Kovács Zoltán</v>
      </c>
      <c r="M4" s="195"/>
      <c r="N4" s="198"/>
      <c r="O4" s="199"/>
      <c r="P4" s="191" t="s">
        <v>63</v>
      </c>
      <c r="Q4" s="187" t="s">
        <v>152</v>
      </c>
      <c r="R4" s="187" t="s">
        <v>153</v>
      </c>
      <c r="S4" s="42"/>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P5" s="200" t="s">
        <v>67</v>
      </c>
      <c r="Q5" s="201" t="s">
        <v>154</v>
      </c>
      <c r="R5" s="201" t="s">
        <v>155</v>
      </c>
      <c r="S5" s="42"/>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P6" s="203" t="s">
        <v>77</v>
      </c>
      <c r="Q6" s="204" t="s">
        <v>156</v>
      </c>
      <c r="R6" s="204" t="s">
        <v>64</v>
      </c>
      <c r="S6" s="42"/>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385" t="str">
        <f>IF($B7="","",VLOOKUP($B7,'Játék nélkül továbbjutók'!$A$7:$O$22,5))</f>
        <v/>
      </c>
      <c r="D7" s="385" t="str">
        <f>IF($B7="","",VLOOKUP($B7,'Játék nélkül továbbjutók'!$A$7:$O$22,15))</f>
        <v/>
      </c>
      <c r="E7" s="712" t="str">
        <f>UPPER(IF($B7="","",VLOOKUP($B7,'Játék nélkül továbbjutók'!$A$7:$O$22,2)))</f>
        <v/>
      </c>
      <c r="F7" s="712"/>
      <c r="G7" s="712" t="str">
        <f>IF($B7="","",VLOOKUP($B7,'Játék nélkül továbbjutók'!$A$7:$O$22,3))</f>
        <v/>
      </c>
      <c r="H7" s="712"/>
      <c r="I7" s="386" t="str">
        <f>IF($B7="","",VLOOKUP($B7,'Játék nélkül továbbjutók'!$A$7:$O$22,4))</f>
        <v/>
      </c>
      <c r="J7" s="205"/>
      <c r="K7" s="211"/>
      <c r="L7" s="212" t="str">
        <f>IF(K7="","",CONCATENATE(VLOOKUP($Y$3,$AB$1:$AK$1,K7)," pont"))</f>
        <v/>
      </c>
      <c r="M7" s="213"/>
      <c r="P7" s="191" t="s">
        <v>159</v>
      </c>
      <c r="Q7" s="187" t="s">
        <v>68</v>
      </c>
      <c r="R7" s="187" t="s">
        <v>160</v>
      </c>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387"/>
      <c r="D8" s="387"/>
      <c r="E8" s="387"/>
      <c r="F8" s="387"/>
      <c r="G8" s="387"/>
      <c r="H8" s="387"/>
      <c r="I8" s="387"/>
      <c r="J8" s="205"/>
      <c r="K8" s="206"/>
      <c r="L8" s="206"/>
      <c r="M8" s="216"/>
      <c r="P8" s="200" t="s">
        <v>161</v>
      </c>
      <c r="Q8" s="201" t="s">
        <v>78</v>
      </c>
      <c r="R8" s="201" t="s">
        <v>162</v>
      </c>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385" t="str">
        <f>IF($B9="","",VLOOKUP($B9,'Játék nélkül továbbjutók'!$A$7:$O$22,5))</f>
        <v/>
      </c>
      <c r="D9" s="385" t="str">
        <f>IF($B9="","",VLOOKUP($B9,'Játék nélkül továbbjutók'!$A$7:$O$22,15))</f>
        <v/>
      </c>
      <c r="E9" s="712" t="str">
        <f>UPPER(IF($B9="","",VLOOKUP($B9,'Játék nélkül továbbjutók'!$A$7:$O$22,2)))</f>
        <v/>
      </c>
      <c r="F9" s="712"/>
      <c r="G9" s="712" t="str">
        <f>IF($B9="","",VLOOKUP($B9,'Játék nélkül továbbjutók'!$A$7:$O$22,3))</f>
        <v/>
      </c>
      <c r="H9" s="712"/>
      <c r="I9" s="386" t="str">
        <f>IF($B9="","",VLOOKUP($B9,'Játék nélkül továbbjutók'!$A$7:$O$22,4))</f>
        <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387"/>
      <c r="D10" s="387"/>
      <c r="E10" s="387"/>
      <c r="F10" s="387"/>
      <c r="G10" s="387"/>
      <c r="H10" s="387"/>
      <c r="I10" s="387"/>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385" t="str">
        <f>IF($B11="","",VLOOKUP($B11,'Játék nélkül továbbjutók'!$A$7:$O$22,5))</f>
        <v/>
      </c>
      <c r="D11" s="385" t="str">
        <f>IF($B11="","",VLOOKUP($B11,'Játék nélkül továbbjutók'!$A$7:$O$22,15))</f>
        <v/>
      </c>
      <c r="E11" s="712" t="str">
        <f>UPPER(IF($B11="","",VLOOKUP($B11,'Játék nélkül továbbjutók'!$A$7:$O$22,2)))</f>
        <v/>
      </c>
      <c r="F11" s="712"/>
      <c r="G11" s="712" t="str">
        <f>IF($B11="","",VLOOKUP($B11,'Játék nélkül továbbjutók'!$A$7:$O$22,3))</f>
        <v/>
      </c>
      <c r="H11" s="712"/>
      <c r="I11" s="386" t="str">
        <f>IF($B11="","",VLOOKUP($B11,'Játék nélkül továbbjutók'!$A$7:$O$22,4))</f>
        <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6"/>
      <c r="B12" s="214"/>
      <c r="C12" s="387"/>
      <c r="D12" s="387"/>
      <c r="E12" s="387"/>
      <c r="F12" s="387"/>
      <c r="G12" s="387"/>
      <c r="H12" s="387"/>
      <c r="I12" s="387"/>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6" t="s">
        <v>167</v>
      </c>
      <c r="B13" s="207"/>
      <c r="C13" s="385" t="str">
        <f>IF($B13="","",VLOOKUP($B13,'Játék nélkül továbbjutók'!$A$7:$O$22,5))</f>
        <v/>
      </c>
      <c r="D13" s="385" t="str">
        <f>IF($B13="","",VLOOKUP($B13,'Játék nélkül továbbjutók'!$A$7:$O$22,15))</f>
        <v/>
      </c>
      <c r="E13" s="712" t="str">
        <f>UPPER(IF($B13="","",VLOOKUP($B13,'Játék nélkül továbbjutók'!$A$7:$O$22,2)))</f>
        <v/>
      </c>
      <c r="F13" s="712"/>
      <c r="G13" s="712" t="str">
        <f>IF($B13="","",VLOOKUP($B13,'Játék nélkül továbbjutók'!$A$7:$O$22,3))</f>
        <v/>
      </c>
      <c r="H13" s="712"/>
      <c r="I13" s="386" t="str">
        <f>IF($B13="","",VLOOKUP($B13,'Játék nélkül továbbjutók'!$A$7:$O$22,4))</f>
        <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214"/>
      <c r="C14" s="387"/>
      <c r="D14" s="387"/>
      <c r="E14" s="387"/>
      <c r="F14" s="387"/>
      <c r="G14" s="387"/>
      <c r="H14" s="387"/>
      <c r="I14" s="387"/>
      <c r="J14" s="205"/>
      <c r="K14" s="206"/>
      <c r="L14" s="206"/>
      <c r="M14" s="216"/>
      <c r="Y14" s="186"/>
      <c r="Z14" s="186"/>
      <c r="AA14" s="186"/>
      <c r="AB14" s="186"/>
      <c r="AC14" s="186"/>
      <c r="AD14" s="186"/>
      <c r="AE14" s="186"/>
      <c r="AF14" s="186"/>
      <c r="AG14" s="186"/>
      <c r="AH14" s="186"/>
      <c r="AI14" s="186"/>
      <c r="AJ14" s="186"/>
      <c r="AK14" s="186"/>
    </row>
    <row r="15" spans="1:37" x14ac:dyDescent="0.25">
      <c r="A15" s="206" t="s">
        <v>170</v>
      </c>
      <c r="B15" s="207"/>
      <c r="C15" s="385" t="str">
        <f>IF($B15="","",VLOOKUP($B15,'Játék nélkül továbbjutók'!$A$7:$O$22,5))</f>
        <v/>
      </c>
      <c r="D15" s="385" t="str">
        <f>IF($B15="","",VLOOKUP($B15,'Játék nélkül továbbjutók'!$A$7:$O$22,15))</f>
        <v/>
      </c>
      <c r="E15" s="712" t="str">
        <f>UPPER(IF($B15="","",VLOOKUP($B15,'Játék nélkül továbbjutók'!$A$7:$O$22,2)))</f>
        <v/>
      </c>
      <c r="F15" s="712"/>
      <c r="G15" s="712" t="str">
        <f>IF($B15="","",VLOOKUP($B15,'Játék nélkül továbbjutók'!$A$7:$O$22,3))</f>
        <v/>
      </c>
      <c r="H15" s="712"/>
      <c r="I15" s="386" t="str">
        <f>IF($B15="","",VLOOKUP($B15,'Játék nélkül továbbjutók'!$A$7:$O$22,4))</f>
        <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
      </c>
      <c r="E18" s="711"/>
      <c r="F18" s="711" t="str">
        <f>E9</f>
        <v/>
      </c>
      <c r="G18" s="711"/>
      <c r="H18" s="711" t="str">
        <f>E11</f>
        <v/>
      </c>
      <c r="I18" s="711"/>
      <c r="J18" s="711" t="str">
        <f>E13</f>
        <v/>
      </c>
      <c r="K18" s="711"/>
      <c r="L18" s="711" t="str">
        <f>E15</f>
        <v/>
      </c>
      <c r="M18" s="711"/>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
      </c>
      <c r="C19" s="703"/>
      <c r="D19" s="705"/>
      <c r="E19" s="705"/>
      <c r="F19" s="704"/>
      <c r="G19" s="704"/>
      <c r="H19" s="704"/>
      <c r="I19" s="704"/>
      <c r="J19" s="711"/>
      <c r="K19" s="711"/>
      <c r="L19" s="711"/>
      <c r="M19" s="711"/>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
      </c>
      <c r="C20" s="703"/>
      <c r="D20" s="704"/>
      <c r="E20" s="704"/>
      <c r="F20" s="705"/>
      <c r="G20" s="705"/>
      <c r="H20" s="704"/>
      <c r="I20" s="704"/>
      <c r="J20" s="704"/>
      <c r="K20" s="704"/>
      <c r="L20" s="711"/>
      <c r="M20" s="711"/>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
      </c>
      <c r="C21" s="703"/>
      <c r="D21" s="704"/>
      <c r="E21" s="704"/>
      <c r="F21" s="704"/>
      <c r="G21" s="704"/>
      <c r="H21" s="705"/>
      <c r="I21" s="705"/>
      <c r="J21" s="704"/>
      <c r="K21" s="704"/>
      <c r="L21" s="704"/>
      <c r="M21" s="704"/>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18" t="s">
        <v>167</v>
      </c>
      <c r="B22" s="703" t="str">
        <f>E13</f>
        <v/>
      </c>
      <c r="C22" s="703"/>
      <c r="D22" s="704"/>
      <c r="E22" s="704"/>
      <c r="F22" s="704"/>
      <c r="G22" s="704"/>
      <c r="H22" s="711"/>
      <c r="I22" s="711"/>
      <c r="J22" s="705"/>
      <c r="K22" s="705"/>
      <c r="L22" s="704"/>
      <c r="M22" s="704"/>
      <c r="Y22" s="186"/>
      <c r="Z22" s="186"/>
      <c r="AA22" s="186" t="s">
        <v>85</v>
      </c>
      <c r="AB22" s="186">
        <v>60</v>
      </c>
      <c r="AC22" s="186">
        <v>40</v>
      </c>
      <c r="AD22" s="186">
        <v>30</v>
      </c>
      <c r="AE22" s="186">
        <v>20</v>
      </c>
      <c r="AF22" s="186">
        <v>18</v>
      </c>
      <c r="AG22" s="186">
        <v>15</v>
      </c>
      <c r="AH22" s="186">
        <v>12</v>
      </c>
      <c r="AI22" s="186">
        <v>10</v>
      </c>
      <c r="AJ22" s="186">
        <v>8</v>
      </c>
      <c r="AK22" s="186">
        <v>6</v>
      </c>
    </row>
    <row r="23" spans="1:37" ht="18.75" customHeight="1" x14ac:dyDescent="0.25">
      <c r="A23" s="218" t="s">
        <v>170</v>
      </c>
      <c r="B23" s="703" t="str">
        <f>E15</f>
        <v/>
      </c>
      <c r="C23" s="703"/>
      <c r="D23" s="704"/>
      <c r="E23" s="704"/>
      <c r="F23" s="704"/>
      <c r="G23" s="704"/>
      <c r="H23" s="711"/>
      <c r="I23" s="711"/>
      <c r="J23" s="711"/>
      <c r="K23" s="711"/>
      <c r="L23" s="705"/>
      <c r="M23" s="7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05"/>
    </row>
    <row r="33" spans="1:18" x14ac:dyDescent="0.25">
      <c r="A33" s="220" t="s">
        <v>72</v>
      </c>
      <c r="B33" s="221"/>
      <c r="C33" s="222"/>
      <c r="D33" s="223" t="s">
        <v>99</v>
      </c>
      <c r="E33" s="224" t="s">
        <v>100</v>
      </c>
      <c r="F33" s="225"/>
      <c r="G33" s="223" t="s">
        <v>99</v>
      </c>
      <c r="H33" s="224" t="s">
        <v>101</v>
      </c>
      <c r="I33" s="226"/>
      <c r="J33" s="224" t="s">
        <v>102</v>
      </c>
      <c r="K33" s="227" t="s">
        <v>103</v>
      </c>
      <c r="L33" s="33"/>
      <c r="M33" s="225"/>
      <c r="P33" s="230"/>
      <c r="Q33" s="230"/>
      <c r="R33" s="231"/>
    </row>
    <row r="34" spans="1:18" x14ac:dyDescent="0.25">
      <c r="A34" s="232" t="s">
        <v>104</v>
      </c>
      <c r="B34" s="233"/>
      <c r="C34" s="234"/>
      <c r="D34" s="235"/>
      <c r="E34" s="706"/>
      <c r="F34" s="706"/>
      <c r="G34" s="236" t="s">
        <v>105</v>
      </c>
      <c r="H34" s="233"/>
      <c r="I34" s="237"/>
      <c r="J34" s="238"/>
      <c r="K34" s="239" t="s">
        <v>106</v>
      </c>
      <c r="L34" s="240"/>
      <c r="M34" s="259"/>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50">
    <mergeCell ref="A1:F1"/>
    <mergeCell ref="A4:C4"/>
    <mergeCell ref="E7:F7"/>
    <mergeCell ref="G7:H7"/>
    <mergeCell ref="E9:F9"/>
    <mergeCell ref="G9:H9"/>
    <mergeCell ref="E11:F11"/>
    <mergeCell ref="G11:H11"/>
    <mergeCell ref="E13:F13"/>
    <mergeCell ref="G13:H13"/>
    <mergeCell ref="E15:F15"/>
    <mergeCell ref="G15:H15"/>
    <mergeCell ref="L19:M19"/>
    <mergeCell ref="B18:C18"/>
    <mergeCell ref="D18:E18"/>
    <mergeCell ref="F18:G18"/>
    <mergeCell ref="H18:I18"/>
    <mergeCell ref="J18:K18"/>
    <mergeCell ref="L18:M18"/>
    <mergeCell ref="B19:C19"/>
    <mergeCell ref="D19:E19"/>
    <mergeCell ref="F19:G19"/>
    <mergeCell ref="H19:I19"/>
    <mergeCell ref="J19:K19"/>
    <mergeCell ref="L21:M21"/>
    <mergeCell ref="B20:C20"/>
    <mergeCell ref="D20:E20"/>
    <mergeCell ref="F20:G20"/>
    <mergeCell ref="H20:I20"/>
    <mergeCell ref="J20:K20"/>
    <mergeCell ref="L20:M20"/>
    <mergeCell ref="B21:C21"/>
    <mergeCell ref="D21:E21"/>
    <mergeCell ref="F21:G21"/>
    <mergeCell ref="H21:I21"/>
    <mergeCell ref="J21:K21"/>
    <mergeCell ref="H23:I23"/>
    <mergeCell ref="J23:K23"/>
    <mergeCell ref="L23:M23"/>
    <mergeCell ref="B22:C22"/>
    <mergeCell ref="D22:E22"/>
    <mergeCell ref="F22:G22"/>
    <mergeCell ref="H22:I22"/>
    <mergeCell ref="J22:K22"/>
    <mergeCell ref="L22:M22"/>
    <mergeCell ref="E34:F34"/>
    <mergeCell ref="E35:F35"/>
    <mergeCell ref="B23:C23"/>
    <mergeCell ref="D23:E23"/>
    <mergeCell ref="F23:G23"/>
  </mergeCells>
  <conditionalFormatting sqref="E7 E9 E11 E13 E15">
    <cfRule type="cellIs" dxfId="100" priority="1" stopIfTrue="1" operator="equal">
      <formula>"Bye"</formula>
    </cfRule>
  </conditionalFormatting>
  <conditionalFormatting sqref="R41">
    <cfRule type="expression" dxfId="99" priority="2"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43A0F-F7F6-40BC-98B4-3A19B90F0CCD}">
  <sheetPr codeName="Munka48">
    <tabColor indexed="11"/>
  </sheetPr>
  <dimension ref="A1:AK47"/>
  <sheetViews>
    <sheetView showZeros="0" workbookViewId="0">
      <selection activeCell="N13" sqref="N13"/>
    </sheetView>
  </sheetViews>
  <sheetFormatPr defaultRowHeight="13.2" x14ac:dyDescent="0.25"/>
  <cols>
    <col min="1" max="1" width="6.10937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3" width="8.5546875" customWidth="1"/>
    <col min="15" max="15" width="11.44140625" customWidth="1"/>
    <col min="16" max="17" width="8.44140625" customWidth="1"/>
    <col min="18" max="18" width="10.88671875" customWidth="1"/>
    <col min="19" max="21" width="8.44140625" customWidth="1"/>
    <col min="25"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IF(Y5=1,CONCATENATE(VLOOKUP(Y3,AA16:AH27,2)),CONCATENATE(VLOOKUP(Y3,AA2:AK13,2)))</f>
        <v>#N/A</v>
      </c>
      <c r="AC1" s="177" t="e">
        <f>IF(Y5=1,CONCATENATE(VLOOKUP(Y3,AA16:AK27,3)),CONCATENATE(VLOOKUP(Y3,AA2:AK13,3)))</f>
        <v>#N/A</v>
      </c>
      <c r="AD1" s="177" t="e">
        <f>IF(Y5=1,CONCATENATE(VLOOKUP(Y3,AA16:AK27,4)),CONCATENATE(VLOOKUP(Y3,AA2:AK13,4)))</f>
        <v>#N/A</v>
      </c>
      <c r="AE1" s="177" t="e">
        <f>IF(Y5=1,CONCATENATE(VLOOKUP(Y3,AA16:AK27,5)),CONCATENATE(VLOOKUP(Y3,AA2:AK13,5)))</f>
        <v>#N/A</v>
      </c>
      <c r="AF1" s="177" t="e">
        <f>IF(Y5=1,CONCATENATE(VLOOKUP(Y3,AA16:AK27,6)),CONCATENATE(VLOOKUP(Y3,AA2:AK13,6)))</f>
        <v>#N/A</v>
      </c>
      <c r="AG1" s="177" t="e">
        <f>IF(Y5=1,CONCATENATE(VLOOKUP(Y3,AA16:AK27,7)),CONCATENATE(VLOOKUP(Y3,AA2:AK13,7)))</f>
        <v>#N/A</v>
      </c>
      <c r="AH1" s="177" t="e">
        <f>IF(Y5=1,CONCATENATE(VLOOKUP(Y3,AA16:AK27,8)),CONCATENATE(VLOOKUP(Y3,AA2:AK13,8)))</f>
        <v>#N/A</v>
      </c>
      <c r="AI1" s="177" t="e">
        <f>IF(Y5=1,CONCATENATE(VLOOKUP(Y3,AA16:AK27,9)),CONCATENATE(VLOOKUP(Y3,AA2:AK13,9)))</f>
        <v>#N/A</v>
      </c>
      <c r="AJ1" s="177" t="e">
        <f>IF(Y5=1,CONCATENATE(VLOOKUP(Y3,AA16:AK27,10)),CONCATENATE(VLOOKUP(Y3,AA2:AK13,10)))</f>
        <v>#N/A</v>
      </c>
      <c r="AK1" s="177" t="e">
        <f>IF(Y5=1,CONCATENATE(VLOOKUP(Y3,AA16:AK27,11)),CONCATENATE(VLOOKUP(Y3,AA2:AK13,11)))</f>
        <v>#N/A</v>
      </c>
    </row>
    <row r="2" spans="1:37" x14ac:dyDescent="0.25">
      <c r="A2" s="178" t="s">
        <v>29</v>
      </c>
      <c r="B2" s="179"/>
      <c r="C2" s="179"/>
      <c r="D2" s="179"/>
      <c r="E2" s="101">
        <f>Altalanos!$E$8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197" t="str">
        <f>Altalanos!$E$10</f>
        <v>Kovács Zoltán</v>
      </c>
      <c r="M4" s="195"/>
      <c r="N4" s="198"/>
      <c r="O4" s="199"/>
      <c r="P4" s="198"/>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O5" s="191" t="s">
        <v>63</v>
      </c>
      <c r="P5" s="187" t="s">
        <v>64</v>
      </c>
      <c r="R5" s="191" t="s">
        <v>63</v>
      </c>
      <c r="S5" s="461" t="s">
        <v>340</v>
      </c>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O6" s="200" t="s">
        <v>67</v>
      </c>
      <c r="P6" s="201" t="s">
        <v>68</v>
      </c>
      <c r="R6" s="200" t="s">
        <v>67</v>
      </c>
      <c r="S6" s="463" t="s">
        <v>342</v>
      </c>
      <c r="Y6" s="186"/>
      <c r="Z6" s="186"/>
      <c r="AA6" s="186" t="s">
        <v>80</v>
      </c>
      <c r="AB6" s="187">
        <v>40</v>
      </c>
      <c r="AC6" s="187">
        <v>25</v>
      </c>
      <c r="AD6" s="187">
        <v>18</v>
      </c>
      <c r="AE6" s="187">
        <v>13</v>
      </c>
      <c r="AF6" s="187">
        <v>10</v>
      </c>
      <c r="AG6" s="187">
        <v>8</v>
      </c>
      <c r="AH6" s="187">
        <v>6</v>
      </c>
      <c r="AI6" s="187">
        <v>5</v>
      </c>
      <c r="AJ6" s="187">
        <v>4</v>
      </c>
      <c r="AK6" s="187">
        <v>3</v>
      </c>
    </row>
    <row r="7" spans="1:37" x14ac:dyDescent="0.25">
      <c r="A7" s="458" t="s">
        <v>62</v>
      </c>
      <c r="B7" s="459"/>
      <c r="C7" s="208" t="str">
        <f>IF($B7="","",VLOOKUP($B7,'Játék nélkül továbbjutók'!$A$7:$O$22,5))</f>
        <v/>
      </c>
      <c r="D7" s="208" t="str">
        <f>IF($B7="","",VLOOKUP($B7,'Játék nélkül továbbjutók'!$A$7:$O$22,15))</f>
        <v/>
      </c>
      <c r="E7" s="348" t="str">
        <f>UPPER(IF($B7="","",VLOOKUP($B7,'Játék nélkül továbbjutók'!$A$7:$O$22,2)))</f>
        <v/>
      </c>
      <c r="F7" s="460"/>
      <c r="G7" s="348" t="str">
        <f>IF($B7="","",VLOOKUP($B7,'Játék nélkül továbbjutók'!$A$7:$O$22,3))</f>
        <v/>
      </c>
      <c r="H7" s="460"/>
      <c r="I7" s="348" t="str">
        <f>IF($B7="","",VLOOKUP($B7,'Játék nélkül továbbjutók'!$A$7:$O$22,4))</f>
        <v/>
      </c>
      <c r="J7" s="205"/>
      <c r="K7" s="211"/>
      <c r="L7" s="212" t="str">
        <f>IF(K7="","",CONCATENATE(VLOOKUP($Y$3,$AB$1:$AK$1,K7)," pont"))</f>
        <v/>
      </c>
      <c r="M7" s="213"/>
      <c r="O7" s="203" t="s">
        <v>77</v>
      </c>
      <c r="P7" s="204" t="s">
        <v>78</v>
      </c>
      <c r="R7" s="203" t="s">
        <v>77</v>
      </c>
      <c r="S7" s="465" t="s">
        <v>160</v>
      </c>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462"/>
      <c r="C8" s="215"/>
      <c r="D8" s="215"/>
      <c r="E8" s="215"/>
      <c r="F8" s="215"/>
      <c r="G8" s="215"/>
      <c r="H8" s="215"/>
      <c r="I8" s="215"/>
      <c r="J8" s="205"/>
      <c r="K8" s="206"/>
      <c r="L8" s="206"/>
      <c r="M8" s="216"/>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464"/>
      <c r="C9" s="208" t="str">
        <f>IF($B9="","",VLOOKUP($B9,'Játék nélkül továbbjutók'!$A$7:$O$22,5))</f>
        <v/>
      </c>
      <c r="D9" s="208" t="str">
        <f>IF($B9="","",VLOOKUP($B9,'Játék nélkül továbbjutók'!$A$7:$O$22,15))</f>
        <v/>
      </c>
      <c r="E9" s="209" t="str">
        <f>UPPER(IF($B9="","",VLOOKUP($B9,'Játék nélkül továbbjutók'!$A$7:$O$22,2)))</f>
        <v/>
      </c>
      <c r="F9" s="210"/>
      <c r="G9" s="209" t="str">
        <f>IF($B9="","",VLOOKUP($B9,'Játék nélkül továbbjutók'!$A$7:$O$22,3))</f>
        <v/>
      </c>
      <c r="H9" s="210"/>
      <c r="I9" s="209" t="str">
        <f>IF($B9="","",VLOOKUP($B9,'Játék nélkül továbbjutók'!$A$7:$O$22,4))</f>
        <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462"/>
      <c r="C10" s="215"/>
      <c r="D10" s="215"/>
      <c r="E10" s="215"/>
      <c r="F10" s="215"/>
      <c r="G10" s="215"/>
      <c r="H10" s="215"/>
      <c r="I10" s="215"/>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464"/>
      <c r="C11" s="208" t="str">
        <f>IF($B11="","",VLOOKUP($B11,'Játék nélkül továbbjutók'!$A$7:$O$22,5))</f>
        <v/>
      </c>
      <c r="D11" s="208" t="str">
        <f>IF($B11="","",VLOOKUP($B11,'Játék nélkül továbbjutók'!$A$7:$O$22,15))</f>
        <v/>
      </c>
      <c r="E11" s="209" t="str">
        <f>UPPER(IF($B11="","",VLOOKUP($B11,'Játék nélkül továbbjutók'!$A$7:$O$22,2)))</f>
        <v/>
      </c>
      <c r="F11" s="210"/>
      <c r="G11" s="209" t="str">
        <f>IF($B11="","",VLOOKUP($B11,'Játék nélkül továbbjutók'!$A$7:$O$22,3))</f>
        <v/>
      </c>
      <c r="H11" s="210"/>
      <c r="I11" s="209" t="str">
        <f>IF($B11="","",VLOOKUP($B11,'Játék nélkül továbbjutók'!$A$7:$O$22,4))</f>
        <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5"/>
      <c r="B12" s="458"/>
      <c r="C12" s="205"/>
      <c r="D12" s="205"/>
      <c r="E12" s="205"/>
      <c r="F12" s="205"/>
      <c r="G12" s="205"/>
      <c r="H12" s="205"/>
      <c r="I12" s="205"/>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458" t="s">
        <v>167</v>
      </c>
      <c r="B13" s="459"/>
      <c r="C13" s="208" t="str">
        <f>IF($B13="","",VLOOKUP($B13,'Játék nélkül továbbjutók'!$A$7:$O$22,5))</f>
        <v/>
      </c>
      <c r="D13" s="208" t="str">
        <f>IF($B13="","",VLOOKUP($B13,'Játék nélkül továbbjutók'!$A$7:$O$22,15))</f>
        <v/>
      </c>
      <c r="E13" s="348" t="str">
        <f>UPPER(IF($B13="","",VLOOKUP($B13,'Játék nélkül továbbjutók'!$A$7:$O$22,2)))</f>
        <v/>
      </c>
      <c r="F13" s="460"/>
      <c r="G13" s="348" t="str">
        <f>IF($B13="","",VLOOKUP($B13,'Játék nélkül továbbjutók'!$A$7:$O$22,3))</f>
        <v/>
      </c>
      <c r="H13" s="460"/>
      <c r="I13" s="348" t="str">
        <f>IF($B13="","",VLOOKUP($B13,'Játék nélkül továbbjutók'!$A$7:$O$22,4))</f>
        <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462"/>
      <c r="C14" s="215"/>
      <c r="D14" s="215"/>
      <c r="E14" s="215"/>
      <c r="F14" s="215"/>
      <c r="G14" s="215"/>
      <c r="H14" s="215"/>
      <c r="I14" s="215"/>
      <c r="J14" s="205"/>
      <c r="K14" s="206"/>
      <c r="L14" s="206"/>
      <c r="M14" s="216"/>
      <c r="Y14" s="186"/>
      <c r="Z14" s="186"/>
      <c r="AA14" s="186"/>
      <c r="AB14" s="186"/>
      <c r="AC14" s="186"/>
      <c r="AD14" s="186"/>
      <c r="AE14" s="186"/>
      <c r="AF14" s="186"/>
      <c r="AG14" s="186"/>
      <c r="AH14" s="186"/>
      <c r="AI14" s="186"/>
      <c r="AJ14" s="186"/>
      <c r="AK14" s="186"/>
    </row>
    <row r="15" spans="1:37" x14ac:dyDescent="0.25">
      <c r="A15" s="206" t="s">
        <v>170</v>
      </c>
      <c r="B15" s="464"/>
      <c r="C15" s="208" t="str">
        <f>IF($B15="","",VLOOKUP($B15,'Játék nélkül továbbjutók'!$A$7:$O$22,5))</f>
        <v/>
      </c>
      <c r="D15" s="208" t="str">
        <f>IF($B15="","",VLOOKUP($B15,'Játék nélkül továbbjutók'!$A$7:$O$22,15))</f>
        <v/>
      </c>
      <c r="E15" s="209" t="str">
        <f>UPPER(IF($B15="","",VLOOKUP($B15,'Játék nélkül továbbjutók'!$A$7:$O$22,2)))</f>
        <v/>
      </c>
      <c r="F15" s="210"/>
      <c r="G15" s="209" t="str">
        <f>IF($B15="","",VLOOKUP($B15,'Játék nélkül továbbjutók'!$A$7:$O$22,3))</f>
        <v/>
      </c>
      <c r="H15" s="210"/>
      <c r="I15" s="209" t="str">
        <f>IF($B15="","",VLOOKUP($B15,'Játék nélkül továbbjutók'!$A$7:$O$22,4))</f>
        <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6"/>
      <c r="B16" s="462"/>
      <c r="C16" s="215"/>
      <c r="D16" s="215"/>
      <c r="E16" s="215"/>
      <c r="F16" s="215"/>
      <c r="G16" s="215"/>
      <c r="H16" s="215"/>
      <c r="I16" s="215"/>
      <c r="J16" s="205"/>
      <c r="K16" s="206"/>
      <c r="L16" s="206"/>
      <c r="M16" s="216"/>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6" t="s">
        <v>351</v>
      </c>
      <c r="B17" s="464"/>
      <c r="C17" s="208" t="str">
        <f>IF($B17="","",VLOOKUP($B17,'Játék nélkül továbbjutók'!$A$7:$O$22,5))</f>
        <v/>
      </c>
      <c r="D17" s="208" t="str">
        <f>IF($B17="","",VLOOKUP($B17,'Játék nélkül továbbjutók'!$A$7:$O$22,15))</f>
        <v/>
      </c>
      <c r="E17" s="209" t="str">
        <f>UPPER(IF($B17="","",VLOOKUP($B17,'Játék nélkül továbbjutók'!$A$7:$O$22,2)))</f>
        <v/>
      </c>
      <c r="F17" s="210"/>
      <c r="G17" s="209" t="str">
        <f>IF($B17="","",VLOOKUP($B17,'Játék nélkül továbbjutók'!$A$7:$O$22,3))</f>
        <v/>
      </c>
      <c r="H17" s="210"/>
      <c r="I17" s="209" t="str">
        <f>IF($B17="","",VLOOKUP($B17,'Játék nélkül továbbjutók'!$A$7:$O$22,4))</f>
        <v/>
      </c>
      <c r="J17" s="205"/>
      <c r="K17" s="211"/>
      <c r="L17" s="212" t="str">
        <f>IF(K17="","",CONCATENATE(VLOOKUP($Y$3,$AB$1:$AK$1,K17)," pont"))</f>
        <v/>
      </c>
      <c r="M17" s="213"/>
      <c r="Y17" s="186"/>
      <c r="Z17" s="186"/>
      <c r="AA17" s="186" t="s">
        <v>65</v>
      </c>
      <c r="AB17" s="186">
        <v>250</v>
      </c>
      <c r="AC17" s="186">
        <v>200</v>
      </c>
      <c r="AD17" s="186">
        <v>160</v>
      </c>
      <c r="AE17" s="186">
        <v>140</v>
      </c>
      <c r="AF17" s="186">
        <v>120</v>
      </c>
      <c r="AG17" s="186">
        <v>110</v>
      </c>
      <c r="AH17" s="186">
        <v>100</v>
      </c>
      <c r="AI17" s="186">
        <v>90</v>
      </c>
      <c r="AJ17" s="186">
        <v>80</v>
      </c>
      <c r="AK17" s="186">
        <v>70</v>
      </c>
    </row>
    <row r="18" spans="1:37" x14ac:dyDescent="0.25">
      <c r="A18" s="205"/>
      <c r="B18" s="205"/>
      <c r="C18" s="205"/>
      <c r="D18" s="205"/>
      <c r="E18" s="205"/>
      <c r="F18" s="205"/>
      <c r="G18" s="205"/>
      <c r="H18" s="205"/>
      <c r="I18" s="205"/>
      <c r="J18" s="205"/>
      <c r="K18" s="205"/>
      <c r="L18" s="205"/>
      <c r="M18" s="205"/>
      <c r="Y18" s="186"/>
      <c r="Z18" s="186"/>
      <c r="AA18" s="186" t="s">
        <v>69</v>
      </c>
      <c r="AB18" s="186">
        <v>200</v>
      </c>
      <c r="AC18" s="186">
        <v>150</v>
      </c>
      <c r="AD18" s="186">
        <v>130</v>
      </c>
      <c r="AE18" s="186">
        <v>110</v>
      </c>
      <c r="AF18" s="186">
        <v>95</v>
      </c>
      <c r="AG18" s="186">
        <v>80</v>
      </c>
      <c r="AH18" s="186">
        <v>70</v>
      </c>
      <c r="AI18" s="186">
        <v>60</v>
      </c>
      <c r="AJ18" s="186">
        <v>55</v>
      </c>
      <c r="AK18" s="186">
        <v>50</v>
      </c>
    </row>
    <row r="19" spans="1:37" x14ac:dyDescent="0.25">
      <c r="A19" s="205"/>
      <c r="B19" s="205"/>
      <c r="C19" s="205"/>
      <c r="D19" s="205"/>
      <c r="E19" s="205"/>
      <c r="F19" s="205"/>
      <c r="G19" s="205"/>
      <c r="H19" s="205"/>
      <c r="I19" s="205"/>
      <c r="J19" s="205"/>
      <c r="K19" s="205"/>
      <c r="L19" s="205"/>
      <c r="M19" s="205"/>
      <c r="Y19" s="186"/>
      <c r="Z19" s="186"/>
      <c r="AA19" s="186" t="s">
        <v>79</v>
      </c>
      <c r="AB19" s="186">
        <v>150</v>
      </c>
      <c r="AC19" s="186">
        <v>120</v>
      </c>
      <c r="AD19" s="186">
        <v>100</v>
      </c>
      <c r="AE19" s="186">
        <v>80</v>
      </c>
      <c r="AF19" s="186">
        <v>70</v>
      </c>
      <c r="AG19" s="186">
        <v>60</v>
      </c>
      <c r="AH19" s="186">
        <v>55</v>
      </c>
      <c r="AI19" s="186">
        <v>50</v>
      </c>
      <c r="AJ19" s="186">
        <v>45</v>
      </c>
      <c r="AK19" s="186">
        <v>40</v>
      </c>
    </row>
    <row r="20" spans="1:37" x14ac:dyDescent="0.25">
      <c r="A20" s="205"/>
      <c r="B20" s="205"/>
      <c r="C20" s="205"/>
      <c r="D20" s="205"/>
      <c r="E20" s="205"/>
      <c r="F20" s="205"/>
      <c r="G20" s="205"/>
      <c r="H20" s="205"/>
      <c r="I20" s="205"/>
      <c r="J20" s="205"/>
      <c r="K20" s="205"/>
      <c r="L20" s="205"/>
      <c r="M20" s="205"/>
      <c r="Y20" s="186"/>
      <c r="Z20" s="186"/>
      <c r="AA20" s="186" t="s">
        <v>80</v>
      </c>
      <c r="AB20" s="186">
        <v>120</v>
      </c>
      <c r="AC20" s="186">
        <v>90</v>
      </c>
      <c r="AD20" s="186">
        <v>65</v>
      </c>
      <c r="AE20" s="186">
        <v>55</v>
      </c>
      <c r="AF20" s="186">
        <v>50</v>
      </c>
      <c r="AG20" s="186">
        <v>45</v>
      </c>
      <c r="AH20" s="186">
        <v>40</v>
      </c>
      <c r="AI20" s="186">
        <v>35</v>
      </c>
      <c r="AJ20" s="186">
        <v>25</v>
      </c>
      <c r="AK20" s="186">
        <v>20</v>
      </c>
    </row>
    <row r="21" spans="1:37" x14ac:dyDescent="0.25">
      <c r="A21" s="205"/>
      <c r="B21" s="205"/>
      <c r="C21" s="205"/>
      <c r="D21" s="205"/>
      <c r="E21" s="205"/>
      <c r="F21" s="205"/>
      <c r="G21" s="205"/>
      <c r="H21" s="205"/>
      <c r="I21" s="205"/>
      <c r="J21" s="205"/>
      <c r="K21" s="205"/>
      <c r="L21" s="205"/>
      <c r="M21" s="205"/>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05"/>
      <c r="B22" s="710"/>
      <c r="C22" s="710"/>
      <c r="D22" s="711" t="str">
        <f>E7</f>
        <v/>
      </c>
      <c r="E22" s="711"/>
      <c r="F22" s="711" t="str">
        <f>E9</f>
        <v/>
      </c>
      <c r="G22" s="711"/>
      <c r="H22" s="711" t="str">
        <f>E11</f>
        <v/>
      </c>
      <c r="I22" s="711"/>
      <c r="J22" s="205"/>
      <c r="K22" s="205"/>
      <c r="L22" s="205"/>
      <c r="M22" s="466" t="s">
        <v>74</v>
      </c>
      <c r="Y22" s="186"/>
      <c r="Z22" s="186"/>
      <c r="AA22" s="186" t="s">
        <v>85</v>
      </c>
      <c r="AB22" s="186">
        <v>60</v>
      </c>
      <c r="AC22" s="186">
        <v>40</v>
      </c>
      <c r="AD22" s="186">
        <v>30</v>
      </c>
      <c r="AE22" s="186">
        <v>20</v>
      </c>
      <c r="AF22" s="186">
        <v>18</v>
      </c>
      <c r="AG22" s="186">
        <v>15</v>
      </c>
      <c r="AH22" s="186">
        <v>12</v>
      </c>
      <c r="AI22" s="186">
        <v>10</v>
      </c>
      <c r="AJ22" s="186">
        <v>8</v>
      </c>
      <c r="AK22" s="186">
        <v>6</v>
      </c>
    </row>
    <row r="23" spans="1:37" ht="18.75" customHeight="1" x14ac:dyDescent="0.25">
      <c r="A23" s="218" t="s">
        <v>62</v>
      </c>
      <c r="B23" s="703" t="str">
        <f>E7</f>
        <v/>
      </c>
      <c r="C23" s="703"/>
      <c r="D23" s="705"/>
      <c r="E23" s="705"/>
      <c r="F23" s="704"/>
      <c r="G23" s="704"/>
      <c r="H23" s="704"/>
      <c r="I23" s="704"/>
      <c r="J23" s="205"/>
      <c r="K23" s="205"/>
      <c r="L23" s="205"/>
      <c r="M23" s="467"/>
      <c r="Y23" s="186"/>
      <c r="Z23" s="186"/>
      <c r="AA23" s="186" t="s">
        <v>90</v>
      </c>
      <c r="AB23" s="186">
        <v>40</v>
      </c>
      <c r="AC23" s="186">
        <v>25</v>
      </c>
      <c r="AD23" s="186">
        <v>18</v>
      </c>
      <c r="AE23" s="186">
        <v>13</v>
      </c>
      <c r="AF23" s="186">
        <v>8</v>
      </c>
      <c r="AG23" s="186">
        <v>7</v>
      </c>
      <c r="AH23" s="186">
        <v>6</v>
      </c>
      <c r="AI23" s="186">
        <v>5</v>
      </c>
      <c r="AJ23" s="186">
        <v>4</v>
      </c>
      <c r="AK23" s="186">
        <v>3</v>
      </c>
    </row>
    <row r="24" spans="1:37" ht="18.75" customHeight="1" x14ac:dyDescent="0.25">
      <c r="A24" s="218" t="s">
        <v>86</v>
      </c>
      <c r="B24" s="703" t="str">
        <f>E9</f>
        <v/>
      </c>
      <c r="C24" s="703"/>
      <c r="D24" s="704"/>
      <c r="E24" s="704"/>
      <c r="F24" s="705"/>
      <c r="G24" s="705"/>
      <c r="H24" s="704"/>
      <c r="I24" s="704"/>
      <c r="J24" s="205"/>
      <c r="K24" s="205"/>
      <c r="L24" s="205"/>
      <c r="M24" s="467"/>
      <c r="Y24" s="186"/>
      <c r="Z24" s="186"/>
      <c r="AA24" s="186" t="s">
        <v>91</v>
      </c>
      <c r="AB24" s="186">
        <v>25</v>
      </c>
      <c r="AC24" s="186">
        <v>15</v>
      </c>
      <c r="AD24" s="186">
        <v>13</v>
      </c>
      <c r="AE24" s="186">
        <v>7</v>
      </c>
      <c r="AF24" s="186">
        <v>6</v>
      </c>
      <c r="AG24" s="186">
        <v>5</v>
      </c>
      <c r="AH24" s="186">
        <v>4</v>
      </c>
      <c r="AI24" s="186">
        <v>3</v>
      </c>
      <c r="AJ24" s="186">
        <v>2</v>
      </c>
      <c r="AK24" s="186">
        <v>1</v>
      </c>
    </row>
    <row r="25" spans="1:37" ht="18.75" customHeight="1" x14ac:dyDescent="0.25">
      <c r="A25" s="218" t="s">
        <v>92</v>
      </c>
      <c r="B25" s="703" t="str">
        <f>E11</f>
        <v/>
      </c>
      <c r="C25" s="703"/>
      <c r="D25" s="704"/>
      <c r="E25" s="704"/>
      <c r="F25" s="704"/>
      <c r="G25" s="704"/>
      <c r="H25" s="705"/>
      <c r="I25" s="705"/>
      <c r="J25" s="205"/>
      <c r="K25" s="205"/>
      <c r="L25" s="205"/>
      <c r="M25" s="467"/>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468"/>
      <c r="Y26" s="186"/>
      <c r="Z26" s="186"/>
      <c r="AA26" s="186" t="s">
        <v>97</v>
      </c>
      <c r="AB26" s="186">
        <v>10</v>
      </c>
      <c r="AC26" s="186">
        <v>6</v>
      </c>
      <c r="AD26" s="186">
        <v>4</v>
      </c>
      <c r="AE26" s="186">
        <v>2</v>
      </c>
      <c r="AF26" s="186">
        <v>1</v>
      </c>
      <c r="AG26" s="186">
        <v>0</v>
      </c>
      <c r="AH26" s="186">
        <v>0</v>
      </c>
      <c r="AI26" s="186">
        <v>0</v>
      </c>
      <c r="AJ26" s="186">
        <v>0</v>
      </c>
      <c r="AK26" s="186">
        <v>0</v>
      </c>
    </row>
    <row r="27" spans="1:37" ht="18.75" customHeight="1" x14ac:dyDescent="0.25">
      <c r="A27" s="205"/>
      <c r="B27" s="710"/>
      <c r="C27" s="710"/>
      <c r="D27" s="711" t="str">
        <f>E13</f>
        <v/>
      </c>
      <c r="E27" s="711"/>
      <c r="F27" s="711" t="str">
        <f>E15</f>
        <v/>
      </c>
      <c r="G27" s="711"/>
      <c r="H27" s="711" t="str">
        <f>E17</f>
        <v/>
      </c>
      <c r="I27" s="711"/>
      <c r="J27" s="205"/>
      <c r="K27" s="205"/>
      <c r="L27" s="205"/>
      <c r="M27" s="468"/>
      <c r="Y27" s="186"/>
      <c r="Z27" s="186"/>
      <c r="AA27" s="186" t="s">
        <v>98</v>
      </c>
      <c r="AB27" s="186">
        <v>3</v>
      </c>
      <c r="AC27" s="186">
        <v>2</v>
      </c>
      <c r="AD27" s="186">
        <v>1</v>
      </c>
      <c r="AE27" s="186">
        <v>0</v>
      </c>
      <c r="AF27" s="186">
        <v>0</v>
      </c>
      <c r="AG27" s="186">
        <v>0</v>
      </c>
      <c r="AH27" s="186">
        <v>0</v>
      </c>
      <c r="AI27" s="186">
        <v>0</v>
      </c>
      <c r="AJ27" s="186">
        <v>0</v>
      </c>
      <c r="AK27" s="186">
        <v>0</v>
      </c>
    </row>
    <row r="28" spans="1:37" ht="18.75" customHeight="1" x14ac:dyDescent="0.25">
      <c r="A28" s="218" t="s">
        <v>167</v>
      </c>
      <c r="B28" s="703" t="str">
        <f>E13</f>
        <v/>
      </c>
      <c r="C28" s="703"/>
      <c r="D28" s="705"/>
      <c r="E28" s="705"/>
      <c r="F28" s="704"/>
      <c r="G28" s="704"/>
      <c r="H28" s="704"/>
      <c r="I28" s="704"/>
      <c r="J28" s="205"/>
      <c r="K28" s="205"/>
      <c r="L28" s="205"/>
      <c r="M28" s="467"/>
    </row>
    <row r="29" spans="1:37" ht="18.75" customHeight="1" x14ac:dyDescent="0.25">
      <c r="A29" s="218" t="s">
        <v>170</v>
      </c>
      <c r="B29" s="703" t="str">
        <f>E15</f>
        <v/>
      </c>
      <c r="C29" s="703"/>
      <c r="D29" s="704"/>
      <c r="E29" s="704"/>
      <c r="F29" s="705"/>
      <c r="G29" s="705"/>
      <c r="H29" s="704"/>
      <c r="I29" s="704"/>
      <c r="J29" s="205"/>
      <c r="K29" s="205"/>
      <c r="L29" s="205"/>
      <c r="M29" s="467"/>
    </row>
    <row r="30" spans="1:37" ht="18.75" customHeight="1" x14ac:dyDescent="0.25">
      <c r="A30" s="218" t="s">
        <v>351</v>
      </c>
      <c r="B30" s="703" t="str">
        <f>E17</f>
        <v/>
      </c>
      <c r="C30" s="703"/>
      <c r="D30" s="704"/>
      <c r="E30" s="704"/>
      <c r="F30" s="704"/>
      <c r="G30" s="704"/>
      <c r="H30" s="705"/>
      <c r="I30" s="705"/>
      <c r="J30" s="205"/>
      <c r="K30" s="205"/>
      <c r="L30" s="205"/>
      <c r="M30" s="467"/>
    </row>
    <row r="31" spans="1:37" x14ac:dyDescent="0.25">
      <c r="A31" s="205"/>
      <c r="B31" s="205"/>
      <c r="C31" s="205"/>
      <c r="D31" s="205"/>
      <c r="E31" s="205"/>
      <c r="F31" s="205"/>
      <c r="G31" s="205"/>
      <c r="H31" s="205"/>
      <c r="I31" s="205"/>
      <c r="J31" s="205"/>
      <c r="K31" s="205"/>
      <c r="L31" s="205"/>
      <c r="M31" s="205"/>
    </row>
    <row r="32" spans="1:37" x14ac:dyDescent="0.25">
      <c r="A32" s="205" t="s">
        <v>129</v>
      </c>
      <c r="B32" s="205"/>
      <c r="C32" s="714" t="str">
        <f>IF(M23=1,B23,IF(M24=1,B24,IF(M25=1,B25,"")))</f>
        <v/>
      </c>
      <c r="D32" s="714"/>
      <c r="E32" s="206" t="s">
        <v>356</v>
      </c>
      <c r="F32" s="714" t="str">
        <f>IF(M28=1,B28,IF(M29=1,B29,IF(M30=1,B30,"")))</f>
        <v/>
      </c>
      <c r="G32" s="714"/>
      <c r="H32" s="205"/>
      <c r="I32" s="219"/>
      <c r="J32" s="205"/>
      <c r="K32" s="205"/>
      <c r="L32" s="205"/>
      <c r="M32" s="205"/>
    </row>
    <row r="33" spans="1:18" x14ac:dyDescent="0.25">
      <c r="A33" s="205"/>
      <c r="B33" s="205"/>
      <c r="C33" s="205"/>
      <c r="D33" s="205"/>
      <c r="E33" s="205"/>
      <c r="F33" s="206"/>
      <c r="G33" s="206"/>
      <c r="H33" s="205"/>
      <c r="I33" s="205"/>
      <c r="J33" s="205"/>
      <c r="K33" s="205"/>
      <c r="L33" s="205"/>
      <c r="M33" s="205"/>
    </row>
    <row r="34" spans="1:18" x14ac:dyDescent="0.25">
      <c r="A34" s="205" t="s">
        <v>357</v>
      </c>
      <c r="B34" s="205"/>
      <c r="C34" s="714" t="str">
        <f>IF(M23=2,B23,IF(M24=2,B24,IF(M25=2,B25,"")))</f>
        <v/>
      </c>
      <c r="D34" s="714"/>
      <c r="E34" s="206" t="s">
        <v>356</v>
      </c>
      <c r="F34" s="714" t="str">
        <f>IF(M28=2,B28,IF(M29=2,B29,IF(M30=2,B30,"")))</f>
        <v/>
      </c>
      <c r="G34" s="714"/>
      <c r="H34" s="205"/>
      <c r="I34" s="219"/>
      <c r="J34" s="205"/>
      <c r="K34" s="205"/>
      <c r="L34" s="205"/>
      <c r="M34" s="205"/>
    </row>
    <row r="35" spans="1:18" x14ac:dyDescent="0.25">
      <c r="A35" s="205"/>
      <c r="B35" s="205"/>
      <c r="C35" s="206"/>
      <c r="D35" s="206"/>
      <c r="E35" s="206"/>
      <c r="F35" s="206"/>
      <c r="G35" s="206"/>
      <c r="H35" s="205"/>
      <c r="I35" s="205"/>
      <c r="J35" s="205"/>
      <c r="K35" s="205"/>
      <c r="L35" s="205"/>
      <c r="M35" s="205"/>
    </row>
    <row r="36" spans="1:18" x14ac:dyDescent="0.25">
      <c r="A36" s="205" t="s">
        <v>358</v>
      </c>
      <c r="B36" s="205"/>
      <c r="C36" s="714" t="str">
        <f>IF(M23=3,B23,IF(M24=3,B24,IF(M25=3,B25,"")))</f>
        <v/>
      </c>
      <c r="D36" s="714"/>
      <c r="E36" s="206" t="s">
        <v>356</v>
      </c>
      <c r="F36" s="714" t="str">
        <f>IF(M28=3,B28,IF(M29=3,B29,IF(M30=3,B30,"")))</f>
        <v/>
      </c>
      <c r="G36" s="714"/>
      <c r="H36" s="205"/>
      <c r="I36" s="219"/>
      <c r="J36" s="205"/>
      <c r="K36" s="205"/>
      <c r="L36" s="205"/>
      <c r="M36" s="205"/>
    </row>
    <row r="37" spans="1:18" x14ac:dyDescent="0.25">
      <c r="A37" s="205"/>
      <c r="B37" s="205"/>
      <c r="C37" s="205"/>
      <c r="D37" s="205"/>
      <c r="E37" s="205"/>
      <c r="F37" s="205"/>
      <c r="G37" s="205"/>
      <c r="H37" s="205"/>
      <c r="I37" s="205"/>
      <c r="J37" s="205"/>
      <c r="K37" s="205"/>
      <c r="L37" s="205"/>
      <c r="M37" s="205"/>
    </row>
    <row r="38" spans="1:18" x14ac:dyDescent="0.25">
      <c r="A38" s="205"/>
      <c r="B38" s="205"/>
      <c r="C38" s="205"/>
      <c r="D38" s="205"/>
      <c r="E38" s="205"/>
      <c r="F38" s="205"/>
      <c r="G38" s="205"/>
      <c r="H38" s="205"/>
      <c r="I38" s="205"/>
      <c r="J38" s="205"/>
      <c r="K38" s="205"/>
      <c r="L38" s="219"/>
      <c r="M38" s="205"/>
    </row>
    <row r="39" spans="1:18" x14ac:dyDescent="0.25">
      <c r="A39" s="220" t="s">
        <v>72</v>
      </c>
      <c r="B39" s="221"/>
      <c r="C39" s="222"/>
      <c r="D39" s="223" t="s">
        <v>99</v>
      </c>
      <c r="E39" s="224" t="s">
        <v>100</v>
      </c>
      <c r="F39" s="225"/>
      <c r="G39" s="223" t="s">
        <v>99</v>
      </c>
      <c r="H39" s="224" t="s">
        <v>101</v>
      </c>
      <c r="I39" s="226"/>
      <c r="J39" s="224" t="s">
        <v>102</v>
      </c>
      <c r="K39" s="227" t="s">
        <v>103</v>
      </c>
      <c r="L39" s="33"/>
      <c r="M39" s="225"/>
      <c r="P39" s="230"/>
      <c r="Q39" s="230"/>
      <c r="R39" s="231"/>
    </row>
    <row r="40" spans="1:18" x14ac:dyDescent="0.25">
      <c r="A40" s="232" t="s">
        <v>104</v>
      </c>
      <c r="B40" s="233"/>
      <c r="C40" s="234"/>
      <c r="D40" s="235">
        <v>1</v>
      </c>
      <c r="E40" s="706" t="str">
        <f>IF(D40&gt;$R$47,0,UPPER(VLOOKUP(D40,'Játék nélkül továbbjutók'!$A$7:$Q$134,2)))</f>
        <v>ZENDEHDEL-MOGHADDAM</v>
      </c>
      <c r="F40" s="706"/>
      <c r="G40" s="236" t="s">
        <v>105</v>
      </c>
      <c r="H40" s="233"/>
      <c r="I40" s="237"/>
      <c r="J40" s="238"/>
      <c r="K40" s="239" t="s">
        <v>106</v>
      </c>
      <c r="L40" s="240"/>
      <c r="M40" s="259"/>
      <c r="P40" s="242"/>
      <c r="Q40" s="242"/>
      <c r="R40" s="243"/>
    </row>
    <row r="41" spans="1:18" x14ac:dyDescent="0.25">
      <c r="A41" s="244" t="s">
        <v>107</v>
      </c>
      <c r="B41" s="245"/>
      <c r="C41" s="246"/>
      <c r="D41" s="247">
        <v>2</v>
      </c>
      <c r="E41" s="707" t="str">
        <f>IF(D41&gt;$R$47,0,UPPER(VLOOKUP(D41,'Játék nélkül továbbjutók'!$A$7:$Q$134,2)))</f>
        <v xml:space="preserve">HARTMANN </v>
      </c>
      <c r="F41" s="707"/>
      <c r="G41" s="248" t="s">
        <v>108</v>
      </c>
      <c r="H41" s="249"/>
      <c r="I41" s="250"/>
      <c r="J41" s="251"/>
      <c r="K41" s="252"/>
      <c r="L41" s="219"/>
      <c r="M41" s="253"/>
      <c r="P41" s="243"/>
      <c r="Q41" s="254"/>
      <c r="R41" s="243"/>
    </row>
    <row r="42" spans="1:18" x14ac:dyDescent="0.25">
      <c r="A42" s="255"/>
      <c r="B42" s="256"/>
      <c r="C42" s="257"/>
      <c r="D42" s="247"/>
      <c r="E42" s="258"/>
      <c r="F42" s="205"/>
      <c r="G42" s="248" t="s">
        <v>109</v>
      </c>
      <c r="H42" s="249"/>
      <c r="I42" s="250"/>
      <c r="J42" s="251"/>
      <c r="K42" s="239" t="s">
        <v>110</v>
      </c>
      <c r="L42" s="240"/>
      <c r="M42" s="259"/>
      <c r="P42" s="242"/>
      <c r="Q42" s="242"/>
      <c r="R42" s="243"/>
    </row>
    <row r="43" spans="1:18" x14ac:dyDescent="0.25">
      <c r="A43" s="260"/>
      <c r="B43" s="261"/>
      <c r="C43" s="262"/>
      <c r="D43" s="247"/>
      <c r="E43" s="258"/>
      <c r="F43" s="205"/>
      <c r="G43" s="248" t="s">
        <v>111</v>
      </c>
      <c r="H43" s="249"/>
      <c r="I43" s="250"/>
      <c r="J43" s="251"/>
      <c r="K43" s="263"/>
      <c r="L43" s="205"/>
      <c r="M43" s="241"/>
      <c r="P43" s="243"/>
      <c r="Q43" s="254"/>
      <c r="R43" s="243"/>
    </row>
    <row r="44" spans="1:18" x14ac:dyDescent="0.25">
      <c r="A44" s="264"/>
      <c r="B44" s="265"/>
      <c r="C44" s="266"/>
      <c r="D44" s="247"/>
      <c r="E44" s="258"/>
      <c r="F44" s="205"/>
      <c r="G44" s="248" t="s">
        <v>112</v>
      </c>
      <c r="H44" s="249"/>
      <c r="I44" s="250"/>
      <c r="J44" s="251"/>
      <c r="K44" s="244"/>
      <c r="L44" s="219"/>
      <c r="M44" s="253"/>
      <c r="P44" s="243"/>
      <c r="Q44" s="254"/>
      <c r="R44" s="243"/>
    </row>
    <row r="45" spans="1:18" x14ac:dyDescent="0.25">
      <c r="A45" s="267"/>
      <c r="B45" s="16"/>
      <c r="C45" s="262"/>
      <c r="D45" s="247"/>
      <c r="E45" s="258"/>
      <c r="F45" s="205"/>
      <c r="G45" s="248" t="s">
        <v>113</v>
      </c>
      <c r="H45" s="249"/>
      <c r="I45" s="250"/>
      <c r="J45" s="251"/>
      <c r="K45" s="239" t="s">
        <v>33</v>
      </c>
      <c r="L45" s="240"/>
      <c r="M45" s="259"/>
      <c r="P45" s="242"/>
      <c r="Q45" s="242"/>
      <c r="R45" s="243"/>
    </row>
    <row r="46" spans="1:18" x14ac:dyDescent="0.25">
      <c r="A46" s="267"/>
      <c r="B46" s="16"/>
      <c r="C46" s="268"/>
      <c r="D46" s="247"/>
      <c r="E46" s="258"/>
      <c r="F46" s="205"/>
      <c r="G46" s="248" t="s">
        <v>114</v>
      </c>
      <c r="H46" s="249"/>
      <c r="I46" s="250"/>
      <c r="J46" s="251"/>
      <c r="K46" s="263"/>
      <c r="L46" s="205"/>
      <c r="M46" s="241"/>
      <c r="P46" s="243"/>
      <c r="Q46" s="254"/>
      <c r="R46" s="243"/>
    </row>
    <row r="47" spans="1:18" x14ac:dyDescent="0.25">
      <c r="A47" s="269"/>
      <c r="B47" s="270"/>
      <c r="C47" s="271"/>
      <c r="D47" s="272"/>
      <c r="E47" s="273"/>
      <c r="F47" s="219"/>
      <c r="G47" s="274" t="s">
        <v>115</v>
      </c>
      <c r="H47" s="245"/>
      <c r="I47" s="275"/>
      <c r="J47" s="276"/>
      <c r="K47" s="244" t="str">
        <f>L4</f>
        <v>Kovács Zoltán</v>
      </c>
      <c r="L47" s="219"/>
      <c r="M47" s="253"/>
      <c r="P47" s="243"/>
      <c r="Q47" s="254"/>
      <c r="R47" s="277">
        <f>MIN(4,'Játék nélkül továbbjutók'!Q5)</f>
        <v>4</v>
      </c>
    </row>
  </sheetData>
  <sheetProtection selectLockedCells="1" selectUnlockedCells="1"/>
  <mergeCells count="42">
    <mergeCell ref="H22:I22"/>
    <mergeCell ref="A1:F1"/>
    <mergeCell ref="A4:C4"/>
    <mergeCell ref="B22:C22"/>
    <mergeCell ref="D22:E22"/>
    <mergeCell ref="F22:G22"/>
    <mergeCell ref="B23:C23"/>
    <mergeCell ref="D23:E23"/>
    <mergeCell ref="F23:G23"/>
    <mergeCell ref="H23:I23"/>
    <mergeCell ref="B24:C24"/>
    <mergeCell ref="D24:E24"/>
    <mergeCell ref="F24:G24"/>
    <mergeCell ref="H24:I24"/>
    <mergeCell ref="B25:C25"/>
    <mergeCell ref="D25:E25"/>
    <mergeCell ref="F25:G25"/>
    <mergeCell ref="H25:I25"/>
    <mergeCell ref="B27:C27"/>
    <mergeCell ref="D27:E27"/>
    <mergeCell ref="F27:G27"/>
    <mergeCell ref="H27:I27"/>
    <mergeCell ref="B28:C28"/>
    <mergeCell ref="D28:E28"/>
    <mergeCell ref="F28:G28"/>
    <mergeCell ref="H28:I28"/>
    <mergeCell ref="B29:C29"/>
    <mergeCell ref="D29:E29"/>
    <mergeCell ref="F29:G29"/>
    <mergeCell ref="H29:I29"/>
    <mergeCell ref="E41:F41"/>
    <mergeCell ref="B30:C30"/>
    <mergeCell ref="D30:E30"/>
    <mergeCell ref="F30:G30"/>
    <mergeCell ref="H30:I30"/>
    <mergeCell ref="C32:D32"/>
    <mergeCell ref="F32:G32"/>
    <mergeCell ref="C34:D34"/>
    <mergeCell ref="F34:G34"/>
    <mergeCell ref="C36:D36"/>
    <mergeCell ref="F36:G36"/>
    <mergeCell ref="E40:F40"/>
  </mergeCells>
  <conditionalFormatting sqref="E7 E9 E11 E13 E15 E17">
    <cfRule type="cellIs" dxfId="98" priority="2" stopIfTrue="1" operator="equal">
      <formula>"Bye"</formula>
    </cfRule>
  </conditionalFormatting>
  <conditionalFormatting sqref="R47">
    <cfRule type="expression" dxfId="97" priority="1"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9DC7D-11EB-4D12-996F-F9609856A5CB}">
  <sheetPr codeName="Munka49">
    <tabColor indexed="11"/>
  </sheetPr>
  <dimension ref="A1:AK49"/>
  <sheetViews>
    <sheetView showZeros="0" workbookViewId="0">
      <selection activeCell="N12" sqref="N12"/>
    </sheetView>
  </sheetViews>
  <sheetFormatPr defaultRowHeight="13.2" x14ac:dyDescent="0.25"/>
  <cols>
    <col min="1" max="1" width="6.10937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3" width="8.5546875" customWidth="1"/>
    <col min="15" max="16" width="5.33203125" customWidth="1"/>
    <col min="17" max="17" width="11.5546875" customWidth="1"/>
    <col min="25" max="25" width="10.33203125" hidden="1" customWidth="1"/>
    <col min="26" max="37" width="9.109375"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IF(Y5=1,CONCATENATE(VLOOKUP(Y3,AA16:AH27,2)),CONCATENATE(VLOOKUP(Y3,AA2:AK13,2)))</f>
        <v>#N/A</v>
      </c>
      <c r="AC1" s="177" t="e">
        <f>IF(Y5=1,CONCATENATE(VLOOKUP(Y3,AA16:AK27,3)),CONCATENATE(VLOOKUP(Y3,AA2:AK13,3)))</f>
        <v>#N/A</v>
      </c>
      <c r="AD1" s="177" t="e">
        <f>IF(Y5=1,CONCATENATE(VLOOKUP(Y3,AA16:AK27,4)),CONCATENATE(VLOOKUP(Y3,AA2:AK13,4)))</f>
        <v>#N/A</v>
      </c>
      <c r="AE1" s="177" t="e">
        <f>IF(Y5=1,CONCATENATE(VLOOKUP(Y3,AA16:AK27,5)),CONCATENATE(VLOOKUP(Y3,AA2:AK13,5)))</f>
        <v>#N/A</v>
      </c>
      <c r="AF1" s="177" t="e">
        <f>IF(Y5=1,CONCATENATE(VLOOKUP(Y3,AA16:AK27,6)),CONCATENATE(VLOOKUP(Y3,AA2:AK13,6)))</f>
        <v>#N/A</v>
      </c>
      <c r="AG1" s="177" t="e">
        <f>IF(Y5=1,CONCATENATE(VLOOKUP(Y3,AA16:AK27,7)),CONCATENATE(VLOOKUP(Y3,AA2:AK13,7)))</f>
        <v>#N/A</v>
      </c>
      <c r="AH1" s="177" t="e">
        <f>IF(Y5=1,CONCATENATE(VLOOKUP(Y3,AA16:AK27,8)),CONCATENATE(VLOOKUP(Y3,AA2:AK13,8)))</f>
        <v>#N/A</v>
      </c>
      <c r="AI1" s="177" t="e">
        <f>IF(Y5=1,CONCATENATE(VLOOKUP(Y3,AA16:AK27,9)),CONCATENATE(VLOOKUP(Y3,AA2:AK13,9)))</f>
        <v>#N/A</v>
      </c>
      <c r="AJ1" s="177" t="e">
        <f>IF(Y5=1,CONCATENATE(VLOOKUP(Y3,AA16:AK27,10)),CONCATENATE(VLOOKUP(Y3,AA2:AK13,10)))</f>
        <v>#N/A</v>
      </c>
      <c r="AK1" s="177" t="e">
        <f>IF(Y5=1,CONCATENATE(VLOOKUP(Y3,AA16:AK27,11)),CONCATENATE(VLOOKUP(Y3,AA2:AK13,11)))</f>
        <v>#N/A</v>
      </c>
    </row>
    <row r="2" spans="1:37" x14ac:dyDescent="0.25">
      <c r="A2" s="178" t="s">
        <v>29</v>
      </c>
      <c r="B2" s="179"/>
      <c r="C2" s="179"/>
      <c r="D2" s="179"/>
      <c r="E2" s="101">
        <f>Altalanos!$E$8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1" t="s">
        <v>63</v>
      </c>
      <c r="R3" s="187" t="s">
        <v>64</v>
      </c>
      <c r="S3" s="187" t="s">
        <v>336</v>
      </c>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197" t="str">
        <f>Altalanos!$E$10</f>
        <v>Kovács Zoltán</v>
      </c>
      <c r="M4" s="195"/>
      <c r="N4" s="198"/>
      <c r="O4" s="199"/>
      <c r="P4" s="198"/>
      <c r="Q4" s="200" t="s">
        <v>67</v>
      </c>
      <c r="R4" s="201" t="s">
        <v>68</v>
      </c>
      <c r="S4" s="201" t="s">
        <v>154</v>
      </c>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Q5" s="203" t="s">
        <v>77</v>
      </c>
      <c r="R5" s="204" t="s">
        <v>78</v>
      </c>
      <c r="S5" s="204" t="s">
        <v>153</v>
      </c>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Y6" s="186"/>
      <c r="Z6" s="186"/>
      <c r="AA6" s="186" t="s">
        <v>80</v>
      </c>
      <c r="AB6" s="187">
        <v>40</v>
      </c>
      <c r="AC6" s="187">
        <v>25</v>
      </c>
      <c r="AD6" s="187">
        <v>18</v>
      </c>
      <c r="AE6" s="187">
        <v>13</v>
      </c>
      <c r="AF6" s="187">
        <v>10</v>
      </c>
      <c r="AG6" s="187">
        <v>8</v>
      </c>
      <c r="AH6" s="187">
        <v>6</v>
      </c>
      <c r="AI6" s="187">
        <v>5</v>
      </c>
      <c r="AJ6" s="187">
        <v>4</v>
      </c>
      <c r="AK6" s="187">
        <v>3</v>
      </c>
    </row>
    <row r="7" spans="1:37" x14ac:dyDescent="0.25">
      <c r="A7" s="458" t="s">
        <v>62</v>
      </c>
      <c r="B7" s="459"/>
      <c r="C7" s="208" t="str">
        <f>IF($B7="","",VLOOKUP($B7,'Játék nélkül továbbjutók'!$A$7:$O$22,5))</f>
        <v/>
      </c>
      <c r="D7" s="208" t="str">
        <f>IF($B7="","",VLOOKUP($B7,'Játék nélkül továbbjutók'!$A$7:$O$22,15))</f>
        <v/>
      </c>
      <c r="E7" s="348" t="str">
        <f>UPPER(IF($B7="","",VLOOKUP($B7,'Játék nélkül továbbjutók'!$A$7:$O$22,2)))</f>
        <v/>
      </c>
      <c r="F7" s="460"/>
      <c r="G7" s="348" t="str">
        <f>IF($B7="","",VLOOKUP($B7,'Játék nélkül továbbjutók'!$A$7:$O$22,3))</f>
        <v/>
      </c>
      <c r="H7" s="460"/>
      <c r="I7" s="348" t="str">
        <f>IF($B7="","",VLOOKUP($B7,'Játék nélkül továbbjutók'!$A$7:$O$22,4))</f>
        <v/>
      </c>
      <c r="J7" s="205"/>
      <c r="K7" s="211"/>
      <c r="L7" s="212" t="str">
        <f>IF(K7="","",CONCATENATE(VLOOKUP($Y$3,$AB$1:$AK$1,K7)," pont"))</f>
        <v/>
      </c>
      <c r="M7" s="213"/>
      <c r="Q7" s="191" t="s">
        <v>63</v>
      </c>
      <c r="R7" s="461" t="s">
        <v>340</v>
      </c>
      <c r="S7" s="461" t="s">
        <v>341</v>
      </c>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462"/>
      <c r="C8" s="215"/>
      <c r="D8" s="215"/>
      <c r="E8" s="215"/>
      <c r="F8" s="215"/>
      <c r="G8" s="215"/>
      <c r="H8" s="215"/>
      <c r="I8" s="215"/>
      <c r="J8" s="205"/>
      <c r="K8" s="206"/>
      <c r="L8" s="206"/>
      <c r="M8" s="216"/>
      <c r="Q8" s="200" t="s">
        <v>67</v>
      </c>
      <c r="R8" s="463" t="s">
        <v>342</v>
      </c>
      <c r="S8" s="463" t="s">
        <v>343</v>
      </c>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464"/>
      <c r="C9" s="208" t="str">
        <f>IF($B9="","",VLOOKUP($B9,'Játék nélkül továbbjutók'!$A$7:$O$22,5))</f>
        <v/>
      </c>
      <c r="D9" s="208" t="str">
        <f>IF($B9="","",VLOOKUP($B9,'Játék nélkül továbbjutók'!$A$7:$O$22,15))</f>
        <v/>
      </c>
      <c r="E9" s="209" t="str">
        <f>UPPER(IF($B9="","",VLOOKUP($B9,'Játék nélkül továbbjutók'!$A$7:$O$22,2)))</f>
        <v/>
      </c>
      <c r="F9" s="210"/>
      <c r="G9" s="209" t="str">
        <f>IF($B9="","",VLOOKUP($B9,'Játék nélkül továbbjutók'!$A$7:$O$22,3))</f>
        <v/>
      </c>
      <c r="H9" s="210"/>
      <c r="I9" s="209" t="str">
        <f>IF($B9="","",VLOOKUP($B9,'Játék nélkül továbbjutók'!$A$7:$O$22,4))</f>
        <v/>
      </c>
      <c r="J9" s="205"/>
      <c r="K9" s="211"/>
      <c r="L9" s="212" t="str">
        <f>IF(K9="","",CONCATENATE(VLOOKUP($Y$3,$AB$1:$AK$1,K9)," pont"))</f>
        <v/>
      </c>
      <c r="M9" s="213"/>
      <c r="Q9" s="203" t="s">
        <v>77</v>
      </c>
      <c r="R9" s="465" t="s">
        <v>160</v>
      </c>
      <c r="S9" s="465" t="s">
        <v>346</v>
      </c>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462"/>
      <c r="C10" s="215"/>
      <c r="D10" s="215"/>
      <c r="E10" s="215"/>
      <c r="F10" s="215"/>
      <c r="G10" s="215"/>
      <c r="H10" s="215"/>
      <c r="I10" s="215"/>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464"/>
      <c r="C11" s="208" t="str">
        <f>IF($B11="","",VLOOKUP($B11,'Játék nélkül továbbjutók'!$A$7:$O$22,5))</f>
        <v/>
      </c>
      <c r="D11" s="208" t="str">
        <f>IF($B11="","",VLOOKUP($B11,'Játék nélkül továbbjutók'!$A$7:$O$22,15))</f>
        <v/>
      </c>
      <c r="E11" s="209" t="str">
        <f>UPPER(IF($B11="","",VLOOKUP($B11,'Játék nélkül továbbjutók'!$A$7:$O$22,2)))</f>
        <v/>
      </c>
      <c r="F11" s="210"/>
      <c r="G11" s="209" t="str">
        <f>IF($B11="","",VLOOKUP($B11,'Játék nélkül továbbjutók'!$A$7:$O$22,3))</f>
        <v/>
      </c>
      <c r="H11" s="210"/>
      <c r="I11" s="209" t="str">
        <f>IF($B11="","",VLOOKUP($B11,'Játék nélkül továbbjutók'!$A$7:$O$22,4))</f>
        <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5"/>
      <c r="B12" s="458"/>
      <c r="C12" s="205"/>
      <c r="D12" s="205"/>
      <c r="E12" s="205"/>
      <c r="F12" s="205"/>
      <c r="G12" s="205"/>
      <c r="H12" s="205"/>
      <c r="I12" s="205"/>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458" t="s">
        <v>167</v>
      </c>
      <c r="B13" s="459"/>
      <c r="C13" s="208" t="str">
        <f>IF($B13="","",VLOOKUP($B13,'Játék nélkül továbbjutók'!$A$7:$O$22,5))</f>
        <v/>
      </c>
      <c r="D13" s="208" t="str">
        <f>IF($B13="","",VLOOKUP($B13,'Játék nélkül továbbjutók'!$A$7:$O$22,15))</f>
        <v/>
      </c>
      <c r="E13" s="348" t="str">
        <f>UPPER(IF($B13="","",VLOOKUP($B13,'Játék nélkül továbbjutók'!$A$7:$O$22,2)))</f>
        <v/>
      </c>
      <c r="F13" s="460"/>
      <c r="G13" s="348" t="str">
        <f>IF($B13="","",VLOOKUP($B13,'Játék nélkül továbbjutók'!$A$7:$O$22,3))</f>
        <v/>
      </c>
      <c r="H13" s="460"/>
      <c r="I13" s="348" t="str">
        <f>IF($B13="","",VLOOKUP($B13,'Játék nélkül továbbjutók'!$A$7:$O$22,4))</f>
        <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462"/>
      <c r="C14" s="215"/>
      <c r="D14" s="215"/>
      <c r="E14" s="215"/>
      <c r="F14" s="215"/>
      <c r="G14" s="215"/>
      <c r="H14" s="215"/>
      <c r="I14" s="215"/>
      <c r="J14" s="205"/>
      <c r="K14" s="206"/>
      <c r="L14" s="206"/>
      <c r="M14" s="216"/>
      <c r="Y14" s="186"/>
      <c r="Z14" s="186"/>
      <c r="AA14" s="186"/>
      <c r="AB14" s="186"/>
      <c r="AC14" s="186"/>
      <c r="AD14" s="186"/>
      <c r="AE14" s="186"/>
      <c r="AF14" s="186"/>
      <c r="AG14" s="186"/>
      <c r="AH14" s="186"/>
      <c r="AI14" s="186"/>
      <c r="AJ14" s="186"/>
      <c r="AK14" s="186"/>
    </row>
    <row r="15" spans="1:37" x14ac:dyDescent="0.25">
      <c r="A15" s="206" t="s">
        <v>170</v>
      </c>
      <c r="B15" s="464"/>
      <c r="C15" s="208" t="str">
        <f>IF($B15="","",VLOOKUP($B15,'Játék nélkül továbbjutók'!$A$7:$O$22,5))</f>
        <v/>
      </c>
      <c r="D15" s="208" t="str">
        <f>IF($B15="","",VLOOKUP($B15,'Játék nélkül továbbjutók'!$A$7:$O$22,15))</f>
        <v/>
      </c>
      <c r="E15" s="209" t="str">
        <f>UPPER(IF($B15="","",VLOOKUP($B15,'Játék nélkül továbbjutók'!$A$7:$O$22,2)))</f>
        <v/>
      </c>
      <c r="F15" s="210"/>
      <c r="G15" s="209" t="str">
        <f>IF($B15="","",VLOOKUP($B15,'Játék nélkül továbbjutók'!$A$7:$O$22,3))</f>
        <v/>
      </c>
      <c r="H15" s="210"/>
      <c r="I15" s="209" t="str">
        <f>IF($B15="","",VLOOKUP($B15,'Játék nélkül továbbjutók'!$A$7:$O$22,4))</f>
        <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6"/>
      <c r="B16" s="462"/>
      <c r="C16" s="215"/>
      <c r="D16" s="215"/>
      <c r="E16" s="215"/>
      <c r="F16" s="215"/>
      <c r="G16" s="215"/>
      <c r="H16" s="215"/>
      <c r="I16" s="215"/>
      <c r="J16" s="205"/>
      <c r="K16" s="206"/>
      <c r="L16" s="206"/>
      <c r="M16" s="216"/>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6" t="s">
        <v>351</v>
      </c>
      <c r="B17" s="464"/>
      <c r="C17" s="208" t="str">
        <f>IF($B17="","",VLOOKUP($B17,'Játék nélkül továbbjutók'!$A$7:$O$22,5))</f>
        <v/>
      </c>
      <c r="D17" s="208" t="str">
        <f>IF($B17="","",VLOOKUP($B17,'Játék nélkül továbbjutók'!$A$7:$O$22,15))</f>
        <v/>
      </c>
      <c r="E17" s="209" t="str">
        <f>UPPER(IF($B17="","",VLOOKUP($B17,'Játék nélkül továbbjutók'!$A$7:$O$22,2)))</f>
        <v/>
      </c>
      <c r="F17" s="210"/>
      <c r="G17" s="209" t="str">
        <f>IF($B17="","",VLOOKUP($B17,'Játék nélkül továbbjutók'!$A$7:$O$22,3))</f>
        <v/>
      </c>
      <c r="H17" s="210"/>
      <c r="I17" s="209" t="str">
        <f>IF($B17="","",VLOOKUP($B17,'Játék nélkül továbbjutók'!$A$7:$O$22,4))</f>
        <v/>
      </c>
      <c r="J17" s="205"/>
      <c r="K17" s="211"/>
      <c r="L17" s="212" t="str">
        <f>IF(K17="","",CONCATENATE(VLOOKUP($Y$3,$AB$1:$AK$1,K17)," pont"))</f>
        <v/>
      </c>
      <c r="M17" s="213"/>
      <c r="Y17" s="186"/>
      <c r="Z17" s="186"/>
      <c r="AA17" s="186" t="s">
        <v>65</v>
      </c>
      <c r="AB17" s="186">
        <v>250</v>
      </c>
      <c r="AC17" s="186">
        <v>200</v>
      </c>
      <c r="AD17" s="186">
        <v>160</v>
      </c>
      <c r="AE17" s="186">
        <v>140</v>
      </c>
      <c r="AF17" s="186">
        <v>120</v>
      </c>
      <c r="AG17" s="186">
        <v>110</v>
      </c>
      <c r="AH17" s="186">
        <v>100</v>
      </c>
      <c r="AI17" s="186">
        <v>90</v>
      </c>
      <c r="AJ17" s="186">
        <v>80</v>
      </c>
      <c r="AK17" s="186">
        <v>70</v>
      </c>
    </row>
    <row r="18" spans="1:37" x14ac:dyDescent="0.25">
      <c r="A18" s="206"/>
      <c r="B18" s="462"/>
      <c r="C18" s="215"/>
      <c r="D18" s="215"/>
      <c r="E18" s="215"/>
      <c r="F18" s="215"/>
      <c r="G18" s="215"/>
      <c r="H18" s="215"/>
      <c r="I18" s="215"/>
      <c r="J18" s="205"/>
      <c r="K18" s="206"/>
      <c r="L18" s="206"/>
      <c r="M18" s="216"/>
      <c r="Y18" s="186"/>
      <c r="Z18" s="186"/>
      <c r="AA18" s="186" t="s">
        <v>69</v>
      </c>
      <c r="AB18" s="186">
        <v>200</v>
      </c>
      <c r="AC18" s="186">
        <v>150</v>
      </c>
      <c r="AD18" s="186">
        <v>130</v>
      </c>
      <c r="AE18" s="186">
        <v>110</v>
      </c>
      <c r="AF18" s="186">
        <v>95</v>
      </c>
      <c r="AG18" s="186">
        <v>80</v>
      </c>
      <c r="AH18" s="186">
        <v>70</v>
      </c>
      <c r="AI18" s="186">
        <v>60</v>
      </c>
      <c r="AJ18" s="186">
        <v>55</v>
      </c>
      <c r="AK18" s="186">
        <v>50</v>
      </c>
    </row>
    <row r="19" spans="1:37" x14ac:dyDescent="0.25">
      <c r="A19" s="206" t="s">
        <v>351</v>
      </c>
      <c r="B19" s="464"/>
      <c r="C19" s="208" t="str">
        <f>IF($B19="","",VLOOKUP($B19,'Játék nélkül továbbjutók'!$A$7:$O$22,5))</f>
        <v/>
      </c>
      <c r="D19" s="208" t="str">
        <f>IF($B19="","",VLOOKUP($B19,'Játék nélkül továbbjutók'!$A$7:$O$22,15))</f>
        <v/>
      </c>
      <c r="E19" s="209" t="str">
        <f>UPPER(IF($B19="","",VLOOKUP($B19,'Játék nélkül továbbjutók'!$A$7:$O$22,2)))</f>
        <v/>
      </c>
      <c r="F19" s="210"/>
      <c r="G19" s="209" t="str">
        <f>IF($B19="","",VLOOKUP($B19,'Játék nélkül továbbjutók'!$A$7:$O$22,3))</f>
        <v/>
      </c>
      <c r="H19" s="210"/>
      <c r="I19" s="209" t="str">
        <f>IF($B19="","",VLOOKUP($B19,'Játék nélkül továbbjutók'!$A$7:$O$22,4))</f>
        <v/>
      </c>
      <c r="J19" s="205"/>
      <c r="K19" s="211"/>
      <c r="L19" s="212" t="str">
        <f>IF(K19="","",CONCATENATE(VLOOKUP($Y$3,$AB$1:$AK$1,K19)," pont"))</f>
        <v/>
      </c>
      <c r="M19" s="213"/>
      <c r="Y19" s="186"/>
      <c r="Z19" s="186"/>
      <c r="AA19" s="186" t="s">
        <v>79</v>
      </c>
      <c r="AB19" s="186">
        <v>150</v>
      </c>
      <c r="AC19" s="186">
        <v>120</v>
      </c>
      <c r="AD19" s="186">
        <v>100</v>
      </c>
      <c r="AE19" s="186">
        <v>80</v>
      </c>
      <c r="AF19" s="186">
        <v>70</v>
      </c>
      <c r="AG19" s="186">
        <v>60</v>
      </c>
      <c r="AH19" s="186">
        <v>55</v>
      </c>
      <c r="AI19" s="186">
        <v>50</v>
      </c>
      <c r="AJ19" s="186">
        <v>45</v>
      </c>
      <c r="AK19" s="186">
        <v>40</v>
      </c>
    </row>
    <row r="20" spans="1:37" x14ac:dyDescent="0.25">
      <c r="A20" s="205"/>
      <c r="B20" s="205"/>
      <c r="C20" s="205"/>
      <c r="D20" s="205"/>
      <c r="E20" s="205"/>
      <c r="F20" s="205"/>
      <c r="G20" s="205"/>
      <c r="H20" s="205"/>
      <c r="I20" s="205"/>
      <c r="J20" s="205"/>
      <c r="K20" s="205"/>
      <c r="L20" s="205"/>
      <c r="M20" s="205"/>
      <c r="Y20" s="186"/>
      <c r="Z20" s="186"/>
      <c r="AA20" s="186" t="s">
        <v>80</v>
      </c>
      <c r="AB20" s="186">
        <v>120</v>
      </c>
      <c r="AC20" s="186">
        <v>90</v>
      </c>
      <c r="AD20" s="186">
        <v>65</v>
      </c>
      <c r="AE20" s="186">
        <v>55</v>
      </c>
      <c r="AF20" s="186">
        <v>50</v>
      </c>
      <c r="AG20" s="186">
        <v>45</v>
      </c>
      <c r="AH20" s="186">
        <v>40</v>
      </c>
      <c r="AI20" s="186">
        <v>35</v>
      </c>
      <c r="AJ20" s="186">
        <v>25</v>
      </c>
      <c r="AK20" s="186">
        <v>20</v>
      </c>
    </row>
    <row r="21" spans="1:37" x14ac:dyDescent="0.25">
      <c r="A21" s="205"/>
      <c r="B21" s="205"/>
      <c r="C21" s="205"/>
      <c r="D21" s="205"/>
      <c r="E21" s="205"/>
      <c r="F21" s="205"/>
      <c r="G21" s="205"/>
      <c r="H21" s="205"/>
      <c r="I21" s="205"/>
      <c r="J21" s="205"/>
      <c r="K21" s="205"/>
      <c r="L21" s="205"/>
      <c r="M21" s="205"/>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05"/>
      <c r="B22" s="710"/>
      <c r="C22" s="710"/>
      <c r="D22" s="711" t="str">
        <f>E7</f>
        <v/>
      </c>
      <c r="E22" s="711"/>
      <c r="F22" s="711" t="str">
        <f>E9</f>
        <v/>
      </c>
      <c r="G22" s="711"/>
      <c r="H22" s="711" t="str">
        <f>E11</f>
        <v/>
      </c>
      <c r="I22" s="711"/>
      <c r="J22" s="205"/>
      <c r="K22" s="205"/>
      <c r="L22" s="205"/>
      <c r="M22" s="466" t="s">
        <v>74</v>
      </c>
      <c r="Y22" s="186"/>
      <c r="Z22" s="186"/>
      <c r="AA22" s="186" t="s">
        <v>85</v>
      </c>
      <c r="AB22" s="186">
        <v>60</v>
      </c>
      <c r="AC22" s="186">
        <v>40</v>
      </c>
      <c r="AD22" s="186">
        <v>30</v>
      </c>
      <c r="AE22" s="186">
        <v>20</v>
      </c>
      <c r="AF22" s="186">
        <v>18</v>
      </c>
      <c r="AG22" s="186">
        <v>15</v>
      </c>
      <c r="AH22" s="186">
        <v>12</v>
      </c>
      <c r="AI22" s="186">
        <v>10</v>
      </c>
      <c r="AJ22" s="186">
        <v>8</v>
      </c>
      <c r="AK22" s="186">
        <v>6</v>
      </c>
    </row>
    <row r="23" spans="1:37" ht="18.75" customHeight="1" x14ac:dyDescent="0.25">
      <c r="A23" s="218" t="s">
        <v>62</v>
      </c>
      <c r="B23" s="703" t="str">
        <f>E7</f>
        <v/>
      </c>
      <c r="C23" s="703"/>
      <c r="D23" s="705"/>
      <c r="E23" s="705"/>
      <c r="F23" s="704"/>
      <c r="G23" s="704"/>
      <c r="H23" s="704"/>
      <c r="I23" s="704"/>
      <c r="J23" s="205"/>
      <c r="K23" s="205"/>
      <c r="L23" s="205"/>
      <c r="M23" s="467"/>
      <c r="Y23" s="186"/>
      <c r="Z23" s="186"/>
      <c r="AA23" s="186" t="s">
        <v>90</v>
      </c>
      <c r="AB23" s="186">
        <v>40</v>
      </c>
      <c r="AC23" s="186">
        <v>25</v>
      </c>
      <c r="AD23" s="186">
        <v>18</v>
      </c>
      <c r="AE23" s="186">
        <v>13</v>
      </c>
      <c r="AF23" s="186">
        <v>8</v>
      </c>
      <c r="AG23" s="186">
        <v>7</v>
      </c>
      <c r="AH23" s="186">
        <v>6</v>
      </c>
      <c r="AI23" s="186">
        <v>5</v>
      </c>
      <c r="AJ23" s="186">
        <v>4</v>
      </c>
      <c r="AK23" s="186">
        <v>3</v>
      </c>
    </row>
    <row r="24" spans="1:37" ht="18.75" customHeight="1" x14ac:dyDescent="0.25">
      <c r="A24" s="218" t="s">
        <v>86</v>
      </c>
      <c r="B24" s="703" t="str">
        <f>E9</f>
        <v/>
      </c>
      <c r="C24" s="703"/>
      <c r="D24" s="704"/>
      <c r="E24" s="704"/>
      <c r="F24" s="705"/>
      <c r="G24" s="705"/>
      <c r="H24" s="704"/>
      <c r="I24" s="704"/>
      <c r="J24" s="205"/>
      <c r="K24" s="205"/>
      <c r="L24" s="205"/>
      <c r="M24" s="467"/>
      <c r="Y24" s="186"/>
      <c r="Z24" s="186"/>
      <c r="AA24" s="186" t="s">
        <v>91</v>
      </c>
      <c r="AB24" s="186">
        <v>25</v>
      </c>
      <c r="AC24" s="186">
        <v>15</v>
      </c>
      <c r="AD24" s="186">
        <v>13</v>
      </c>
      <c r="AE24" s="186">
        <v>7</v>
      </c>
      <c r="AF24" s="186">
        <v>6</v>
      </c>
      <c r="AG24" s="186">
        <v>5</v>
      </c>
      <c r="AH24" s="186">
        <v>4</v>
      </c>
      <c r="AI24" s="186">
        <v>3</v>
      </c>
      <c r="AJ24" s="186">
        <v>2</v>
      </c>
      <c r="AK24" s="186">
        <v>1</v>
      </c>
    </row>
    <row r="25" spans="1:37" ht="18.75" customHeight="1" x14ac:dyDescent="0.25">
      <c r="A25" s="218" t="s">
        <v>92</v>
      </c>
      <c r="B25" s="703" t="str">
        <f>E11</f>
        <v/>
      </c>
      <c r="C25" s="703"/>
      <c r="D25" s="704"/>
      <c r="E25" s="704"/>
      <c r="F25" s="704"/>
      <c r="G25" s="704"/>
      <c r="H25" s="705"/>
      <c r="I25" s="705"/>
      <c r="J25" s="205"/>
      <c r="K25" s="205"/>
      <c r="L25" s="205"/>
      <c r="M25" s="467"/>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468"/>
      <c r="Y26" s="186"/>
      <c r="Z26" s="186"/>
      <c r="AA26" s="186" t="s">
        <v>97</v>
      </c>
      <c r="AB26" s="186">
        <v>10</v>
      </c>
      <c r="AC26" s="186">
        <v>6</v>
      </c>
      <c r="AD26" s="186">
        <v>4</v>
      </c>
      <c r="AE26" s="186">
        <v>2</v>
      </c>
      <c r="AF26" s="186">
        <v>1</v>
      </c>
      <c r="AG26" s="186">
        <v>0</v>
      </c>
      <c r="AH26" s="186">
        <v>0</v>
      </c>
      <c r="AI26" s="186">
        <v>0</v>
      </c>
      <c r="AJ26" s="186">
        <v>0</v>
      </c>
      <c r="AK26" s="186">
        <v>0</v>
      </c>
    </row>
    <row r="27" spans="1:37" ht="18.75" customHeight="1" x14ac:dyDescent="0.25">
      <c r="A27" s="205"/>
      <c r="B27" s="710"/>
      <c r="C27" s="710"/>
      <c r="D27" s="711" t="str">
        <f>E13</f>
        <v/>
      </c>
      <c r="E27" s="711"/>
      <c r="F27" s="711" t="str">
        <f>E15</f>
        <v/>
      </c>
      <c r="G27" s="711"/>
      <c r="H27" s="711" t="str">
        <f>E17</f>
        <v/>
      </c>
      <c r="I27" s="711"/>
      <c r="J27" s="711" t="str">
        <f>E19</f>
        <v/>
      </c>
      <c r="K27" s="711"/>
      <c r="L27" s="205"/>
      <c r="M27" s="468"/>
      <c r="Y27" s="186"/>
      <c r="Z27" s="186"/>
      <c r="AA27" s="186" t="s">
        <v>98</v>
      </c>
      <c r="AB27" s="186">
        <v>3</v>
      </c>
      <c r="AC27" s="186">
        <v>2</v>
      </c>
      <c r="AD27" s="186">
        <v>1</v>
      </c>
      <c r="AE27" s="186">
        <v>0</v>
      </c>
      <c r="AF27" s="186">
        <v>0</v>
      </c>
      <c r="AG27" s="186">
        <v>0</v>
      </c>
      <c r="AH27" s="186">
        <v>0</v>
      </c>
      <c r="AI27" s="186">
        <v>0</v>
      </c>
      <c r="AJ27" s="186">
        <v>0</v>
      </c>
      <c r="AK27" s="186">
        <v>0</v>
      </c>
    </row>
    <row r="28" spans="1:37" ht="18.75" customHeight="1" x14ac:dyDescent="0.25">
      <c r="A28" s="218" t="s">
        <v>167</v>
      </c>
      <c r="B28" s="703" t="str">
        <f>E13</f>
        <v/>
      </c>
      <c r="C28" s="703"/>
      <c r="D28" s="705"/>
      <c r="E28" s="705"/>
      <c r="F28" s="704"/>
      <c r="G28" s="704"/>
      <c r="H28" s="704"/>
      <c r="I28" s="704"/>
      <c r="J28" s="711"/>
      <c r="K28" s="711"/>
      <c r="L28" s="205"/>
      <c r="M28" s="467"/>
    </row>
    <row r="29" spans="1:37" ht="18.75" customHeight="1" x14ac:dyDescent="0.25">
      <c r="A29" s="218" t="s">
        <v>170</v>
      </c>
      <c r="B29" s="703" t="str">
        <f>E15</f>
        <v/>
      </c>
      <c r="C29" s="703"/>
      <c r="D29" s="704"/>
      <c r="E29" s="704"/>
      <c r="F29" s="705"/>
      <c r="G29" s="705"/>
      <c r="H29" s="704"/>
      <c r="I29" s="704"/>
      <c r="J29" s="704"/>
      <c r="K29" s="704"/>
      <c r="L29" s="205"/>
      <c r="M29" s="467"/>
    </row>
    <row r="30" spans="1:37" ht="18.75" customHeight="1" x14ac:dyDescent="0.25">
      <c r="A30" s="218" t="s">
        <v>351</v>
      </c>
      <c r="B30" s="703" t="str">
        <f>E17</f>
        <v/>
      </c>
      <c r="C30" s="703"/>
      <c r="D30" s="704"/>
      <c r="E30" s="704"/>
      <c r="F30" s="704"/>
      <c r="G30" s="704"/>
      <c r="H30" s="705"/>
      <c r="I30" s="705"/>
      <c r="J30" s="704"/>
      <c r="K30" s="704"/>
      <c r="L30" s="205"/>
      <c r="M30" s="467"/>
    </row>
    <row r="31" spans="1:37" ht="18.75" customHeight="1" x14ac:dyDescent="0.25">
      <c r="A31" s="218" t="s">
        <v>355</v>
      </c>
      <c r="B31" s="703" t="str">
        <f>E19</f>
        <v/>
      </c>
      <c r="C31" s="703"/>
      <c r="D31" s="704"/>
      <c r="E31" s="704"/>
      <c r="F31" s="704"/>
      <c r="G31" s="704"/>
      <c r="H31" s="711"/>
      <c r="I31" s="711"/>
      <c r="J31" s="705"/>
      <c r="K31" s="705"/>
      <c r="L31" s="205"/>
      <c r="M31" s="467"/>
    </row>
    <row r="32" spans="1:37" ht="18.75" customHeight="1" x14ac:dyDescent="0.25">
      <c r="A32" s="284"/>
      <c r="B32" s="469"/>
      <c r="C32" s="469"/>
      <c r="D32" s="284"/>
      <c r="E32" s="284"/>
      <c r="F32" s="284"/>
      <c r="G32" s="284"/>
      <c r="H32" s="284"/>
      <c r="I32" s="284"/>
      <c r="J32" s="205"/>
      <c r="K32" s="205"/>
      <c r="L32" s="205"/>
      <c r="M32" s="470"/>
    </row>
    <row r="33" spans="1:18" x14ac:dyDescent="0.25">
      <c r="A33" s="205"/>
      <c r="B33" s="205"/>
      <c r="C33" s="205"/>
      <c r="D33" s="205"/>
      <c r="E33" s="205"/>
      <c r="F33" s="205"/>
      <c r="G33" s="205"/>
      <c r="H33" s="205"/>
      <c r="I33" s="205"/>
      <c r="J33" s="205"/>
      <c r="K33" s="205"/>
      <c r="L33" s="205"/>
      <c r="M33" s="205"/>
    </row>
    <row r="34" spans="1:18" x14ac:dyDescent="0.25">
      <c r="A34" s="205" t="s">
        <v>129</v>
      </c>
      <c r="B34" s="205"/>
      <c r="C34" s="714" t="str">
        <f>IF(M23=1,B23,IF(M24=1,B24,IF(M25=1,B25,"")))</f>
        <v/>
      </c>
      <c r="D34" s="714"/>
      <c r="E34" s="206" t="s">
        <v>356</v>
      </c>
      <c r="F34" s="714" t="str">
        <f>IF(M28=1,B28,IF(M29=1,B29,IF(M30=1,B30,IF(M31=1,B31,""))))</f>
        <v/>
      </c>
      <c r="G34" s="714"/>
      <c r="H34" s="205"/>
      <c r="I34" s="219"/>
      <c r="J34" s="205"/>
      <c r="K34" s="205"/>
      <c r="L34" s="205"/>
      <c r="M34" s="205"/>
    </row>
    <row r="35" spans="1:18" x14ac:dyDescent="0.25">
      <c r="A35" s="205"/>
      <c r="B35" s="205"/>
      <c r="C35" s="205"/>
      <c r="D35" s="205"/>
      <c r="E35" s="205"/>
      <c r="F35" s="206"/>
      <c r="G35" s="206"/>
      <c r="H35" s="205"/>
      <c r="I35" s="205"/>
      <c r="J35" s="205"/>
      <c r="K35" s="205"/>
      <c r="L35" s="205"/>
      <c r="M35" s="205"/>
    </row>
    <row r="36" spans="1:18" x14ac:dyDescent="0.25">
      <c r="A36" s="205" t="s">
        <v>357</v>
      </c>
      <c r="B36" s="205"/>
      <c r="C36" s="714" t="str">
        <f>IF(M23=2,B23,IF(M24=2,B24,IF(M25=2,B25,"")))</f>
        <v/>
      </c>
      <c r="D36" s="714"/>
      <c r="E36" s="206" t="s">
        <v>356</v>
      </c>
      <c r="F36" s="714" t="str">
        <f>IF(M28=2,B28,IF(M29=2,B29,IF(M30=2,B30,IF(M31=2,B31,""))))</f>
        <v/>
      </c>
      <c r="G36" s="714"/>
      <c r="H36" s="205"/>
      <c r="I36" s="219"/>
      <c r="J36" s="205"/>
      <c r="K36" s="205"/>
      <c r="L36" s="205"/>
      <c r="M36" s="205"/>
    </row>
    <row r="37" spans="1:18" x14ac:dyDescent="0.25">
      <c r="A37" s="205"/>
      <c r="B37" s="205"/>
      <c r="C37" s="206"/>
      <c r="D37" s="206"/>
      <c r="E37" s="206"/>
      <c r="F37" s="206"/>
      <c r="G37" s="206"/>
      <c r="H37" s="205"/>
      <c r="I37" s="205"/>
      <c r="J37" s="205"/>
      <c r="K37" s="205"/>
      <c r="L37" s="205"/>
      <c r="M37" s="205"/>
    </row>
    <row r="38" spans="1:18" x14ac:dyDescent="0.25">
      <c r="A38" s="205" t="s">
        <v>358</v>
      </c>
      <c r="B38" s="205"/>
      <c r="C38" s="714" t="str">
        <f>IF(M23=3,B23,IF(M24=3,B24,IF(M25=3,B25,"")))</f>
        <v/>
      </c>
      <c r="D38" s="714"/>
      <c r="E38" s="206" t="s">
        <v>356</v>
      </c>
      <c r="F38" s="714" t="str">
        <f>IF(M28=3,B28,IF(M29=3,B29,IF(M30=3,B30,IF(M31=3,B31,""))))</f>
        <v/>
      </c>
      <c r="G38" s="714"/>
      <c r="H38" s="205"/>
      <c r="I38" s="219"/>
      <c r="J38" s="205"/>
      <c r="K38" s="205"/>
      <c r="L38" s="205"/>
      <c r="M38" s="205"/>
    </row>
    <row r="39" spans="1:18" x14ac:dyDescent="0.25">
      <c r="A39" s="205"/>
      <c r="B39" s="205"/>
      <c r="C39" s="205"/>
      <c r="D39" s="205"/>
      <c r="E39" s="205"/>
      <c r="F39" s="205"/>
      <c r="G39" s="205"/>
      <c r="H39" s="205"/>
      <c r="I39" s="205"/>
      <c r="J39" s="205"/>
      <c r="K39" s="205"/>
      <c r="L39" s="205"/>
      <c r="M39" s="205"/>
    </row>
    <row r="40" spans="1:18" x14ac:dyDescent="0.25">
      <c r="A40" s="205"/>
      <c r="B40" s="205"/>
      <c r="C40" s="205"/>
      <c r="D40" s="205"/>
      <c r="E40" s="205"/>
      <c r="F40" s="205"/>
      <c r="G40" s="205"/>
      <c r="H40" s="205"/>
      <c r="I40" s="205"/>
      <c r="J40" s="205"/>
      <c r="K40" s="205"/>
      <c r="L40" s="219"/>
      <c r="M40" s="205"/>
    </row>
    <row r="41" spans="1:18" x14ac:dyDescent="0.25">
      <c r="A41" s="220" t="s">
        <v>72</v>
      </c>
      <c r="B41" s="221"/>
      <c r="C41" s="222"/>
      <c r="D41" s="223" t="s">
        <v>99</v>
      </c>
      <c r="E41" s="224" t="s">
        <v>100</v>
      </c>
      <c r="F41" s="225"/>
      <c r="G41" s="223" t="s">
        <v>99</v>
      </c>
      <c r="H41" s="224" t="s">
        <v>101</v>
      </c>
      <c r="I41" s="226"/>
      <c r="J41" s="224" t="s">
        <v>102</v>
      </c>
      <c r="K41" s="227" t="s">
        <v>103</v>
      </c>
      <c r="L41" s="33"/>
      <c r="M41" s="225"/>
      <c r="P41" s="230"/>
      <c r="Q41" s="230"/>
      <c r="R41" s="231"/>
    </row>
    <row r="42" spans="1:18" x14ac:dyDescent="0.25">
      <c r="A42" s="232" t="s">
        <v>104</v>
      </c>
      <c r="B42" s="233"/>
      <c r="C42" s="234"/>
      <c r="D42" s="235">
        <v>1</v>
      </c>
      <c r="E42" s="706" t="str">
        <f>IF(D42&gt;$R$44,0,UPPER(VLOOKUP(D42,'Játék nélkül továbbjutók'!$A$7:$Q$134,2)))</f>
        <v>ZENDEHDEL-MOGHADDAM</v>
      </c>
      <c r="F42" s="706"/>
      <c r="G42" s="236" t="s">
        <v>105</v>
      </c>
      <c r="H42" s="233"/>
      <c r="I42" s="237"/>
      <c r="J42" s="238"/>
      <c r="K42" s="239" t="s">
        <v>106</v>
      </c>
      <c r="L42" s="240"/>
      <c r="M42" s="259"/>
      <c r="P42" s="242"/>
      <c r="Q42" s="242"/>
      <c r="R42" s="243"/>
    </row>
    <row r="43" spans="1:18" x14ac:dyDescent="0.25">
      <c r="A43" s="244" t="s">
        <v>107</v>
      </c>
      <c r="B43" s="245"/>
      <c r="C43" s="246"/>
      <c r="D43" s="247">
        <v>2</v>
      </c>
      <c r="E43" s="707" t="str">
        <f>IF(D43&gt;$R$44,0,UPPER(VLOOKUP(D43,'Játék nélkül továbbjutók'!$A$7:$Q$134,2)))</f>
        <v xml:space="preserve">HARTMANN </v>
      </c>
      <c r="F43" s="707"/>
      <c r="G43" s="248" t="s">
        <v>108</v>
      </c>
      <c r="H43" s="249"/>
      <c r="I43" s="250"/>
      <c r="J43" s="251"/>
      <c r="K43" s="252"/>
      <c r="L43" s="219"/>
      <c r="M43" s="253"/>
      <c r="P43" s="243"/>
      <c r="Q43" s="254"/>
      <c r="R43" s="243"/>
    </row>
    <row r="44" spans="1:18" x14ac:dyDescent="0.25">
      <c r="A44" s="255"/>
      <c r="B44" s="256"/>
      <c r="C44" s="257"/>
      <c r="D44" s="247"/>
      <c r="E44" s="258"/>
      <c r="F44" s="205"/>
      <c r="G44" s="248" t="s">
        <v>109</v>
      </c>
      <c r="H44" s="249"/>
      <c r="I44" s="250"/>
      <c r="J44" s="251"/>
      <c r="K44" s="239" t="s">
        <v>110</v>
      </c>
      <c r="L44" s="240"/>
      <c r="M44" s="259"/>
      <c r="P44" s="242"/>
      <c r="Q44" s="242"/>
      <c r="R44" s="277">
        <f>MIN(4,'Játék nélkül továbbjutók'!Q2)</f>
        <v>4</v>
      </c>
    </row>
    <row r="45" spans="1:18" x14ac:dyDescent="0.25">
      <c r="A45" s="260"/>
      <c r="B45" s="261"/>
      <c r="C45" s="262"/>
      <c r="D45" s="247"/>
      <c r="E45" s="258"/>
      <c r="F45" s="205"/>
      <c r="G45" s="248" t="s">
        <v>111</v>
      </c>
      <c r="H45" s="249"/>
      <c r="I45" s="250"/>
      <c r="J45" s="251"/>
      <c r="K45" s="263"/>
      <c r="L45" s="205"/>
      <c r="M45" s="241"/>
      <c r="P45" s="243"/>
      <c r="Q45" s="254"/>
      <c r="R45" s="243"/>
    </row>
    <row r="46" spans="1:18" x14ac:dyDescent="0.25">
      <c r="A46" s="264"/>
      <c r="B46" s="265"/>
      <c r="C46" s="266"/>
      <c r="D46" s="247"/>
      <c r="E46" s="258"/>
      <c r="F46" s="205"/>
      <c r="G46" s="248" t="s">
        <v>112</v>
      </c>
      <c r="H46" s="249"/>
      <c r="I46" s="250"/>
      <c r="J46" s="251"/>
      <c r="K46" s="244"/>
      <c r="L46" s="219"/>
      <c r="M46" s="253"/>
      <c r="P46" s="243"/>
      <c r="Q46" s="254"/>
      <c r="R46" s="243"/>
    </row>
    <row r="47" spans="1:18" x14ac:dyDescent="0.25">
      <c r="A47" s="267"/>
      <c r="B47" s="16"/>
      <c r="C47" s="262"/>
      <c r="D47" s="247"/>
      <c r="E47" s="258"/>
      <c r="F47" s="205"/>
      <c r="G47" s="248" t="s">
        <v>113</v>
      </c>
      <c r="H47" s="249"/>
      <c r="I47" s="250"/>
      <c r="J47" s="251"/>
      <c r="K47" s="239" t="s">
        <v>33</v>
      </c>
      <c r="L47" s="240"/>
      <c r="M47" s="259"/>
      <c r="P47" s="242"/>
      <c r="Q47" s="242"/>
      <c r="R47" s="243"/>
    </row>
    <row r="48" spans="1:18" x14ac:dyDescent="0.25">
      <c r="A48" s="267"/>
      <c r="B48" s="16"/>
      <c r="C48" s="268"/>
      <c r="D48" s="247"/>
      <c r="E48" s="258"/>
      <c r="F48" s="205"/>
      <c r="G48" s="248" t="s">
        <v>114</v>
      </c>
      <c r="H48" s="249"/>
      <c r="I48" s="250"/>
      <c r="J48" s="251"/>
      <c r="K48" s="263"/>
      <c r="L48" s="205"/>
      <c r="M48" s="241"/>
      <c r="P48" s="243"/>
      <c r="Q48" s="254"/>
      <c r="R48" s="243"/>
    </row>
    <row r="49" spans="1:18" x14ac:dyDescent="0.25">
      <c r="A49" s="269"/>
      <c r="B49" s="270"/>
      <c r="C49" s="271"/>
      <c r="D49" s="272"/>
      <c r="E49" s="273"/>
      <c r="F49" s="219"/>
      <c r="G49" s="274" t="s">
        <v>115</v>
      </c>
      <c r="H49" s="245"/>
      <c r="I49" s="275"/>
      <c r="J49" s="276"/>
      <c r="K49" s="244" t="str">
        <f>L4</f>
        <v>Kovács Zoltán</v>
      </c>
      <c r="L49" s="219"/>
      <c r="M49" s="253"/>
      <c r="P49" s="243"/>
      <c r="Q49" s="254"/>
      <c r="R49" s="277"/>
    </row>
  </sheetData>
  <sheetProtection selectLockedCells="1" selectUnlockedCells="1"/>
  <mergeCells count="51">
    <mergeCell ref="H22:I22"/>
    <mergeCell ref="A1:F1"/>
    <mergeCell ref="A4:C4"/>
    <mergeCell ref="B22:C22"/>
    <mergeCell ref="D22:E22"/>
    <mergeCell ref="F22:G22"/>
    <mergeCell ref="B23:C23"/>
    <mergeCell ref="D23:E23"/>
    <mergeCell ref="F23:G23"/>
    <mergeCell ref="H23:I23"/>
    <mergeCell ref="B24:C24"/>
    <mergeCell ref="D24:E24"/>
    <mergeCell ref="F24:G24"/>
    <mergeCell ref="H24:I24"/>
    <mergeCell ref="B25:C25"/>
    <mergeCell ref="D25:E25"/>
    <mergeCell ref="F25:G25"/>
    <mergeCell ref="H25:I25"/>
    <mergeCell ref="B27:C27"/>
    <mergeCell ref="D27:E27"/>
    <mergeCell ref="F27:G27"/>
    <mergeCell ref="H27:I27"/>
    <mergeCell ref="J27:K27"/>
    <mergeCell ref="B28:C28"/>
    <mergeCell ref="D28:E28"/>
    <mergeCell ref="F28:G28"/>
    <mergeCell ref="H28:I28"/>
    <mergeCell ref="J28:K28"/>
    <mergeCell ref="J31:K31"/>
    <mergeCell ref="C34:D34"/>
    <mergeCell ref="F34:G34"/>
    <mergeCell ref="B29:C29"/>
    <mergeCell ref="D29:E29"/>
    <mergeCell ref="F29:G29"/>
    <mergeCell ref="H29:I29"/>
    <mergeCell ref="J29:K29"/>
    <mergeCell ref="B30:C30"/>
    <mergeCell ref="D30:E30"/>
    <mergeCell ref="F30:G30"/>
    <mergeCell ref="H30:I30"/>
    <mergeCell ref="J30:K30"/>
    <mergeCell ref="E43:F43"/>
    <mergeCell ref="B31:C31"/>
    <mergeCell ref="D31:E31"/>
    <mergeCell ref="F31:G31"/>
    <mergeCell ref="H31:I31"/>
    <mergeCell ref="C36:D36"/>
    <mergeCell ref="F36:G36"/>
    <mergeCell ref="C38:D38"/>
    <mergeCell ref="F38:G38"/>
    <mergeCell ref="E42:F42"/>
  </mergeCells>
  <conditionalFormatting sqref="E7 E9 E11 E13 E15 E17 E19">
    <cfRule type="cellIs" dxfId="96" priority="2" stopIfTrue="1" operator="equal">
      <formula>"Bye"</formula>
    </cfRule>
  </conditionalFormatting>
  <conditionalFormatting sqref="R44 R49">
    <cfRule type="expression" dxfId="95" priority="1"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B4E81-D35A-49B9-A342-08744D8C8479}">
  <sheetPr codeName="Munka60">
    <tabColor indexed="11"/>
  </sheetPr>
  <dimension ref="A1:AK53"/>
  <sheetViews>
    <sheetView showZeros="0" workbookViewId="0">
      <selection activeCell="O12" sqref="O12"/>
    </sheetView>
  </sheetViews>
  <sheetFormatPr defaultRowHeight="13.2" x14ac:dyDescent="0.25"/>
  <cols>
    <col min="1" max="1" width="6.10937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3" width="8.5546875" customWidth="1"/>
    <col min="15" max="16" width="5.33203125" customWidth="1"/>
    <col min="17" max="17" width="11.5546875" customWidth="1"/>
    <col min="25" max="25" width="10.33203125" hidden="1" customWidth="1"/>
    <col min="26" max="37" width="9.109375"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IF(Y5=1,CONCATENATE(VLOOKUP(Y3,AA16:AH30,2)),CONCATENATE(VLOOKUP(Y3,AA2:AK13,2)))</f>
        <v>#N/A</v>
      </c>
      <c r="AC1" s="177" t="e">
        <f>IF(Y5=1,CONCATENATE(VLOOKUP(Y3,AA16:AK30,3)),CONCATENATE(VLOOKUP(Y3,AA2:AK13,3)))</f>
        <v>#N/A</v>
      </c>
      <c r="AD1" s="177" t="e">
        <f>IF(Y5=1,CONCATENATE(VLOOKUP(Y3,AA16:AK30,4)),CONCATENATE(VLOOKUP(Y3,AA2:AK13,4)))</f>
        <v>#N/A</v>
      </c>
      <c r="AE1" s="177" t="e">
        <f>IF(Y5=1,CONCATENATE(VLOOKUP(Y3,AA16:AK30,5)),CONCATENATE(VLOOKUP(Y3,AA2:AK13,5)))</f>
        <v>#N/A</v>
      </c>
      <c r="AF1" s="177" t="e">
        <f>IF(Y5=1,CONCATENATE(VLOOKUP(Y3,AA16:AK30,6)),CONCATENATE(VLOOKUP(Y3,AA2:AK13,6)))</f>
        <v>#N/A</v>
      </c>
      <c r="AG1" s="177" t="e">
        <f>IF(Y5=1,CONCATENATE(VLOOKUP(Y3,AA16:AK30,7)),CONCATENATE(VLOOKUP(Y3,AA2:AK13,7)))</f>
        <v>#N/A</v>
      </c>
      <c r="AH1" s="177" t="e">
        <f>IF(Y5=1,CONCATENATE(VLOOKUP(Y3,AA16:AK30,8)),CONCATENATE(VLOOKUP(Y3,AA2:AK13,8)))</f>
        <v>#N/A</v>
      </c>
      <c r="AI1" s="177" t="e">
        <f>IF(Y5=1,CONCATENATE(VLOOKUP(Y3,AA16:AK30,9)),CONCATENATE(VLOOKUP(Y3,AA2:AK13,9)))</f>
        <v>#N/A</v>
      </c>
      <c r="AJ1" s="177" t="e">
        <f>IF(Y5=1,CONCATENATE(VLOOKUP(Y3,AA16:AK30,10)),CONCATENATE(VLOOKUP(Y3,AA2:AK13,10)))</f>
        <v>#N/A</v>
      </c>
      <c r="AK1" s="177" t="e">
        <f>IF(Y5=1,CONCATENATE(VLOOKUP(Y3,AA16:AK30,11)),CONCATENATE(VLOOKUP(Y3,AA2:AK13,11)))</f>
        <v>#N/A</v>
      </c>
    </row>
    <row r="2" spans="1:37" x14ac:dyDescent="0.25">
      <c r="A2" s="178" t="s">
        <v>29</v>
      </c>
      <c r="B2" s="179"/>
      <c r="C2" s="179"/>
      <c r="D2" s="179"/>
      <c r="E2" s="101">
        <f>Altalanos!$E$8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1" t="s">
        <v>63</v>
      </c>
      <c r="R3" s="187" t="s">
        <v>64</v>
      </c>
      <c r="S3" s="187" t="s">
        <v>336</v>
      </c>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197" t="str">
        <f>Altalanos!$E$10</f>
        <v>Kovács Zoltán</v>
      </c>
      <c r="M4" s="195"/>
      <c r="N4" s="198"/>
      <c r="O4" s="199"/>
      <c r="P4" s="198"/>
      <c r="Q4" s="200" t="s">
        <v>67</v>
      </c>
      <c r="R4" s="201" t="s">
        <v>68</v>
      </c>
      <c r="S4" s="201" t="s">
        <v>154</v>
      </c>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Q5" s="203" t="s">
        <v>77</v>
      </c>
      <c r="R5" s="204" t="s">
        <v>78</v>
      </c>
      <c r="S5" s="204" t="s">
        <v>153</v>
      </c>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Y6" s="186"/>
      <c r="Z6" s="186"/>
      <c r="AA6" s="186" t="s">
        <v>80</v>
      </c>
      <c r="AB6" s="187">
        <v>40</v>
      </c>
      <c r="AC6" s="187">
        <v>25</v>
      </c>
      <c r="AD6" s="187">
        <v>18</v>
      </c>
      <c r="AE6" s="187">
        <v>13</v>
      </c>
      <c r="AF6" s="187">
        <v>10</v>
      </c>
      <c r="AG6" s="187">
        <v>8</v>
      </c>
      <c r="AH6" s="187">
        <v>6</v>
      </c>
      <c r="AI6" s="187">
        <v>5</v>
      </c>
      <c r="AJ6" s="187">
        <v>4</v>
      </c>
      <c r="AK6" s="187">
        <v>3</v>
      </c>
    </row>
    <row r="7" spans="1:37" x14ac:dyDescent="0.25">
      <c r="A7" s="458" t="s">
        <v>62</v>
      </c>
      <c r="B7" s="459"/>
      <c r="C7" s="208" t="str">
        <f>IF($B7="","",VLOOKUP($B7,'Játék nélkül továbbjutók'!$A$7:$O$22,5))</f>
        <v/>
      </c>
      <c r="D7" s="208" t="str">
        <f>IF($B7="","",VLOOKUP($B7,'Játék nélkül továbbjutók'!$A$7:$O$22,15))</f>
        <v/>
      </c>
      <c r="E7" s="348" t="str">
        <f>UPPER(IF($B7="","",VLOOKUP($B7,'Játék nélkül továbbjutók'!$A$7:$O$22,2)))</f>
        <v/>
      </c>
      <c r="F7" s="460"/>
      <c r="G7" s="348" t="str">
        <f>IF($B7="","",VLOOKUP($B7,'Játék nélkül továbbjutók'!$A$7:$O$22,3))</f>
        <v/>
      </c>
      <c r="H7" s="460"/>
      <c r="I7" s="348" t="str">
        <f>IF($B7="","",VLOOKUP($B7,'Játék nélkül továbbjutók'!$A$7:$O$22,4))</f>
        <v/>
      </c>
      <c r="J7" s="205"/>
      <c r="K7" s="211"/>
      <c r="L7" s="212" t="str">
        <f>IF(K7="","",CONCATENATE(VLOOKUP($Y$3,$AB$1:$AK$1,K7)," pont"))</f>
        <v/>
      </c>
      <c r="M7" s="213"/>
      <c r="Q7" s="191" t="s">
        <v>63</v>
      </c>
      <c r="R7" s="461" t="s">
        <v>461</v>
      </c>
      <c r="S7" s="461" t="s">
        <v>462</v>
      </c>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462"/>
      <c r="C8" s="215"/>
      <c r="D8" s="215"/>
      <c r="E8" s="215"/>
      <c r="F8" s="215"/>
      <c r="G8" s="215"/>
      <c r="H8" s="215"/>
      <c r="I8" s="215"/>
      <c r="J8" s="205"/>
      <c r="K8" s="206"/>
      <c r="L8" s="206"/>
      <c r="M8" s="216"/>
      <c r="Q8" s="200" t="s">
        <v>67</v>
      </c>
      <c r="R8" s="463" t="s">
        <v>343</v>
      </c>
      <c r="S8" s="463" t="s">
        <v>463</v>
      </c>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464"/>
      <c r="C9" s="208" t="str">
        <f>IF($B9="","",VLOOKUP($B9,'Játék nélkül továbbjutók'!$A$7:$O$22,5))</f>
        <v/>
      </c>
      <c r="D9" s="208" t="str">
        <f>IF($B9="","",VLOOKUP($B9,'Játék nélkül továbbjutók'!$A$7:$O$22,15))</f>
        <v/>
      </c>
      <c r="E9" s="209" t="str">
        <f>UPPER(IF($B9="","",VLOOKUP($B9,'Játék nélkül továbbjutók'!$A$7:$O$22,2)))</f>
        <v/>
      </c>
      <c r="F9" s="210"/>
      <c r="G9" s="209" t="str">
        <f>IF($B9="","",VLOOKUP($B9,'Játék nélkül továbbjutók'!$A$7:$O$22,3))</f>
        <v/>
      </c>
      <c r="H9" s="210"/>
      <c r="I9" s="209" t="str">
        <f>IF($B9="","",VLOOKUP($B9,'Játék nélkül továbbjutók'!$A$7:$O$22,4))</f>
        <v/>
      </c>
      <c r="J9" s="205"/>
      <c r="K9" s="211"/>
      <c r="L9" s="212" t="str">
        <f>IF(K9="","",CONCATENATE(VLOOKUP($Y$3,$AB$1:$AK$1,K9)," pont"))</f>
        <v/>
      </c>
      <c r="M9" s="213"/>
      <c r="Q9" s="203" t="s">
        <v>77</v>
      </c>
      <c r="R9" s="465" t="s">
        <v>340</v>
      </c>
      <c r="S9" s="465" t="s">
        <v>464</v>
      </c>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462"/>
      <c r="C10" s="215"/>
      <c r="D10" s="215"/>
      <c r="E10" s="215"/>
      <c r="F10" s="215"/>
      <c r="G10" s="215"/>
      <c r="H10" s="215"/>
      <c r="I10" s="215"/>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464"/>
      <c r="C11" s="208" t="str">
        <f>IF($B11="","",VLOOKUP($B11,'Játék nélkül továbbjutók'!$A$7:$O$22,5))</f>
        <v/>
      </c>
      <c r="D11" s="208" t="str">
        <f>IF($B11="","",VLOOKUP($B11,'Játék nélkül továbbjutók'!$A$7:$O$22,15))</f>
        <v/>
      </c>
      <c r="E11" s="209" t="str">
        <f>UPPER(IF($B11="","",VLOOKUP($B11,'Játék nélkül továbbjutók'!$A$7:$O$22,2)))</f>
        <v/>
      </c>
      <c r="F11" s="210"/>
      <c r="G11" s="209" t="str">
        <f>IF($B11="","",VLOOKUP($B11,'Játék nélkül továbbjutók'!$A$7:$O$22,3))</f>
        <v/>
      </c>
      <c r="H11" s="210"/>
      <c r="I11" s="209" t="str">
        <f>IF($B11="","",VLOOKUP($B11,'Játék nélkül továbbjutók'!$A$7:$O$22,4))</f>
        <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5"/>
      <c r="B12" s="458"/>
      <c r="C12" s="205"/>
      <c r="D12" s="205"/>
      <c r="E12" s="205"/>
      <c r="F12" s="205"/>
      <c r="G12" s="205"/>
      <c r="H12" s="205"/>
      <c r="I12" s="205"/>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695" t="s">
        <v>167</v>
      </c>
      <c r="B13" s="696"/>
      <c r="C13" s="208" t="str">
        <f>IF($B13="","",VLOOKUP($B13,'Játék nélkül továbbjutók'!$A$7:$O$22,5))</f>
        <v/>
      </c>
      <c r="D13" s="208" t="str">
        <f>IF($B13="","",VLOOKUP($B13,'Játék nélkül továbbjutók'!$A$7:$O$22,15))</f>
        <v/>
      </c>
      <c r="E13" s="209" t="str">
        <f>UPPER(IF($B13="","",VLOOKUP($B13,'Játék nélkül továbbjutók'!$A$7:$O$22,2)))</f>
        <v/>
      </c>
      <c r="F13" s="210"/>
      <c r="G13" s="209" t="str">
        <f>IF($B13="","",VLOOKUP($B13,'Játék nélkül továbbjutók'!$A$7:$O$22,3))</f>
        <v/>
      </c>
      <c r="H13" s="210"/>
      <c r="I13" s="209" t="str">
        <f>IF($B13="","",VLOOKUP($B13,'Játék nélkül továbbjutók'!$A$7:$O$22,4))</f>
        <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462"/>
      <c r="C14" s="215"/>
      <c r="D14" s="215"/>
      <c r="E14" s="215"/>
      <c r="F14" s="215"/>
      <c r="G14" s="215"/>
      <c r="H14" s="215"/>
      <c r="I14" s="215"/>
      <c r="J14" s="205"/>
      <c r="K14" s="206"/>
      <c r="L14" s="206"/>
      <c r="M14" s="216"/>
      <c r="Y14" s="186"/>
      <c r="Z14" s="186"/>
      <c r="AA14" s="186"/>
      <c r="AB14" s="186"/>
      <c r="AC14" s="186"/>
      <c r="AD14" s="186"/>
      <c r="AE14" s="186"/>
      <c r="AF14" s="186"/>
      <c r="AG14" s="186"/>
      <c r="AH14" s="186"/>
      <c r="AI14" s="186"/>
      <c r="AJ14" s="186"/>
      <c r="AK14" s="186"/>
    </row>
    <row r="15" spans="1:37" x14ac:dyDescent="0.25">
      <c r="A15" s="458" t="s">
        <v>170</v>
      </c>
      <c r="B15" s="697"/>
      <c r="C15" s="208" t="str">
        <f>IF($B15="","",VLOOKUP($B15,'Játék nélkül továbbjutók'!$A$7:$O$22,5))</f>
        <v/>
      </c>
      <c r="D15" s="698" t="str">
        <f>IF($B15="","",VLOOKUP($B15,'Játék nélkül továbbjutók'!$A$7:$O$22,15))</f>
        <v/>
      </c>
      <c r="E15" s="348" t="str">
        <f>UPPER(IF($B15="","",VLOOKUP($B15,'Játék nélkül továbbjutók'!$A$7:$O$22,2)))</f>
        <v/>
      </c>
      <c r="F15" s="460"/>
      <c r="G15" s="348" t="str">
        <f>IF($B15="","",VLOOKUP($B15,'Játék nélkül továbbjutók'!$A$7:$O$22,3))</f>
        <v/>
      </c>
      <c r="H15" s="460"/>
      <c r="I15" s="348" t="str">
        <f>IF($B15="","",VLOOKUP($B15,'Játék nélkül továbbjutók'!$A$7:$O$22,4))</f>
        <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6"/>
      <c r="B16" s="462"/>
      <c r="C16" s="215"/>
      <c r="D16" s="215"/>
      <c r="E16" s="215"/>
      <c r="F16" s="215"/>
      <c r="G16" s="215"/>
      <c r="H16" s="215"/>
      <c r="I16" s="215"/>
      <c r="J16" s="205"/>
      <c r="K16" s="206"/>
      <c r="L16" s="206"/>
      <c r="M16" s="216"/>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6" t="s">
        <v>351</v>
      </c>
      <c r="B17" s="464"/>
      <c r="C17" s="208" t="str">
        <f>IF($B17="","",VLOOKUP($B17,'Játék nélkül továbbjutók'!$A$7:$O$22,5))</f>
        <v/>
      </c>
      <c r="D17" s="208" t="str">
        <f>IF($B17="","",VLOOKUP($B17,'Játék nélkül továbbjutók'!$A$7:$O$22,15))</f>
        <v/>
      </c>
      <c r="E17" s="209" t="str">
        <f>UPPER(IF($B17="","",VLOOKUP($B17,'Játék nélkül továbbjutók'!$A$7:$O$22,2)))</f>
        <v/>
      </c>
      <c r="F17" s="210"/>
      <c r="G17" s="209" t="str">
        <f>IF($B17="","",VLOOKUP($B17,'Játék nélkül továbbjutók'!$A$7:$O$22,3))</f>
        <v/>
      </c>
      <c r="H17" s="210"/>
      <c r="I17" s="209" t="str">
        <f>IF($B17="","",VLOOKUP($B17,'Játék nélkül továbbjutók'!$A$7:$O$22,4))</f>
        <v/>
      </c>
      <c r="J17" s="205"/>
      <c r="K17" s="211"/>
      <c r="L17" s="212" t="str">
        <f>IF(K17="","",CONCATENATE(VLOOKUP($Y$3,$AB$1:$AK$1,K17)," pont"))</f>
        <v/>
      </c>
      <c r="M17" s="213"/>
      <c r="Y17" s="186"/>
      <c r="Z17" s="186"/>
      <c r="AA17" s="186" t="s">
        <v>65</v>
      </c>
      <c r="AB17" s="186">
        <v>250</v>
      </c>
      <c r="AC17" s="186">
        <v>200</v>
      </c>
      <c r="AD17" s="186">
        <v>160</v>
      </c>
      <c r="AE17" s="186">
        <v>140</v>
      </c>
      <c r="AF17" s="186">
        <v>120</v>
      </c>
      <c r="AG17" s="186">
        <v>110</v>
      </c>
      <c r="AH17" s="186">
        <v>100</v>
      </c>
      <c r="AI17" s="186">
        <v>90</v>
      </c>
      <c r="AJ17" s="186">
        <v>80</v>
      </c>
      <c r="AK17" s="186">
        <v>70</v>
      </c>
    </row>
    <row r="18" spans="1:37" x14ac:dyDescent="0.25">
      <c r="A18" s="206"/>
      <c r="B18" s="462"/>
      <c r="C18" s="215"/>
      <c r="D18" s="215"/>
      <c r="E18" s="215"/>
      <c r="F18" s="215"/>
      <c r="G18" s="215"/>
      <c r="H18" s="215"/>
      <c r="I18" s="215"/>
      <c r="J18" s="205"/>
      <c r="K18" s="206"/>
      <c r="L18" s="206"/>
      <c r="M18" s="216"/>
      <c r="Y18" s="186"/>
      <c r="Z18" s="186"/>
      <c r="AA18" s="186" t="s">
        <v>69</v>
      </c>
      <c r="AB18" s="186">
        <v>200</v>
      </c>
      <c r="AC18" s="186">
        <v>150</v>
      </c>
      <c r="AD18" s="186">
        <v>130</v>
      </c>
      <c r="AE18" s="186">
        <v>110</v>
      </c>
      <c r="AF18" s="186">
        <v>95</v>
      </c>
      <c r="AG18" s="186">
        <v>80</v>
      </c>
      <c r="AH18" s="186">
        <v>70</v>
      </c>
      <c r="AI18" s="186">
        <v>60</v>
      </c>
      <c r="AJ18" s="186">
        <v>55</v>
      </c>
      <c r="AK18" s="186">
        <v>50</v>
      </c>
    </row>
    <row r="19" spans="1:37" x14ac:dyDescent="0.25">
      <c r="A19" s="695" t="s">
        <v>355</v>
      </c>
      <c r="B19" s="464"/>
      <c r="C19" s="208" t="str">
        <f>IF($B19="","",VLOOKUP($B19,'Játék nélkül továbbjutók'!$A$7:$O$22,5))</f>
        <v/>
      </c>
      <c r="D19" s="208" t="str">
        <f>IF($B19="","",VLOOKUP($B19,'Játék nélkül továbbjutók'!$A$7:$O$22,15))</f>
        <v/>
      </c>
      <c r="E19" s="209" t="str">
        <f>UPPER(IF($B19="","",VLOOKUP($B19,'Játék nélkül továbbjutók'!$A$7:$O$22,2)))</f>
        <v/>
      </c>
      <c r="F19" s="210"/>
      <c r="G19" s="209" t="str">
        <f>IF($B19="","",VLOOKUP($B19,'Játék nélkül továbbjutók'!$A$7:$O$22,3))</f>
        <v/>
      </c>
      <c r="H19" s="210"/>
      <c r="I19" s="209" t="str">
        <f>IF($B19="","",VLOOKUP($B19,'Játék nélkül továbbjutók'!$A$7:$O$22,4))</f>
        <v/>
      </c>
      <c r="J19" s="205"/>
      <c r="K19" s="211"/>
      <c r="L19" s="212" t="str">
        <f>IF(K19="","",CONCATENATE(VLOOKUP($Y$3,$AB$1:$AK$1,K19)," pont"))</f>
        <v/>
      </c>
      <c r="M19" s="213"/>
      <c r="Y19" s="186"/>
      <c r="Z19" s="186"/>
      <c r="AA19" s="186" t="s">
        <v>79</v>
      </c>
      <c r="AB19" s="186">
        <v>150</v>
      </c>
      <c r="AC19" s="186">
        <v>120</v>
      </c>
      <c r="AD19" s="186">
        <v>100</v>
      </c>
      <c r="AE19" s="186">
        <v>80</v>
      </c>
      <c r="AF19" s="186">
        <v>70</v>
      </c>
      <c r="AG19" s="186">
        <v>60</v>
      </c>
      <c r="AH19" s="186">
        <v>55</v>
      </c>
      <c r="AI19" s="186">
        <v>50</v>
      </c>
      <c r="AJ19" s="186">
        <v>45</v>
      </c>
      <c r="AK19" s="186">
        <v>40</v>
      </c>
    </row>
    <row r="20" spans="1:37" x14ac:dyDescent="0.25">
      <c r="A20" s="206"/>
      <c r="B20" s="462"/>
      <c r="C20" s="215"/>
      <c r="D20" s="215"/>
      <c r="E20" s="215"/>
      <c r="F20" s="215"/>
      <c r="G20" s="215"/>
      <c r="H20" s="215"/>
      <c r="I20" s="215"/>
      <c r="J20" s="205"/>
      <c r="K20" s="206"/>
      <c r="L20" s="206"/>
      <c r="M20" s="216"/>
      <c r="Y20" s="186"/>
      <c r="Z20" s="186"/>
      <c r="AA20" s="186" t="s">
        <v>69</v>
      </c>
      <c r="AB20" s="186">
        <v>200</v>
      </c>
      <c r="AC20" s="186">
        <v>150</v>
      </c>
      <c r="AD20" s="186">
        <v>130</v>
      </c>
      <c r="AE20" s="186">
        <v>110</v>
      </c>
      <c r="AF20" s="186">
        <v>95</v>
      </c>
      <c r="AG20" s="186">
        <v>80</v>
      </c>
      <c r="AH20" s="186">
        <v>70</v>
      </c>
      <c r="AI20" s="186">
        <v>60</v>
      </c>
      <c r="AJ20" s="186">
        <v>55</v>
      </c>
      <c r="AK20" s="186">
        <v>50</v>
      </c>
    </row>
    <row r="21" spans="1:37" x14ac:dyDescent="0.25">
      <c r="A21" s="695" t="s">
        <v>465</v>
      </c>
      <c r="B21" s="464"/>
      <c r="C21" s="208" t="str">
        <f>IF($B21="","",VLOOKUP($B21,'Játék nélkül továbbjutók'!$A$7:$O$22,5))</f>
        <v/>
      </c>
      <c r="D21" s="208" t="str">
        <f>IF($B21="","",VLOOKUP($B21,'Játék nélkül továbbjutók'!$A$7:$O$22,15))</f>
        <v/>
      </c>
      <c r="E21" s="209" t="str">
        <f>UPPER(IF($B21="","",VLOOKUP($B21,'Játék nélkül továbbjutók'!$A$7:$O$22,2)))</f>
        <v/>
      </c>
      <c r="F21" s="210"/>
      <c r="G21" s="209" t="str">
        <f>IF($B21="","",VLOOKUP($B21,'Játék nélkül továbbjutók'!$A$7:$O$22,3))</f>
        <v/>
      </c>
      <c r="H21" s="210"/>
      <c r="I21" s="209" t="str">
        <f>IF($B21="","",VLOOKUP($B21,'Játék nélkül továbbjutók'!$A$7:$O$22,4))</f>
        <v/>
      </c>
      <c r="J21" s="205"/>
      <c r="K21" s="211"/>
      <c r="L21" s="212" t="str">
        <f>IF(K21="","",CONCATENATE(VLOOKUP($Y$3,$AB$1:$AK$1,K21)," pont"))</f>
        <v/>
      </c>
      <c r="M21" s="213"/>
      <c r="Y21" s="186"/>
      <c r="Z21" s="186"/>
      <c r="AA21" s="186" t="s">
        <v>79</v>
      </c>
      <c r="AB21" s="186">
        <v>150</v>
      </c>
      <c r="AC21" s="186">
        <v>120</v>
      </c>
      <c r="AD21" s="186">
        <v>100</v>
      </c>
      <c r="AE21" s="186">
        <v>80</v>
      </c>
      <c r="AF21" s="186">
        <v>70</v>
      </c>
      <c r="AG21" s="186">
        <v>60</v>
      </c>
      <c r="AH21" s="186">
        <v>55</v>
      </c>
      <c r="AI21" s="186">
        <v>50</v>
      </c>
      <c r="AJ21" s="186">
        <v>45</v>
      </c>
      <c r="AK21" s="186">
        <v>40</v>
      </c>
    </row>
    <row r="22" spans="1:37" x14ac:dyDescent="0.25">
      <c r="A22" s="205"/>
      <c r="B22" s="205"/>
      <c r="C22" s="205"/>
      <c r="D22" s="205"/>
      <c r="E22" s="205"/>
      <c r="F22" s="205"/>
      <c r="G22" s="205"/>
      <c r="H22" s="205"/>
      <c r="I22" s="205"/>
      <c r="J22" s="205"/>
      <c r="K22" s="205"/>
      <c r="L22" s="205"/>
      <c r="M22" s="205"/>
      <c r="Y22" s="186"/>
      <c r="Z22" s="186"/>
      <c r="AA22" s="186" t="s">
        <v>80</v>
      </c>
      <c r="AB22" s="186">
        <v>120</v>
      </c>
      <c r="AC22" s="186">
        <v>90</v>
      </c>
      <c r="AD22" s="186">
        <v>65</v>
      </c>
      <c r="AE22" s="186">
        <v>55</v>
      </c>
      <c r="AF22" s="186">
        <v>50</v>
      </c>
      <c r="AG22" s="186">
        <v>45</v>
      </c>
      <c r="AH22" s="186">
        <v>40</v>
      </c>
      <c r="AI22" s="186">
        <v>35</v>
      </c>
      <c r="AJ22" s="186">
        <v>25</v>
      </c>
      <c r="AK22" s="186">
        <v>20</v>
      </c>
    </row>
    <row r="23" spans="1:37" x14ac:dyDescent="0.25">
      <c r="A23" s="205"/>
      <c r="B23" s="205"/>
      <c r="C23" s="205"/>
      <c r="D23" s="205"/>
      <c r="E23" s="205"/>
      <c r="F23" s="205"/>
      <c r="G23" s="205"/>
      <c r="H23" s="205"/>
      <c r="I23" s="205"/>
      <c r="J23" s="205"/>
      <c r="K23" s="205"/>
      <c r="L23" s="205"/>
      <c r="M23" s="205"/>
      <c r="Y23" s="186"/>
      <c r="Z23" s="186"/>
      <c r="AA23" s="186" t="s">
        <v>84</v>
      </c>
      <c r="AB23" s="186">
        <v>90</v>
      </c>
      <c r="AC23" s="186">
        <v>60</v>
      </c>
      <c r="AD23" s="186">
        <v>45</v>
      </c>
      <c r="AE23" s="186">
        <v>34</v>
      </c>
      <c r="AF23" s="186">
        <v>27</v>
      </c>
      <c r="AG23" s="186">
        <v>22</v>
      </c>
      <c r="AH23" s="186">
        <v>18</v>
      </c>
      <c r="AI23" s="186">
        <v>15</v>
      </c>
      <c r="AJ23" s="186">
        <v>12</v>
      </c>
      <c r="AK23" s="186">
        <v>9</v>
      </c>
    </row>
    <row r="24" spans="1:37" ht="18.75" customHeight="1" x14ac:dyDescent="0.25">
      <c r="A24" s="205"/>
      <c r="B24" s="710"/>
      <c r="C24" s="710"/>
      <c r="D24" s="711" t="str">
        <f>E7</f>
        <v/>
      </c>
      <c r="E24" s="711"/>
      <c r="F24" s="711" t="str">
        <f>E9</f>
        <v/>
      </c>
      <c r="G24" s="711"/>
      <c r="H24" s="711" t="str">
        <f>E11</f>
        <v/>
      </c>
      <c r="I24" s="711"/>
      <c r="J24" s="711" t="str">
        <f>E13</f>
        <v/>
      </c>
      <c r="K24" s="711"/>
      <c r="L24" s="205"/>
      <c r="M24" s="466" t="s">
        <v>74</v>
      </c>
      <c r="Y24" s="186"/>
      <c r="Z24" s="186"/>
      <c r="AA24" s="186" t="s">
        <v>85</v>
      </c>
      <c r="AB24" s="186">
        <v>60</v>
      </c>
      <c r="AC24" s="186">
        <v>40</v>
      </c>
      <c r="AD24" s="186">
        <v>30</v>
      </c>
      <c r="AE24" s="186">
        <v>20</v>
      </c>
      <c r="AF24" s="186">
        <v>18</v>
      </c>
      <c r="AG24" s="186">
        <v>15</v>
      </c>
      <c r="AH24" s="186">
        <v>12</v>
      </c>
      <c r="AI24" s="186">
        <v>10</v>
      </c>
      <c r="AJ24" s="186">
        <v>8</v>
      </c>
      <c r="AK24" s="186">
        <v>6</v>
      </c>
    </row>
    <row r="25" spans="1:37" ht="18.75" customHeight="1" x14ac:dyDescent="0.25">
      <c r="A25" s="218" t="s">
        <v>62</v>
      </c>
      <c r="B25" s="703" t="str">
        <f>E7</f>
        <v/>
      </c>
      <c r="C25" s="703"/>
      <c r="D25" s="705"/>
      <c r="E25" s="705"/>
      <c r="F25" s="704"/>
      <c r="G25" s="704"/>
      <c r="H25" s="704"/>
      <c r="I25" s="704"/>
      <c r="J25" s="711"/>
      <c r="K25" s="711"/>
      <c r="L25" s="205"/>
      <c r="M25" s="467"/>
      <c r="Y25" s="186"/>
      <c r="Z25" s="186"/>
      <c r="AA25" s="186" t="s">
        <v>90</v>
      </c>
      <c r="AB25" s="186">
        <v>40</v>
      </c>
      <c r="AC25" s="186">
        <v>25</v>
      </c>
      <c r="AD25" s="186">
        <v>18</v>
      </c>
      <c r="AE25" s="186">
        <v>13</v>
      </c>
      <c r="AF25" s="186">
        <v>8</v>
      </c>
      <c r="AG25" s="186">
        <v>7</v>
      </c>
      <c r="AH25" s="186">
        <v>6</v>
      </c>
      <c r="AI25" s="186">
        <v>5</v>
      </c>
      <c r="AJ25" s="186">
        <v>4</v>
      </c>
      <c r="AK25" s="186">
        <v>3</v>
      </c>
    </row>
    <row r="26" spans="1:37" ht="18.75" customHeight="1" x14ac:dyDescent="0.25">
      <c r="A26" s="218" t="s">
        <v>86</v>
      </c>
      <c r="B26" s="703" t="str">
        <f>E9</f>
        <v/>
      </c>
      <c r="C26" s="703"/>
      <c r="D26" s="704"/>
      <c r="E26" s="704"/>
      <c r="F26" s="705"/>
      <c r="G26" s="705"/>
      <c r="H26" s="704"/>
      <c r="I26" s="704"/>
      <c r="J26" s="704"/>
      <c r="K26" s="704"/>
      <c r="L26" s="205"/>
      <c r="M26" s="467"/>
      <c r="Y26" s="186"/>
      <c r="Z26" s="186"/>
      <c r="AA26" s="186" t="s">
        <v>91</v>
      </c>
      <c r="AB26" s="186">
        <v>25</v>
      </c>
      <c r="AC26" s="186">
        <v>15</v>
      </c>
      <c r="AD26" s="186">
        <v>13</v>
      </c>
      <c r="AE26" s="186">
        <v>7</v>
      </c>
      <c r="AF26" s="186">
        <v>6</v>
      </c>
      <c r="AG26" s="186">
        <v>5</v>
      </c>
      <c r="AH26" s="186">
        <v>4</v>
      </c>
      <c r="AI26" s="186">
        <v>3</v>
      </c>
      <c r="AJ26" s="186">
        <v>2</v>
      </c>
      <c r="AK26" s="186">
        <v>1</v>
      </c>
    </row>
    <row r="27" spans="1:37" ht="18.75" customHeight="1" x14ac:dyDescent="0.25">
      <c r="A27" s="218" t="s">
        <v>92</v>
      </c>
      <c r="B27" s="703" t="str">
        <f>E11</f>
        <v/>
      </c>
      <c r="C27" s="703"/>
      <c r="D27" s="704"/>
      <c r="E27" s="704"/>
      <c r="F27" s="704"/>
      <c r="G27" s="704"/>
      <c r="H27" s="705"/>
      <c r="I27" s="705"/>
      <c r="J27" s="704"/>
      <c r="K27" s="704"/>
      <c r="L27" s="205"/>
      <c r="M27" s="467"/>
      <c r="Y27" s="186"/>
      <c r="Z27" s="186"/>
      <c r="AA27" s="186" t="s">
        <v>96</v>
      </c>
      <c r="AB27" s="186">
        <v>15</v>
      </c>
      <c r="AC27" s="186">
        <v>10</v>
      </c>
      <c r="AD27" s="186">
        <v>8</v>
      </c>
      <c r="AE27" s="186">
        <v>4</v>
      </c>
      <c r="AF27" s="186">
        <v>3</v>
      </c>
      <c r="AG27" s="186">
        <v>2</v>
      </c>
      <c r="AH27" s="186">
        <v>1</v>
      </c>
      <c r="AI27" s="186">
        <v>0</v>
      </c>
      <c r="AJ27" s="186">
        <v>0</v>
      </c>
      <c r="AK27" s="186">
        <v>0</v>
      </c>
    </row>
    <row r="28" spans="1:37" ht="18.75" customHeight="1" x14ac:dyDescent="0.25">
      <c r="A28" s="699" t="s">
        <v>167</v>
      </c>
      <c r="B28" s="703" t="str">
        <f>E13</f>
        <v/>
      </c>
      <c r="C28" s="703"/>
      <c r="D28" s="704"/>
      <c r="E28" s="704"/>
      <c r="F28" s="704"/>
      <c r="G28" s="704"/>
      <c r="H28" s="711"/>
      <c r="I28" s="711"/>
      <c r="J28" s="705"/>
      <c r="K28" s="705"/>
      <c r="L28" s="205"/>
      <c r="M28" s="467"/>
      <c r="Y28" s="186"/>
      <c r="Z28" s="186"/>
      <c r="AA28" s="186" t="s">
        <v>96</v>
      </c>
      <c r="AB28" s="186">
        <v>15</v>
      </c>
      <c r="AC28" s="186">
        <v>10</v>
      </c>
      <c r="AD28" s="186">
        <v>8</v>
      </c>
      <c r="AE28" s="186">
        <v>4</v>
      </c>
      <c r="AF28" s="186">
        <v>3</v>
      </c>
      <c r="AG28" s="186">
        <v>2</v>
      </c>
      <c r="AH28" s="186">
        <v>1</v>
      </c>
      <c r="AI28" s="186">
        <v>0</v>
      </c>
      <c r="AJ28" s="186">
        <v>0</v>
      </c>
      <c r="AK28" s="186">
        <v>0</v>
      </c>
    </row>
    <row r="29" spans="1:37" x14ac:dyDescent="0.25">
      <c r="A29" s="205"/>
      <c r="B29" s="205"/>
      <c r="C29" s="205"/>
      <c r="D29" s="205"/>
      <c r="E29" s="205"/>
      <c r="F29" s="205"/>
      <c r="G29" s="205"/>
      <c r="H29" s="205"/>
      <c r="I29" s="205"/>
      <c r="J29" s="205"/>
      <c r="K29" s="205"/>
      <c r="L29" s="205"/>
      <c r="M29" s="468"/>
      <c r="Y29" s="186"/>
      <c r="Z29" s="186"/>
      <c r="AA29" s="186" t="s">
        <v>97</v>
      </c>
      <c r="AB29" s="186">
        <v>10</v>
      </c>
      <c r="AC29" s="186">
        <v>6</v>
      </c>
      <c r="AD29" s="186">
        <v>4</v>
      </c>
      <c r="AE29" s="186">
        <v>2</v>
      </c>
      <c r="AF29" s="186">
        <v>1</v>
      </c>
      <c r="AG29" s="186">
        <v>0</v>
      </c>
      <c r="AH29" s="186">
        <v>0</v>
      </c>
      <c r="AI29" s="186">
        <v>0</v>
      </c>
      <c r="AJ29" s="186">
        <v>0</v>
      </c>
      <c r="AK29" s="186">
        <v>0</v>
      </c>
    </row>
    <row r="30" spans="1:37" ht="18.75" customHeight="1" x14ac:dyDescent="0.25">
      <c r="A30" s="205"/>
      <c r="B30" s="710"/>
      <c r="C30" s="710"/>
      <c r="D30" s="711" t="str">
        <f>E15</f>
        <v/>
      </c>
      <c r="E30" s="711"/>
      <c r="F30" s="711" t="str">
        <f>E17</f>
        <v/>
      </c>
      <c r="G30" s="711"/>
      <c r="H30" s="711" t="str">
        <f>E19</f>
        <v/>
      </c>
      <c r="I30" s="711"/>
      <c r="J30" s="711" t="str">
        <f>E21</f>
        <v/>
      </c>
      <c r="K30" s="711"/>
      <c r="L30" s="205"/>
      <c r="M30" s="468"/>
      <c r="Y30" s="186"/>
      <c r="Z30" s="186"/>
      <c r="AA30" s="186" t="s">
        <v>98</v>
      </c>
      <c r="AB30" s="186">
        <v>3</v>
      </c>
      <c r="AC30" s="186">
        <v>2</v>
      </c>
      <c r="AD30" s="186">
        <v>1</v>
      </c>
      <c r="AE30" s="186">
        <v>0</v>
      </c>
      <c r="AF30" s="186">
        <v>0</v>
      </c>
      <c r="AG30" s="186">
        <v>0</v>
      </c>
      <c r="AH30" s="186">
        <v>0</v>
      </c>
      <c r="AI30" s="186">
        <v>0</v>
      </c>
      <c r="AJ30" s="186">
        <v>0</v>
      </c>
      <c r="AK30" s="186">
        <v>0</v>
      </c>
    </row>
    <row r="31" spans="1:37" ht="18.75" customHeight="1" x14ac:dyDescent="0.25">
      <c r="A31" s="699" t="s">
        <v>170</v>
      </c>
      <c r="B31" s="703" t="str">
        <f>E15</f>
        <v/>
      </c>
      <c r="C31" s="703"/>
      <c r="D31" s="705"/>
      <c r="E31" s="705"/>
      <c r="F31" s="704"/>
      <c r="G31" s="704"/>
      <c r="H31" s="704"/>
      <c r="I31" s="704"/>
      <c r="J31" s="711"/>
      <c r="K31" s="711"/>
      <c r="L31" s="205"/>
      <c r="M31" s="467"/>
    </row>
    <row r="32" spans="1:37" ht="18.75" customHeight="1" x14ac:dyDescent="0.25">
      <c r="A32" s="699" t="s">
        <v>351</v>
      </c>
      <c r="B32" s="703" t="str">
        <f>E17</f>
        <v/>
      </c>
      <c r="C32" s="703"/>
      <c r="D32" s="704"/>
      <c r="E32" s="704"/>
      <c r="F32" s="705"/>
      <c r="G32" s="705"/>
      <c r="H32" s="704"/>
      <c r="I32" s="704"/>
      <c r="J32" s="704"/>
      <c r="K32" s="704"/>
      <c r="L32" s="205"/>
      <c r="M32" s="467"/>
    </row>
    <row r="33" spans="1:18" ht="18.75" customHeight="1" x14ac:dyDescent="0.25">
      <c r="A33" s="699" t="s">
        <v>355</v>
      </c>
      <c r="B33" s="703" t="str">
        <f>E19</f>
        <v/>
      </c>
      <c r="C33" s="703"/>
      <c r="D33" s="704"/>
      <c r="E33" s="704"/>
      <c r="F33" s="704"/>
      <c r="G33" s="704"/>
      <c r="H33" s="705"/>
      <c r="I33" s="705"/>
      <c r="J33" s="704"/>
      <c r="K33" s="704"/>
      <c r="L33" s="205"/>
      <c r="M33" s="467"/>
    </row>
    <row r="34" spans="1:18" ht="18.75" customHeight="1" x14ac:dyDescent="0.25">
      <c r="A34" s="699" t="s">
        <v>465</v>
      </c>
      <c r="B34" s="703" t="str">
        <f>E21</f>
        <v/>
      </c>
      <c r="C34" s="703"/>
      <c r="D34" s="704"/>
      <c r="E34" s="704"/>
      <c r="F34" s="704"/>
      <c r="G34" s="704"/>
      <c r="H34" s="711"/>
      <c r="I34" s="711"/>
      <c r="J34" s="705"/>
      <c r="K34" s="705"/>
      <c r="L34" s="205"/>
      <c r="M34" s="467"/>
    </row>
    <row r="35" spans="1:18" ht="18.75" customHeight="1" x14ac:dyDescent="0.25">
      <c r="A35" s="284"/>
      <c r="B35" s="469"/>
      <c r="C35" s="469"/>
      <c r="D35" s="284"/>
      <c r="E35" s="284"/>
      <c r="F35" s="284"/>
      <c r="G35" s="284"/>
      <c r="H35" s="284"/>
      <c r="I35" s="284"/>
      <c r="J35" s="205"/>
      <c r="K35" s="205"/>
      <c r="L35" s="205"/>
      <c r="M35" s="470"/>
    </row>
    <row r="36" spans="1:18" x14ac:dyDescent="0.25">
      <c r="A36" s="205"/>
      <c r="B36" s="205"/>
      <c r="C36" s="205"/>
      <c r="D36" s="205"/>
      <c r="E36" s="205"/>
      <c r="F36" s="205"/>
      <c r="G36" s="205"/>
      <c r="H36" s="205"/>
      <c r="I36" s="205"/>
      <c r="J36" s="205"/>
      <c r="K36" s="205"/>
      <c r="L36" s="205"/>
      <c r="M36" s="205"/>
    </row>
    <row r="37" spans="1:18" x14ac:dyDescent="0.25">
      <c r="A37" s="205" t="s">
        <v>129</v>
      </c>
      <c r="B37" s="205"/>
      <c r="C37" s="714" t="str">
        <f>IF(M25=1,B25,IF(M26=1,B26,IF(M27=1,B27,IF(M28=1,B28,""))))</f>
        <v/>
      </c>
      <c r="D37" s="714"/>
      <c r="E37" s="206" t="s">
        <v>356</v>
      </c>
      <c r="F37" s="714" t="str">
        <f>IF(M31=1,B31,IF(M32=1,B32,IF(M33=1,B33,IF(M34=1,B34,""))))</f>
        <v/>
      </c>
      <c r="G37" s="714"/>
      <c r="H37" s="205"/>
      <c r="I37" s="219"/>
      <c r="J37" s="205"/>
      <c r="K37" s="205"/>
      <c r="L37" s="205"/>
      <c r="M37" s="205"/>
    </row>
    <row r="38" spans="1:18" x14ac:dyDescent="0.25">
      <c r="A38" s="205"/>
      <c r="B38" s="205"/>
      <c r="C38" s="205"/>
      <c r="D38" s="205"/>
      <c r="E38" s="205"/>
      <c r="F38" s="206"/>
      <c r="G38" s="206"/>
      <c r="H38" s="205"/>
      <c r="I38" s="205"/>
      <c r="J38" s="205"/>
      <c r="K38" s="205"/>
      <c r="L38" s="205"/>
      <c r="M38" s="205"/>
    </row>
    <row r="39" spans="1:18" x14ac:dyDescent="0.25">
      <c r="A39" s="205" t="s">
        <v>357</v>
      </c>
      <c r="B39" s="205"/>
      <c r="C39" s="714" t="str">
        <f>IF(M25=2,B25,IF(M26=2,B26,IF(M27=2,B27,IF(M28=2,B28,""))))</f>
        <v/>
      </c>
      <c r="D39" s="714"/>
      <c r="E39" s="206" t="s">
        <v>356</v>
      </c>
      <c r="F39" s="714" t="str">
        <f>IF(M31=2,B31,IF(M32=2,B32,IF(M33=2,B33,IF(M34=2,B34,""))))</f>
        <v/>
      </c>
      <c r="G39" s="714"/>
      <c r="H39" s="205"/>
      <c r="I39" s="219"/>
      <c r="J39" s="205"/>
      <c r="K39" s="205"/>
      <c r="L39" s="205"/>
      <c r="M39" s="205"/>
    </row>
    <row r="40" spans="1:18" x14ac:dyDescent="0.25">
      <c r="A40" s="205"/>
      <c r="B40" s="205"/>
      <c r="C40" s="206"/>
      <c r="D40" s="206"/>
      <c r="E40" s="206"/>
      <c r="F40" s="206"/>
      <c r="G40" s="206"/>
      <c r="H40" s="205"/>
      <c r="I40" s="205"/>
      <c r="J40" s="205"/>
      <c r="K40" s="205"/>
      <c r="L40" s="205"/>
      <c r="M40" s="205"/>
    </row>
    <row r="41" spans="1:18" x14ac:dyDescent="0.25">
      <c r="A41" s="205" t="s">
        <v>358</v>
      </c>
      <c r="B41" s="205"/>
      <c r="C41" s="714" t="str">
        <f>IF(M25=3,B25,IF(M26=3,B26,IF(M27=3,B27,IF(M28=3,B28,""))))</f>
        <v/>
      </c>
      <c r="D41" s="714"/>
      <c r="E41" s="206" t="s">
        <v>356</v>
      </c>
      <c r="F41" s="714" t="str">
        <f>IF(M31=3,B31,IF(M32=3,B32,IF(M33=3,B33,IF(M34=3,B34,""))))</f>
        <v/>
      </c>
      <c r="G41" s="714"/>
      <c r="H41" s="205"/>
      <c r="I41" s="219"/>
      <c r="J41" s="205"/>
      <c r="K41" s="205"/>
      <c r="L41" s="205"/>
      <c r="M41" s="205"/>
    </row>
    <row r="42" spans="1:18" x14ac:dyDescent="0.25">
      <c r="A42" s="205"/>
      <c r="B42" s="205"/>
      <c r="C42" s="205"/>
      <c r="D42" s="205"/>
      <c r="E42" s="205"/>
      <c r="F42" s="205"/>
      <c r="G42" s="205"/>
      <c r="H42" s="205"/>
      <c r="I42" s="205"/>
      <c r="J42" s="205"/>
      <c r="K42" s="205"/>
      <c r="L42" s="205"/>
      <c r="M42" s="205"/>
    </row>
    <row r="43" spans="1:18" x14ac:dyDescent="0.25">
      <c r="A43" s="215" t="s">
        <v>466</v>
      </c>
      <c r="B43" s="205"/>
      <c r="C43" s="714">
        <f>IF(M25=4,B25,IF(M26=4,B26,IF(M27=4,B27,IF(M28=4,B28,0))))</f>
        <v>0</v>
      </c>
      <c r="D43" s="714"/>
      <c r="E43" s="206" t="s">
        <v>356</v>
      </c>
      <c r="F43" s="714" t="str">
        <f>IF(M31=3,B31,IF(M32=3,B32,IF(M33=4,B33,IF(M34=4,B34,""))))</f>
        <v/>
      </c>
      <c r="G43" s="714"/>
      <c r="H43" s="205"/>
      <c r="I43" s="219"/>
      <c r="J43" s="205"/>
      <c r="K43" s="205"/>
      <c r="L43" s="205"/>
      <c r="M43" s="205"/>
    </row>
    <row r="44" spans="1:18" x14ac:dyDescent="0.25">
      <c r="A44" s="205"/>
      <c r="B44" s="205"/>
      <c r="C44" s="205"/>
      <c r="D44" s="205"/>
      <c r="E44" s="205"/>
      <c r="F44" s="205"/>
      <c r="G44" s="205"/>
      <c r="H44" s="205"/>
      <c r="I44" s="205"/>
      <c r="J44" s="205"/>
      <c r="K44" s="205"/>
      <c r="L44" s="219"/>
      <c r="M44" s="205"/>
      <c r="P44" s="230"/>
      <c r="Q44" s="230"/>
      <c r="R44" s="231"/>
    </row>
    <row r="45" spans="1:18" x14ac:dyDescent="0.25">
      <c r="A45" s="220" t="s">
        <v>72</v>
      </c>
      <c r="B45" s="221"/>
      <c r="C45" s="222"/>
      <c r="D45" s="223" t="s">
        <v>99</v>
      </c>
      <c r="E45" s="224" t="s">
        <v>100</v>
      </c>
      <c r="F45" s="225"/>
      <c r="G45" s="223" t="s">
        <v>99</v>
      </c>
      <c r="H45" s="224" t="s">
        <v>101</v>
      </c>
      <c r="I45" s="226"/>
      <c r="J45" s="224" t="s">
        <v>102</v>
      </c>
      <c r="K45" s="227" t="s">
        <v>103</v>
      </c>
      <c r="L45" s="33"/>
      <c r="M45" s="225"/>
      <c r="P45" s="242"/>
      <c r="Q45" s="242"/>
      <c r="R45" s="243"/>
    </row>
    <row r="46" spans="1:18" x14ac:dyDescent="0.25">
      <c r="A46" s="232" t="s">
        <v>104</v>
      </c>
      <c r="B46" s="233"/>
      <c r="C46" s="234"/>
      <c r="D46" s="235">
        <v>1</v>
      </c>
      <c r="E46" s="706" t="str">
        <f>IF(D46&gt;$R$47,0,UPPER(VLOOKUP(D46,'Játék nélkül továbbjutók'!$A$7:$Q$134,2)))</f>
        <v>ZENDEHDEL-MOGHADDAM</v>
      </c>
      <c r="F46" s="706"/>
      <c r="G46" s="236" t="s">
        <v>105</v>
      </c>
      <c r="H46" s="233"/>
      <c r="I46" s="237"/>
      <c r="J46" s="238"/>
      <c r="K46" s="239" t="s">
        <v>106</v>
      </c>
      <c r="L46" s="240"/>
      <c r="M46" s="259"/>
      <c r="P46" s="243"/>
      <c r="Q46" s="254"/>
      <c r="R46" s="243"/>
    </row>
    <row r="47" spans="1:18" x14ac:dyDescent="0.25">
      <c r="A47" s="244" t="s">
        <v>107</v>
      </c>
      <c r="B47" s="245"/>
      <c r="C47" s="246"/>
      <c r="D47" s="247">
        <v>2</v>
      </c>
      <c r="E47" s="707" t="str">
        <f>IF(D47&gt;$R$47,0,UPPER(VLOOKUP(D47,'Játék nélkül továbbjutók'!$A$7:$Q$134,2)))</f>
        <v xml:space="preserve">HARTMANN </v>
      </c>
      <c r="F47" s="707"/>
      <c r="G47" s="248" t="s">
        <v>108</v>
      </c>
      <c r="H47" s="249"/>
      <c r="I47" s="250"/>
      <c r="J47" s="251"/>
      <c r="K47" s="252"/>
      <c r="L47" s="219"/>
      <c r="M47" s="253"/>
      <c r="P47" s="242"/>
      <c r="Q47" s="242"/>
      <c r="R47" s="277">
        <f>MIN(4,'Játék nélkül továbbjutók'!Q2)</f>
        <v>4</v>
      </c>
    </row>
    <row r="48" spans="1:18" x14ac:dyDescent="0.25">
      <c r="A48" s="255"/>
      <c r="B48" s="256"/>
      <c r="C48" s="257"/>
      <c r="D48" s="247"/>
      <c r="E48" s="258"/>
      <c r="F48" s="205"/>
      <c r="G48" s="248" t="s">
        <v>109</v>
      </c>
      <c r="H48" s="249"/>
      <c r="I48" s="250"/>
      <c r="J48" s="251"/>
      <c r="K48" s="239" t="s">
        <v>110</v>
      </c>
      <c r="L48" s="240"/>
      <c r="M48" s="259"/>
      <c r="P48" s="243"/>
      <c r="Q48" s="254"/>
      <c r="R48" s="243"/>
    </row>
    <row r="49" spans="1:18" x14ac:dyDescent="0.25">
      <c r="A49" s="260"/>
      <c r="B49" s="261"/>
      <c r="C49" s="262"/>
      <c r="D49" s="247"/>
      <c r="E49" s="258"/>
      <c r="F49" s="205"/>
      <c r="G49" s="248" t="s">
        <v>111</v>
      </c>
      <c r="H49" s="249"/>
      <c r="I49" s="250"/>
      <c r="J49" s="251"/>
      <c r="K49" s="263"/>
      <c r="L49" s="205"/>
      <c r="M49" s="241"/>
      <c r="P49" s="243"/>
      <c r="Q49" s="254"/>
      <c r="R49" s="243"/>
    </row>
    <row r="50" spans="1:18" x14ac:dyDescent="0.25">
      <c r="A50" s="264"/>
      <c r="B50" s="265"/>
      <c r="C50" s="266"/>
      <c r="D50" s="247"/>
      <c r="E50" s="258"/>
      <c r="F50" s="205"/>
      <c r="G50" s="248" t="s">
        <v>112</v>
      </c>
      <c r="H50" s="249"/>
      <c r="I50" s="250"/>
      <c r="J50" s="251"/>
      <c r="K50" s="244"/>
      <c r="L50" s="219"/>
      <c r="M50" s="253"/>
      <c r="P50" s="242"/>
      <c r="Q50" s="242"/>
      <c r="R50" s="243"/>
    </row>
    <row r="51" spans="1:18" x14ac:dyDescent="0.25">
      <c r="A51" s="267"/>
      <c r="B51" s="16"/>
      <c r="C51" s="262"/>
      <c r="D51" s="247"/>
      <c r="E51" s="258"/>
      <c r="F51" s="205"/>
      <c r="G51" s="248" t="s">
        <v>113</v>
      </c>
      <c r="H51" s="249"/>
      <c r="I51" s="250"/>
      <c r="J51" s="251"/>
      <c r="K51" s="239" t="s">
        <v>33</v>
      </c>
      <c r="L51" s="240"/>
      <c r="M51" s="259"/>
      <c r="P51" s="243"/>
      <c r="Q51" s="254"/>
      <c r="R51" s="243"/>
    </row>
    <row r="52" spans="1:18" x14ac:dyDescent="0.25">
      <c r="A52" s="267"/>
      <c r="B52" s="16"/>
      <c r="C52" s="268"/>
      <c r="D52" s="247"/>
      <c r="E52" s="258"/>
      <c r="F52" s="205"/>
      <c r="G52" s="248" t="s">
        <v>114</v>
      </c>
      <c r="H52" s="249"/>
      <c r="I52" s="250"/>
      <c r="J52" s="251"/>
      <c r="K52" s="263"/>
      <c r="L52" s="205"/>
      <c r="M52" s="241"/>
      <c r="P52" s="243"/>
      <c r="Q52" s="254"/>
      <c r="R52" s="277"/>
    </row>
    <row r="53" spans="1:18" x14ac:dyDescent="0.25">
      <c r="A53" s="269"/>
      <c r="B53" s="270"/>
      <c r="C53" s="271"/>
      <c r="D53" s="272"/>
      <c r="E53" s="273"/>
      <c r="F53" s="219"/>
      <c r="G53" s="274" t="s">
        <v>115</v>
      </c>
      <c r="H53" s="245"/>
      <c r="I53" s="275"/>
      <c r="J53" s="276"/>
      <c r="K53" s="244" t="str">
        <f>L4</f>
        <v>Kovács Zoltán</v>
      </c>
      <c r="L53" s="219"/>
      <c r="M53" s="253"/>
    </row>
  </sheetData>
  <sheetProtection selectLockedCells="1" selectUnlockedCells="1"/>
  <mergeCells count="62">
    <mergeCell ref="A1:F1"/>
    <mergeCell ref="A4:C4"/>
    <mergeCell ref="B24:C24"/>
    <mergeCell ref="D24:E24"/>
    <mergeCell ref="F24:G24"/>
    <mergeCell ref="J24:K24"/>
    <mergeCell ref="B25:C25"/>
    <mergeCell ref="D25:E25"/>
    <mergeCell ref="F25:G25"/>
    <mergeCell ref="H25:I25"/>
    <mergeCell ref="J25:K25"/>
    <mergeCell ref="H24:I24"/>
    <mergeCell ref="B27:C27"/>
    <mergeCell ref="D27:E27"/>
    <mergeCell ref="F27:G27"/>
    <mergeCell ref="H27:I27"/>
    <mergeCell ref="J27:K27"/>
    <mergeCell ref="B26:C26"/>
    <mergeCell ref="D26:E26"/>
    <mergeCell ref="F26:G26"/>
    <mergeCell ref="H26:I26"/>
    <mergeCell ref="J26:K26"/>
    <mergeCell ref="B30:C30"/>
    <mergeCell ref="D30:E30"/>
    <mergeCell ref="F30:G30"/>
    <mergeCell ref="H30:I30"/>
    <mergeCell ref="J30:K30"/>
    <mergeCell ref="B28:C28"/>
    <mergeCell ref="D28:E28"/>
    <mergeCell ref="F28:G28"/>
    <mergeCell ref="H28:I28"/>
    <mergeCell ref="J28:K28"/>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C43:D43"/>
    <mergeCell ref="F43:G43"/>
    <mergeCell ref="E46:F46"/>
    <mergeCell ref="E47:F47"/>
    <mergeCell ref="C37:D37"/>
    <mergeCell ref="F37:G37"/>
    <mergeCell ref="C39:D39"/>
    <mergeCell ref="F39:G39"/>
    <mergeCell ref="C41:D41"/>
    <mergeCell ref="F41:G41"/>
  </mergeCells>
  <conditionalFormatting sqref="E7 E9 E11 E13 E15 E17 E19:E21">
    <cfRule type="cellIs" dxfId="94" priority="2" stopIfTrue="1" operator="equal">
      <formula>"Bye"</formula>
    </cfRule>
  </conditionalFormatting>
  <conditionalFormatting sqref="R47 R52">
    <cfRule type="expression" dxfId="93" priority="1"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938A-F101-42DE-B509-F50C8FFA60BB}">
  <sheetPr codeName="Munka50">
    <tabColor indexed="11"/>
  </sheetPr>
  <dimension ref="A1:AS140"/>
  <sheetViews>
    <sheetView showZeros="0" workbookViewId="0">
      <selection activeCell="A6" sqref="A6"/>
    </sheetView>
  </sheetViews>
  <sheetFormatPr defaultRowHeight="13.2" x14ac:dyDescent="0.25"/>
  <cols>
    <col min="1" max="2" width="3.33203125" customWidth="1"/>
    <col min="3" max="3" width="4.6640625" customWidth="1"/>
    <col min="4" max="4" width="6.8867187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27" width="9" hidden="1" customWidth="1"/>
    <col min="28" max="28" width="10.33203125" hidden="1" customWidth="1"/>
    <col min="29" max="34" width="9" hidden="1" customWidth="1"/>
    <col min="35" max="37" width="9.109375" style="215" customWidth="1"/>
  </cols>
  <sheetData>
    <row r="1" spans="1:45" s="282" customFormat="1" ht="21.75" customHeight="1" x14ac:dyDescent="0.25">
      <c r="A1" s="281" t="str">
        <f>Altalanos!$A$6</f>
        <v>Diákolimpia Vármegyei</v>
      </c>
      <c r="B1" s="281"/>
      <c r="C1" s="169"/>
      <c r="D1" s="169"/>
      <c r="E1" s="169"/>
      <c r="F1" s="169"/>
      <c r="G1" s="169"/>
      <c r="H1" s="281"/>
      <c r="I1" s="171"/>
      <c r="J1" s="172"/>
      <c r="K1" s="170" t="s">
        <v>28</v>
      </c>
      <c r="L1" s="173"/>
      <c r="M1" s="174"/>
      <c r="N1" s="172"/>
      <c r="O1" s="172"/>
      <c r="P1" s="172"/>
      <c r="Q1" s="169"/>
      <c r="R1" s="172"/>
      <c r="T1" s="283"/>
      <c r="U1" s="283"/>
      <c r="V1" s="283"/>
      <c r="W1" s="283"/>
      <c r="X1" s="283"/>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c r="AI1" s="284"/>
      <c r="AJ1" s="284"/>
      <c r="AK1" s="284"/>
    </row>
    <row r="2" spans="1:45" s="285" customFormat="1" x14ac:dyDescent="0.25">
      <c r="A2" s="178" t="s">
        <v>29</v>
      </c>
      <c r="B2" s="179"/>
      <c r="C2" s="179"/>
      <c r="D2" s="179"/>
      <c r="E2" s="101">
        <f>Altalanos!$E$8</f>
        <v>0</v>
      </c>
      <c r="F2" s="179"/>
      <c r="G2" s="180"/>
      <c r="H2" s="181"/>
      <c r="I2" s="181"/>
      <c r="J2" s="182"/>
      <c r="K2" s="173"/>
      <c r="L2" s="173"/>
      <c r="M2" s="173"/>
      <c r="N2" s="182"/>
      <c r="O2" s="181"/>
      <c r="P2" s="182"/>
      <c r="Q2" s="181"/>
      <c r="R2" s="182"/>
      <c r="T2" s="286"/>
      <c r="U2" s="286"/>
      <c r="V2" s="286"/>
      <c r="W2" s="286"/>
      <c r="X2" s="286"/>
      <c r="Y2" s="185"/>
      <c r="Z2" s="186"/>
      <c r="AA2" s="186" t="s">
        <v>62</v>
      </c>
      <c r="AB2" s="187">
        <v>300</v>
      </c>
      <c r="AC2" s="187">
        <v>250</v>
      </c>
      <c r="AD2" s="187">
        <v>200</v>
      </c>
      <c r="AE2" s="187">
        <v>150</v>
      </c>
      <c r="AF2" s="187">
        <v>120</v>
      </c>
      <c r="AG2" s="187">
        <v>90</v>
      </c>
      <c r="AH2" s="187">
        <v>40</v>
      </c>
      <c r="AI2" s="205"/>
      <c r="AJ2" s="205"/>
      <c r="AK2" s="205"/>
      <c r="AL2" s="286"/>
      <c r="AM2" s="286"/>
      <c r="AN2" s="286"/>
      <c r="AO2" s="286"/>
      <c r="AP2" s="286"/>
      <c r="AQ2" s="286"/>
      <c r="AR2" s="286"/>
      <c r="AS2" s="286"/>
    </row>
    <row r="3" spans="1:45" s="287" customFormat="1" ht="11.25" customHeight="1" x14ac:dyDescent="0.25">
      <c r="A3" s="53" t="s">
        <v>21</v>
      </c>
      <c r="B3" s="53"/>
      <c r="C3" s="53"/>
      <c r="D3" s="53"/>
      <c r="E3" s="52"/>
      <c r="F3" s="53"/>
      <c r="G3" s="53" t="s">
        <v>11</v>
      </c>
      <c r="H3" s="53"/>
      <c r="I3" s="53"/>
      <c r="J3" s="188"/>
      <c r="K3" s="53" t="s">
        <v>34</v>
      </c>
      <c r="L3" s="188"/>
      <c r="M3" s="53"/>
      <c r="N3" s="188"/>
      <c r="O3" s="53"/>
      <c r="P3" s="188"/>
      <c r="Q3" s="53"/>
      <c r="R3" s="54" t="s">
        <v>35</v>
      </c>
      <c r="T3" s="288"/>
      <c r="U3" s="288"/>
      <c r="V3" s="288"/>
      <c r="W3" s="288"/>
      <c r="X3" s="288"/>
      <c r="Y3" s="186" t="str">
        <f>IF(K4="OB","A",IF(K4="IX","W",IF(K4="","",K4)))</f>
        <v/>
      </c>
      <c r="Z3" s="186"/>
      <c r="AA3" s="186" t="s">
        <v>86</v>
      </c>
      <c r="AB3" s="187">
        <v>280</v>
      </c>
      <c r="AC3" s="187">
        <v>230</v>
      </c>
      <c r="AD3" s="187">
        <v>180</v>
      </c>
      <c r="AE3" s="187">
        <v>140</v>
      </c>
      <c r="AF3" s="187">
        <v>80</v>
      </c>
      <c r="AG3" s="187">
        <v>0</v>
      </c>
      <c r="AH3" s="187">
        <v>0</v>
      </c>
      <c r="AI3" s="205"/>
      <c r="AJ3" s="205"/>
      <c r="AK3" s="205"/>
      <c r="AL3" s="288"/>
      <c r="AM3" s="288"/>
      <c r="AN3" s="288"/>
      <c r="AO3" s="288"/>
      <c r="AP3" s="288"/>
      <c r="AQ3" s="288"/>
      <c r="AR3" s="288"/>
      <c r="AS3" s="288"/>
    </row>
    <row r="4" spans="1:45" s="291" customFormat="1" ht="11.25" customHeight="1" x14ac:dyDescent="0.25">
      <c r="A4" s="709">
        <f>Altalanos!$A$10</f>
        <v>45789</v>
      </c>
      <c r="B4" s="709"/>
      <c r="C4" s="709"/>
      <c r="D4" s="193"/>
      <c r="E4" s="194"/>
      <c r="F4" s="194"/>
      <c r="G4" s="194" t="str">
        <f>Altalanos!$C$10</f>
        <v>Gyula</v>
      </c>
      <c r="H4" s="289"/>
      <c r="I4" s="194"/>
      <c r="J4" s="196"/>
      <c r="K4" s="195"/>
      <c r="L4" s="196"/>
      <c r="M4" s="290"/>
      <c r="N4" s="196"/>
      <c r="O4" s="194"/>
      <c r="P4" s="196"/>
      <c r="Q4" s="194"/>
      <c r="R4" s="197" t="str">
        <f>Altalanos!$E$10</f>
        <v>Kovács Zoltán</v>
      </c>
      <c r="T4" s="292"/>
      <c r="U4" s="292"/>
      <c r="V4" s="292"/>
      <c r="W4" s="292"/>
      <c r="X4" s="292"/>
      <c r="Y4" s="186"/>
      <c r="Z4" s="186"/>
      <c r="AA4" s="186" t="s">
        <v>65</v>
      </c>
      <c r="AB4" s="187">
        <v>250</v>
      </c>
      <c r="AC4" s="187">
        <v>200</v>
      </c>
      <c r="AD4" s="187">
        <v>150</v>
      </c>
      <c r="AE4" s="187">
        <v>120</v>
      </c>
      <c r="AF4" s="187">
        <v>90</v>
      </c>
      <c r="AG4" s="187">
        <v>60</v>
      </c>
      <c r="AH4" s="187">
        <v>25</v>
      </c>
      <c r="AI4" s="205"/>
      <c r="AJ4" s="205"/>
      <c r="AK4" s="205"/>
      <c r="AL4" s="292"/>
      <c r="AM4" s="292"/>
      <c r="AN4" s="292"/>
      <c r="AO4" s="292"/>
      <c r="AP4" s="292"/>
      <c r="AQ4" s="292"/>
      <c r="AR4" s="292"/>
      <c r="AS4" s="292"/>
    </row>
    <row r="5" spans="1:45" s="287" customFormat="1" x14ac:dyDescent="0.25">
      <c r="A5" s="261"/>
      <c r="B5" s="293" t="s">
        <v>125</v>
      </c>
      <c r="C5" s="294" t="s">
        <v>72</v>
      </c>
      <c r="D5" s="293" t="s">
        <v>126</v>
      </c>
      <c r="E5" s="293" t="s">
        <v>127</v>
      </c>
      <c r="F5" s="295" t="s">
        <v>24</v>
      </c>
      <c r="G5" s="295" t="s">
        <v>25</v>
      </c>
      <c r="H5" s="295"/>
      <c r="I5" s="295" t="s">
        <v>37</v>
      </c>
      <c r="J5" s="295"/>
      <c r="K5" s="293" t="s">
        <v>128</v>
      </c>
      <c r="L5" s="296"/>
      <c r="M5" s="293" t="s">
        <v>129</v>
      </c>
      <c r="N5" s="296"/>
      <c r="O5" s="293" t="s">
        <v>130</v>
      </c>
      <c r="P5" s="296"/>
      <c r="Q5" s="293"/>
      <c r="R5" s="297"/>
      <c r="T5" s="288"/>
      <c r="U5" s="288"/>
      <c r="V5" s="288"/>
      <c r="W5" s="288"/>
      <c r="X5" s="288"/>
      <c r="Y5" s="186">
        <f>IF(OR(Altalanos!$A$8="F1",Altalanos!$A$8="F2",Altalanos!$A$8="N1",Altalanos!$A$8="N2"),1,2)</f>
        <v>2</v>
      </c>
      <c r="Z5" s="186"/>
      <c r="AA5" s="186" t="s">
        <v>69</v>
      </c>
      <c r="AB5" s="187">
        <v>200</v>
      </c>
      <c r="AC5" s="187">
        <v>150</v>
      </c>
      <c r="AD5" s="187">
        <v>120</v>
      </c>
      <c r="AE5" s="187">
        <v>90</v>
      </c>
      <c r="AF5" s="187">
        <v>60</v>
      </c>
      <c r="AG5" s="187">
        <v>40</v>
      </c>
      <c r="AH5" s="187">
        <v>15</v>
      </c>
      <c r="AI5" s="205"/>
      <c r="AJ5" s="205"/>
      <c r="AK5" s="205"/>
      <c r="AL5" s="288"/>
      <c r="AM5" s="288"/>
      <c r="AN5" s="288"/>
      <c r="AO5" s="288"/>
      <c r="AP5" s="288"/>
      <c r="AQ5" s="288"/>
      <c r="AR5" s="288"/>
      <c r="AS5" s="288"/>
    </row>
    <row r="6" spans="1:45" s="304" customFormat="1" ht="12.75" customHeight="1" x14ac:dyDescent="0.25">
      <c r="A6" s="298"/>
      <c r="B6" s="299"/>
      <c r="C6" s="299"/>
      <c r="D6" s="299"/>
      <c r="E6" s="299"/>
      <c r="F6" s="298" t="str">
        <f>IF(Y3="","",CONCATENATE(VLOOKUP(Y3,AB1:AH1,4)," pont"))</f>
        <v/>
      </c>
      <c r="G6" s="300"/>
      <c r="H6" s="301"/>
      <c r="I6" s="300"/>
      <c r="J6" s="302"/>
      <c r="K6" s="299" t="str">
        <f>IF(Y3="","",CONCATENATE(VLOOKUP(Y3,AB1:AH1,3)," pont"))</f>
        <v/>
      </c>
      <c r="L6" s="302"/>
      <c r="M6" s="299" t="str">
        <f>IF(Y3="","",CONCATENATE(VLOOKUP(Y3,AB1:AH1,2)," pont"))</f>
        <v/>
      </c>
      <c r="N6" s="302"/>
      <c r="O6" s="299" t="str">
        <f>IF(Y3="","",CONCATENATE(VLOOKUP(Y3,AB1:AH1,1)," pont"))</f>
        <v/>
      </c>
      <c r="P6" s="302"/>
      <c r="Q6" s="299"/>
      <c r="R6" s="303"/>
      <c r="T6" s="305"/>
      <c r="U6" s="305"/>
      <c r="V6" s="305"/>
      <c r="W6" s="305"/>
      <c r="X6" s="305"/>
      <c r="Y6" s="306"/>
      <c r="Z6" s="306"/>
      <c r="AA6" s="306" t="s">
        <v>79</v>
      </c>
      <c r="AB6" s="307">
        <v>150</v>
      </c>
      <c r="AC6" s="307">
        <v>120</v>
      </c>
      <c r="AD6" s="307">
        <v>90</v>
      </c>
      <c r="AE6" s="307">
        <v>60</v>
      </c>
      <c r="AF6" s="307">
        <v>40</v>
      </c>
      <c r="AG6" s="307">
        <v>25</v>
      </c>
      <c r="AH6" s="307">
        <v>10</v>
      </c>
      <c r="AI6" s="308"/>
      <c r="AJ6" s="308"/>
      <c r="AK6" s="308"/>
      <c r="AL6" s="305"/>
      <c r="AM6" s="305"/>
      <c r="AN6" s="305"/>
      <c r="AO6" s="305"/>
      <c r="AP6" s="305"/>
      <c r="AQ6" s="305"/>
      <c r="AR6" s="305"/>
      <c r="AS6" s="305"/>
    </row>
    <row r="7" spans="1:45" s="60" customFormat="1" ht="12.9" customHeight="1" x14ac:dyDescent="0.25">
      <c r="A7" s="309">
        <v>1</v>
      </c>
      <c r="B7" s="310" t="str">
        <f>IF($E7="","",VLOOKUP($E7,'Játék nélkül továbbjutók'!$A$7:$O$22,14))</f>
        <v/>
      </c>
      <c r="C7" s="208" t="str">
        <f>IF($E7="","",VLOOKUP($E7,'Játék nélkül továbbjutók'!$A$7:$O$22,15))</f>
        <v/>
      </c>
      <c r="D7" s="208" t="str">
        <f>IF($E7="","",VLOOKUP($E7,'Játék nélkül továbbjutók'!$A$7:$O$22,5))</f>
        <v/>
      </c>
      <c r="E7" s="311"/>
      <c r="F7" s="312" t="str">
        <f>UPPER(IF($E7="","",VLOOKUP($E7,'Játék nélkül továbbjutók'!$A$7:$O$22,2)))</f>
        <v/>
      </c>
      <c r="G7" s="312" t="str">
        <f>IF($E7="","",VLOOKUP($E7,'Játék nélkül továbbjutók'!$A$7:$O$22,3))</f>
        <v/>
      </c>
      <c r="H7" s="312"/>
      <c r="I7" s="312" t="str">
        <f>IF($E7="","",VLOOKUP($E7,'Játék nélkül továbbjutók'!$A$7:$O$22,4))</f>
        <v/>
      </c>
      <c r="J7" s="313"/>
      <c r="K7" s="314"/>
      <c r="L7" s="314"/>
      <c r="M7" s="314"/>
      <c r="N7" s="314"/>
      <c r="O7" s="315"/>
      <c r="P7" s="316"/>
      <c r="Q7" s="317"/>
      <c r="R7" s="318"/>
      <c r="S7" s="319"/>
      <c r="T7" s="319"/>
      <c r="U7" s="320" t="str">
        <f>Birók!P21</f>
        <v>Bíró</v>
      </c>
      <c r="V7" s="319"/>
      <c r="W7" s="319"/>
      <c r="X7" s="319"/>
      <c r="Y7" s="186"/>
      <c r="Z7" s="186"/>
      <c r="AA7" s="186" t="s">
        <v>80</v>
      </c>
      <c r="AB7" s="187">
        <v>120</v>
      </c>
      <c r="AC7" s="187">
        <v>90</v>
      </c>
      <c r="AD7" s="187">
        <v>60</v>
      </c>
      <c r="AE7" s="187">
        <v>40</v>
      </c>
      <c r="AF7" s="187">
        <v>25</v>
      </c>
      <c r="AG7" s="187">
        <v>10</v>
      </c>
      <c r="AH7" s="187">
        <v>5</v>
      </c>
      <c r="AI7" s="205"/>
      <c r="AJ7" s="205"/>
      <c r="AK7" s="205"/>
      <c r="AL7" s="319"/>
      <c r="AM7" s="319"/>
      <c r="AN7" s="319"/>
      <c r="AO7" s="319"/>
      <c r="AP7" s="319"/>
      <c r="AQ7" s="319"/>
      <c r="AR7" s="319"/>
      <c r="AS7" s="319"/>
    </row>
    <row r="8" spans="1:45" s="60" customFormat="1" ht="12.9" customHeight="1" x14ac:dyDescent="0.25">
      <c r="A8" s="321"/>
      <c r="B8" s="322"/>
      <c r="C8" s="323"/>
      <c r="D8" s="323"/>
      <c r="E8" s="324"/>
      <c r="F8" s="325"/>
      <c r="G8" s="325"/>
      <c r="H8" s="326"/>
      <c r="I8" s="327" t="s">
        <v>134</v>
      </c>
      <c r="J8" s="328"/>
      <c r="K8" s="329" t="str">
        <f>UPPER(IF(OR(J8="a",J8="as"),F7,IF(OR(J8="b",J8="bs"),F9,0)))</f>
        <v>0</v>
      </c>
      <c r="L8" s="329"/>
      <c r="M8" s="314"/>
      <c r="N8" s="314"/>
      <c r="O8" s="315"/>
      <c r="P8" s="316"/>
      <c r="Q8" s="317"/>
      <c r="R8" s="318"/>
      <c r="S8" s="319"/>
      <c r="T8" s="319"/>
      <c r="U8" s="330" t="str">
        <f>Birók!P22</f>
        <v xml:space="preserve"> </v>
      </c>
      <c r="V8" s="319"/>
      <c r="W8" s="319"/>
      <c r="X8" s="319"/>
      <c r="Y8" s="186"/>
      <c r="Z8" s="186"/>
      <c r="AA8" s="186" t="s">
        <v>84</v>
      </c>
      <c r="AB8" s="187">
        <v>90</v>
      </c>
      <c r="AC8" s="187">
        <v>60</v>
      </c>
      <c r="AD8" s="187">
        <v>40</v>
      </c>
      <c r="AE8" s="187">
        <v>25</v>
      </c>
      <c r="AF8" s="187">
        <v>10</v>
      </c>
      <c r="AG8" s="187">
        <v>5</v>
      </c>
      <c r="AH8" s="187">
        <v>2</v>
      </c>
      <c r="AI8" s="205"/>
      <c r="AJ8" s="205"/>
      <c r="AK8" s="205"/>
      <c r="AL8" s="319"/>
      <c r="AM8" s="319"/>
      <c r="AN8" s="319"/>
      <c r="AO8" s="319"/>
      <c r="AP8" s="319"/>
      <c r="AQ8" s="319"/>
      <c r="AR8" s="319"/>
      <c r="AS8" s="319"/>
    </row>
    <row r="9" spans="1:45" s="60" customFormat="1" ht="12.9" customHeight="1" x14ac:dyDescent="0.25">
      <c r="A9" s="321">
        <v>2</v>
      </c>
      <c r="B9" s="310" t="str">
        <f>IF($E9="","",VLOOKUP($E9,'Játék nélkül továbbjutók'!$A$7:$O$22,14))</f>
        <v/>
      </c>
      <c r="C9" s="208" t="str">
        <f>IF($E9="","",VLOOKUP($E9,'Játék nélkül továbbjutók'!$A$7:$O$22,15))</f>
        <v/>
      </c>
      <c r="D9" s="208" t="str">
        <f>IF($E9="","",VLOOKUP($E9,'Játék nélkül továbbjutók'!$A$7:$O$22,5))</f>
        <v/>
      </c>
      <c r="E9" s="331"/>
      <c r="F9" s="209" t="str">
        <f>UPPER(IF($E9="","",VLOOKUP($E9,'Játék nélkül továbbjutók'!$A$7:$O$22,2)))</f>
        <v/>
      </c>
      <c r="G9" s="209" t="str">
        <f>IF($E9="","",VLOOKUP($E9,'Játék nélkül továbbjutók'!$A$7:$O$22,3))</f>
        <v/>
      </c>
      <c r="H9" s="209"/>
      <c r="I9" s="209" t="str">
        <f>IF($E9="","",VLOOKUP($E9,'Játék nélkül továbbjutók'!$A$7:$O$22,4))</f>
        <v/>
      </c>
      <c r="J9" s="332"/>
      <c r="K9" s="314"/>
      <c r="L9" s="333"/>
      <c r="M9" s="314"/>
      <c r="N9" s="314"/>
      <c r="O9" s="315"/>
      <c r="P9" s="316"/>
      <c r="Q9" s="317"/>
      <c r="R9" s="318"/>
      <c r="S9" s="319"/>
      <c r="T9" s="319"/>
      <c r="U9" s="330" t="str">
        <f>Birók!P23</f>
        <v xml:space="preserve"> </v>
      </c>
      <c r="V9" s="319"/>
      <c r="W9" s="319"/>
      <c r="X9" s="319"/>
      <c r="Y9" s="186"/>
      <c r="Z9" s="186"/>
      <c r="AA9" s="186" t="s">
        <v>85</v>
      </c>
      <c r="AB9" s="187">
        <v>60</v>
      </c>
      <c r="AC9" s="187">
        <v>40</v>
      </c>
      <c r="AD9" s="187">
        <v>25</v>
      </c>
      <c r="AE9" s="187">
        <v>10</v>
      </c>
      <c r="AF9" s="187">
        <v>5</v>
      </c>
      <c r="AG9" s="187">
        <v>2</v>
      </c>
      <c r="AH9" s="187">
        <v>1</v>
      </c>
      <c r="AI9" s="205"/>
      <c r="AJ9" s="205"/>
      <c r="AK9" s="205"/>
      <c r="AL9" s="319"/>
      <c r="AM9" s="319"/>
      <c r="AN9" s="319"/>
      <c r="AO9" s="319"/>
      <c r="AP9" s="319"/>
      <c r="AQ9" s="319"/>
      <c r="AR9" s="319"/>
      <c r="AS9" s="319"/>
    </row>
    <row r="10" spans="1:45" s="60" customFormat="1" ht="12.9" customHeight="1" x14ac:dyDescent="0.25">
      <c r="A10" s="321"/>
      <c r="B10" s="322"/>
      <c r="C10" s="323"/>
      <c r="D10" s="323"/>
      <c r="E10" s="334"/>
      <c r="F10" s="325"/>
      <c r="G10" s="325"/>
      <c r="H10" s="326"/>
      <c r="I10" s="325"/>
      <c r="J10" s="335"/>
      <c r="K10" s="327" t="s">
        <v>134</v>
      </c>
      <c r="L10" s="336"/>
      <c r="M10" s="329" t="str">
        <f>UPPER(IF(OR(L10="a",L10="as"),K8,IF(OR(L10="b",L10="bs"),K12,0)))</f>
        <v>0</v>
      </c>
      <c r="N10" s="337"/>
      <c r="O10" s="338"/>
      <c r="P10" s="338"/>
      <c r="Q10" s="317"/>
      <c r="R10" s="318"/>
      <c r="S10" s="319"/>
      <c r="T10" s="319"/>
      <c r="U10" s="330" t="str">
        <f>Birók!P24</f>
        <v xml:space="preserve"> </v>
      </c>
      <c r="V10" s="319"/>
      <c r="W10" s="319"/>
      <c r="X10" s="319"/>
      <c r="Y10" s="186"/>
      <c r="Z10" s="186"/>
      <c r="AA10" s="186" t="s">
        <v>90</v>
      </c>
      <c r="AB10" s="187">
        <v>40</v>
      </c>
      <c r="AC10" s="187">
        <v>25</v>
      </c>
      <c r="AD10" s="187">
        <v>15</v>
      </c>
      <c r="AE10" s="187">
        <v>7</v>
      </c>
      <c r="AF10" s="187">
        <v>4</v>
      </c>
      <c r="AG10" s="187">
        <v>1</v>
      </c>
      <c r="AH10" s="187">
        <v>0</v>
      </c>
      <c r="AI10" s="205"/>
      <c r="AJ10" s="205"/>
      <c r="AK10" s="205"/>
      <c r="AL10" s="319"/>
      <c r="AM10" s="319"/>
      <c r="AN10" s="319"/>
      <c r="AO10" s="319"/>
      <c r="AP10" s="319"/>
      <c r="AQ10" s="319"/>
      <c r="AR10" s="319"/>
      <c r="AS10" s="319"/>
    </row>
    <row r="11" spans="1:45" s="60" customFormat="1" ht="12.9" customHeight="1" x14ac:dyDescent="0.25">
      <c r="A11" s="321">
        <v>3</v>
      </c>
      <c r="B11" s="310" t="str">
        <f>IF($E11="","",VLOOKUP($E11,'Játék nélkül továbbjutók'!$A$7:$O$22,14))</f>
        <v/>
      </c>
      <c r="C11" s="208" t="str">
        <f>IF($E11="","",VLOOKUP($E11,'Játék nélkül továbbjutók'!$A$7:$O$22,15))</f>
        <v/>
      </c>
      <c r="D11" s="208" t="str">
        <f>IF($E11="","",VLOOKUP($E11,'Játék nélkül továbbjutók'!$A$7:$O$22,5))</f>
        <v/>
      </c>
      <c r="E11" s="331"/>
      <c r="F11" s="209" t="str">
        <f>UPPER(IF($E11="","",VLOOKUP($E11,'Játék nélkül továbbjutók'!$A$7:$O$22,2)))</f>
        <v/>
      </c>
      <c r="G11" s="209" t="str">
        <f>IF($E11="","",VLOOKUP($E11,'Játék nélkül továbbjutók'!$A$7:$O$22,3))</f>
        <v/>
      </c>
      <c r="H11" s="209"/>
      <c r="I11" s="209" t="str">
        <f>IF($E11="","",VLOOKUP($E11,'Játék nélkül továbbjutók'!$A$7:$O$22,4))</f>
        <v/>
      </c>
      <c r="J11" s="313"/>
      <c r="K11" s="314"/>
      <c r="L11" s="339"/>
      <c r="M11" s="314"/>
      <c r="N11" s="340"/>
      <c r="O11" s="338"/>
      <c r="P11" s="338"/>
      <c r="Q11" s="317"/>
      <c r="R11" s="318"/>
      <c r="S11" s="319"/>
      <c r="T11" s="319"/>
      <c r="U11" s="330" t="str">
        <f>Birók!P25</f>
        <v xml:space="preserve"> </v>
      </c>
      <c r="V11" s="319"/>
      <c r="W11" s="319"/>
      <c r="X11" s="319"/>
      <c r="Y11" s="186"/>
      <c r="Z11" s="186"/>
      <c r="AA11" s="186" t="s">
        <v>91</v>
      </c>
      <c r="AB11" s="187">
        <v>25</v>
      </c>
      <c r="AC11" s="187">
        <v>15</v>
      </c>
      <c r="AD11" s="187">
        <v>10</v>
      </c>
      <c r="AE11" s="187">
        <v>6</v>
      </c>
      <c r="AF11" s="187">
        <v>3</v>
      </c>
      <c r="AG11" s="187">
        <v>1</v>
      </c>
      <c r="AH11" s="187">
        <v>0</v>
      </c>
      <c r="AI11" s="205"/>
      <c r="AJ11" s="205"/>
      <c r="AK11" s="205"/>
      <c r="AL11" s="319"/>
      <c r="AM11" s="319"/>
      <c r="AN11" s="319"/>
      <c r="AO11" s="319"/>
      <c r="AP11" s="319"/>
      <c r="AQ11" s="319"/>
      <c r="AR11" s="319"/>
      <c r="AS11" s="319"/>
    </row>
    <row r="12" spans="1:45" s="60" customFormat="1" ht="12.9" customHeight="1" x14ac:dyDescent="0.25">
      <c r="A12" s="321"/>
      <c r="B12" s="322"/>
      <c r="C12" s="323"/>
      <c r="D12" s="323"/>
      <c r="E12" s="334"/>
      <c r="F12" s="325"/>
      <c r="G12" s="325"/>
      <c r="H12" s="326"/>
      <c r="I12" s="327" t="s">
        <v>134</v>
      </c>
      <c r="J12" s="328"/>
      <c r="K12" s="329" t="str">
        <f>UPPER(IF(OR(J12="a",J12="as"),F11,IF(OR(J12="b",J12="bs"),F13,0)))</f>
        <v>0</v>
      </c>
      <c r="L12" s="341"/>
      <c r="M12" s="314"/>
      <c r="N12" s="340"/>
      <c r="O12" s="338"/>
      <c r="P12" s="338"/>
      <c r="Q12" s="317"/>
      <c r="R12" s="318"/>
      <c r="S12" s="319"/>
      <c r="T12" s="319"/>
      <c r="U12" s="330" t="str">
        <f>Birók!P26</f>
        <v xml:space="preserve"> </v>
      </c>
      <c r="V12" s="319"/>
      <c r="W12" s="319"/>
      <c r="X12" s="319"/>
      <c r="Y12" s="186"/>
      <c r="Z12" s="186"/>
      <c r="AA12" s="186" t="s">
        <v>96</v>
      </c>
      <c r="AB12" s="187">
        <v>15</v>
      </c>
      <c r="AC12" s="187">
        <v>10</v>
      </c>
      <c r="AD12" s="187">
        <v>6</v>
      </c>
      <c r="AE12" s="187">
        <v>3</v>
      </c>
      <c r="AF12" s="187">
        <v>1</v>
      </c>
      <c r="AG12" s="187">
        <v>0</v>
      </c>
      <c r="AH12" s="187">
        <v>0</v>
      </c>
      <c r="AI12" s="205"/>
      <c r="AJ12" s="205"/>
      <c r="AK12" s="205"/>
      <c r="AL12" s="319"/>
      <c r="AM12" s="319"/>
      <c r="AN12" s="319"/>
      <c r="AO12" s="319"/>
      <c r="AP12" s="319"/>
      <c r="AQ12" s="319"/>
      <c r="AR12" s="319"/>
      <c r="AS12" s="319"/>
    </row>
    <row r="13" spans="1:45" s="60" customFormat="1" ht="12.9" customHeight="1" x14ac:dyDescent="0.25">
      <c r="A13" s="321">
        <v>4</v>
      </c>
      <c r="B13" s="310" t="str">
        <f>IF($E13="","",VLOOKUP($E13,'Játék nélkül továbbjutók'!$A$7:$O$22,14))</f>
        <v/>
      </c>
      <c r="C13" s="208" t="str">
        <f>IF($E13="","",VLOOKUP($E13,'Játék nélkül továbbjutók'!$A$7:$O$22,15))</f>
        <v/>
      </c>
      <c r="D13" s="208" t="str">
        <f>IF($E13="","",VLOOKUP($E13,'Játék nélkül továbbjutók'!$A$7:$O$22,5))</f>
        <v/>
      </c>
      <c r="E13" s="331"/>
      <c r="F13" s="209" t="str">
        <f>UPPER(IF($E13="","",VLOOKUP($E13,'Játék nélkül továbbjutók'!$A$7:$O$22,2)))</f>
        <v/>
      </c>
      <c r="G13" s="209" t="str">
        <f>IF($E13="","",VLOOKUP($E13,'Játék nélkül továbbjutók'!$A$7:$O$22,3))</f>
        <v/>
      </c>
      <c r="H13" s="209"/>
      <c r="I13" s="209" t="str">
        <f>IF($E13="","",VLOOKUP($E13,'Játék nélkül továbbjutók'!$A$7:$O$22,4))</f>
        <v/>
      </c>
      <c r="J13" s="342"/>
      <c r="K13" s="314"/>
      <c r="L13" s="314"/>
      <c r="M13" s="314"/>
      <c r="N13" s="340"/>
      <c r="O13" s="338"/>
      <c r="P13" s="338"/>
      <c r="Q13" s="317"/>
      <c r="R13" s="318"/>
      <c r="S13" s="319"/>
      <c r="T13" s="319"/>
      <c r="U13" s="330" t="str">
        <f>Birók!P27</f>
        <v xml:space="preserve"> </v>
      </c>
      <c r="V13" s="319"/>
      <c r="W13" s="319"/>
      <c r="X13" s="319"/>
      <c r="Y13" s="186"/>
      <c r="Z13" s="186"/>
      <c r="AA13" s="186" t="s">
        <v>97</v>
      </c>
      <c r="AB13" s="187">
        <v>10</v>
      </c>
      <c r="AC13" s="187">
        <v>6</v>
      </c>
      <c r="AD13" s="187">
        <v>3</v>
      </c>
      <c r="AE13" s="187">
        <v>1</v>
      </c>
      <c r="AF13" s="187">
        <v>0</v>
      </c>
      <c r="AG13" s="187">
        <v>0</v>
      </c>
      <c r="AH13" s="187">
        <v>0</v>
      </c>
      <c r="AI13" s="205"/>
      <c r="AJ13" s="205"/>
      <c r="AK13" s="205"/>
      <c r="AL13" s="319"/>
      <c r="AM13" s="319"/>
      <c r="AN13" s="319"/>
      <c r="AO13" s="319"/>
      <c r="AP13" s="319"/>
      <c r="AQ13" s="319"/>
      <c r="AR13" s="319"/>
      <c r="AS13" s="319"/>
    </row>
    <row r="14" spans="1:45" s="60" customFormat="1" ht="12.9" customHeight="1" x14ac:dyDescent="0.25">
      <c r="A14" s="321"/>
      <c r="B14" s="322"/>
      <c r="C14" s="323"/>
      <c r="D14" s="323"/>
      <c r="E14" s="334"/>
      <c r="F14" s="325"/>
      <c r="G14" s="325"/>
      <c r="H14" s="326"/>
      <c r="I14" s="325"/>
      <c r="J14" s="335"/>
      <c r="K14" s="314"/>
      <c r="L14" s="314"/>
      <c r="M14" s="327" t="s">
        <v>134</v>
      </c>
      <c r="N14" s="336"/>
      <c r="O14" s="329" t="str">
        <f>UPPER(IF(OR(N14="a",N14="as"),M10,IF(OR(N14="b",N14="bs"),M18,0)))</f>
        <v>0</v>
      </c>
      <c r="P14" s="337"/>
      <c r="Q14" s="317"/>
      <c r="R14" s="318"/>
      <c r="S14" s="319"/>
      <c r="T14" s="319"/>
      <c r="U14" s="330" t="str">
        <f>Birók!P28</f>
        <v xml:space="preserve"> </v>
      </c>
      <c r="V14" s="319"/>
      <c r="W14" s="319"/>
      <c r="X14" s="319"/>
      <c r="Y14" s="186"/>
      <c r="Z14" s="186"/>
      <c r="AA14" s="186" t="s">
        <v>98</v>
      </c>
      <c r="AB14" s="187">
        <v>3</v>
      </c>
      <c r="AC14" s="187">
        <v>2</v>
      </c>
      <c r="AD14" s="187">
        <v>1</v>
      </c>
      <c r="AE14" s="187">
        <v>0</v>
      </c>
      <c r="AF14" s="187">
        <v>0</v>
      </c>
      <c r="AG14" s="187">
        <v>0</v>
      </c>
      <c r="AH14" s="187">
        <v>0</v>
      </c>
      <c r="AI14" s="205"/>
      <c r="AJ14" s="205"/>
      <c r="AK14" s="205"/>
      <c r="AL14" s="319"/>
      <c r="AM14" s="319"/>
      <c r="AN14" s="319"/>
      <c r="AO14" s="319"/>
      <c r="AP14" s="319"/>
      <c r="AQ14" s="319"/>
      <c r="AR14" s="319"/>
      <c r="AS14" s="319"/>
    </row>
    <row r="15" spans="1:45" s="60" customFormat="1" ht="12.9" customHeight="1" x14ac:dyDescent="0.25">
      <c r="A15" s="343">
        <v>5</v>
      </c>
      <c r="B15" s="310" t="str">
        <f>IF($E15="","",VLOOKUP($E15,'Játék nélkül továbbjutók'!$A$7:$O$22,14))</f>
        <v/>
      </c>
      <c r="C15" s="208" t="str">
        <f>IF($E15="","",VLOOKUP($E15,'Játék nélkül továbbjutók'!$A$7:$O$22,15))</f>
        <v/>
      </c>
      <c r="D15" s="208" t="str">
        <f>IF($E15="","",VLOOKUP($E15,'Játék nélkül továbbjutók'!$A$7:$O$22,5))</f>
        <v/>
      </c>
      <c r="E15" s="331"/>
      <c r="F15" s="209" t="str">
        <f>UPPER(IF($E15="","",VLOOKUP($E15,'Játék nélkül továbbjutók'!$A$7:$O$22,2)))</f>
        <v/>
      </c>
      <c r="G15" s="209" t="str">
        <f>IF($E15="","",VLOOKUP($E15,'Játék nélkül továbbjutók'!$A$7:$O$22,3))</f>
        <v/>
      </c>
      <c r="H15" s="209"/>
      <c r="I15" s="209" t="str">
        <f>IF($E15="","",VLOOKUP($E15,'Játék nélkül továbbjutók'!$A$7:$O$22,4))</f>
        <v/>
      </c>
      <c r="J15" s="344"/>
      <c r="K15" s="314"/>
      <c r="L15" s="314"/>
      <c r="M15" s="314"/>
      <c r="N15" s="340"/>
      <c r="O15" s="314"/>
      <c r="P15" s="338"/>
      <c r="Q15" s="317"/>
      <c r="R15" s="318"/>
      <c r="S15" s="319"/>
      <c r="T15" s="319"/>
      <c r="U15" s="330" t="str">
        <f>Birók!P29</f>
        <v xml:space="preserve"> </v>
      </c>
      <c r="V15" s="319"/>
      <c r="W15" s="319"/>
      <c r="X15" s="319"/>
      <c r="Y15" s="186"/>
      <c r="Z15" s="186"/>
      <c r="AA15" s="186"/>
      <c r="AB15" s="186"/>
      <c r="AC15" s="186"/>
      <c r="AD15" s="186"/>
      <c r="AE15" s="186"/>
      <c r="AF15" s="186"/>
      <c r="AG15" s="186"/>
      <c r="AH15" s="186"/>
      <c r="AI15" s="205"/>
      <c r="AJ15" s="205"/>
      <c r="AK15" s="205"/>
      <c r="AL15" s="319"/>
      <c r="AM15" s="319"/>
      <c r="AN15" s="319"/>
      <c r="AO15" s="319"/>
      <c r="AP15" s="319"/>
      <c r="AQ15" s="319"/>
      <c r="AR15" s="319"/>
      <c r="AS15" s="319"/>
    </row>
    <row r="16" spans="1:45" s="60" customFormat="1" ht="12.9" customHeight="1" x14ac:dyDescent="0.25">
      <c r="A16" s="321"/>
      <c r="B16" s="322"/>
      <c r="C16" s="323"/>
      <c r="D16" s="323"/>
      <c r="E16" s="334"/>
      <c r="F16" s="325"/>
      <c r="G16" s="325"/>
      <c r="H16" s="326"/>
      <c r="I16" s="327" t="s">
        <v>134</v>
      </c>
      <c r="J16" s="328"/>
      <c r="K16" s="329" t="str">
        <f>UPPER(IF(OR(J16="a",J16="as"),F15,IF(OR(J16="b",J16="bs"),F17,0)))</f>
        <v>0</v>
      </c>
      <c r="L16" s="329"/>
      <c r="M16" s="314"/>
      <c r="N16" s="340"/>
      <c r="O16" s="327"/>
      <c r="P16" s="338"/>
      <c r="Q16" s="317"/>
      <c r="R16" s="318"/>
      <c r="S16" s="319"/>
      <c r="T16" s="319"/>
      <c r="U16" s="345" t="str">
        <f>Birók!P30</f>
        <v>Egyik sem</v>
      </c>
      <c r="V16" s="319"/>
      <c r="W16" s="319"/>
      <c r="X16" s="319"/>
      <c r="Y16" s="186"/>
      <c r="Z16" s="186"/>
      <c r="AA16" s="186" t="s">
        <v>62</v>
      </c>
      <c r="AB16" s="187">
        <v>150</v>
      </c>
      <c r="AC16" s="187">
        <v>120</v>
      </c>
      <c r="AD16" s="187">
        <v>90</v>
      </c>
      <c r="AE16" s="187">
        <v>60</v>
      </c>
      <c r="AF16" s="187">
        <v>40</v>
      </c>
      <c r="AG16" s="187">
        <v>25</v>
      </c>
      <c r="AH16" s="187">
        <v>15</v>
      </c>
      <c r="AI16" s="205"/>
      <c r="AJ16" s="205"/>
      <c r="AK16" s="205"/>
      <c r="AL16" s="319"/>
      <c r="AM16" s="319"/>
      <c r="AN16" s="319"/>
      <c r="AO16" s="319"/>
      <c r="AP16" s="319"/>
      <c r="AQ16" s="319"/>
      <c r="AR16" s="319"/>
      <c r="AS16" s="319"/>
    </row>
    <row r="17" spans="1:45" s="60" customFormat="1" ht="12.9" customHeight="1" x14ac:dyDescent="0.25">
      <c r="A17" s="321">
        <v>6</v>
      </c>
      <c r="B17" s="310" t="str">
        <f>IF($E17="","",VLOOKUP($E17,'Játék nélkül továbbjutók'!$A$7:$O$22,14))</f>
        <v/>
      </c>
      <c r="C17" s="208" t="str">
        <f>IF($E17="","",VLOOKUP($E17,'Játék nélkül továbbjutók'!$A$7:$O$22,15))</f>
        <v/>
      </c>
      <c r="D17" s="208" t="str">
        <f>IF($E17="","",VLOOKUP($E17,'Játék nélkül továbbjutók'!$A$7:$O$22,5))</f>
        <v/>
      </c>
      <c r="E17" s="331"/>
      <c r="F17" s="209" t="str">
        <f>UPPER(IF($E17="","",VLOOKUP($E17,'Játék nélkül továbbjutók'!$A$7:$O$22,2)))</f>
        <v/>
      </c>
      <c r="G17" s="209" t="str">
        <f>IF($E17="","",VLOOKUP($E17,'Játék nélkül továbbjutók'!$A$7:$O$22,3))</f>
        <v/>
      </c>
      <c r="H17" s="209"/>
      <c r="I17" s="209" t="str">
        <f>IF($E17="","",VLOOKUP($E17,'Játék nélkül továbbjutók'!$A$7:$O$22,4))</f>
        <v/>
      </c>
      <c r="J17" s="332"/>
      <c r="K17" s="314"/>
      <c r="L17" s="333"/>
      <c r="M17" s="314"/>
      <c r="N17" s="340"/>
      <c r="O17" s="338"/>
      <c r="P17" s="338"/>
      <c r="Q17" s="317"/>
      <c r="R17" s="318"/>
      <c r="S17" s="319"/>
      <c r="T17" s="319"/>
      <c r="U17" s="319"/>
      <c r="V17" s="319"/>
      <c r="W17" s="319"/>
      <c r="X17" s="319"/>
      <c r="Y17" s="186"/>
      <c r="Z17" s="186"/>
      <c r="AA17" s="186" t="s">
        <v>65</v>
      </c>
      <c r="AB17" s="187">
        <v>120</v>
      </c>
      <c r="AC17" s="187">
        <v>90</v>
      </c>
      <c r="AD17" s="187">
        <v>60</v>
      </c>
      <c r="AE17" s="187">
        <v>40</v>
      </c>
      <c r="AF17" s="187">
        <v>25</v>
      </c>
      <c r="AG17" s="187">
        <v>15</v>
      </c>
      <c r="AH17" s="187">
        <v>8</v>
      </c>
      <c r="AI17" s="205"/>
      <c r="AJ17" s="205"/>
      <c r="AK17" s="205"/>
      <c r="AL17" s="319"/>
      <c r="AM17" s="319"/>
      <c r="AN17" s="319"/>
      <c r="AO17" s="319"/>
      <c r="AP17" s="319"/>
      <c r="AQ17" s="319"/>
      <c r="AR17" s="319"/>
      <c r="AS17" s="319"/>
    </row>
    <row r="18" spans="1:45" s="60" customFormat="1" ht="12.9" customHeight="1" x14ac:dyDescent="0.25">
      <c r="A18" s="321"/>
      <c r="B18" s="322"/>
      <c r="C18" s="323"/>
      <c r="D18" s="323"/>
      <c r="E18" s="334"/>
      <c r="F18" s="325"/>
      <c r="G18" s="325"/>
      <c r="H18" s="326"/>
      <c r="I18" s="325"/>
      <c r="J18" s="335"/>
      <c r="K18" s="327" t="s">
        <v>134</v>
      </c>
      <c r="L18" s="336"/>
      <c r="M18" s="329" t="str">
        <f>UPPER(IF(OR(L18="a",L18="as"),K16,IF(OR(L18="b",L18="bs"),K20,0)))</f>
        <v>0</v>
      </c>
      <c r="N18" s="346"/>
      <c r="O18" s="338"/>
      <c r="P18" s="338"/>
      <c r="Q18" s="317"/>
      <c r="R18" s="318"/>
      <c r="S18" s="319"/>
      <c r="T18" s="319"/>
      <c r="U18" s="319"/>
      <c r="V18" s="319"/>
      <c r="W18" s="319"/>
      <c r="X18" s="319"/>
      <c r="Y18" s="186"/>
      <c r="Z18" s="186"/>
      <c r="AA18" s="186" t="s">
        <v>69</v>
      </c>
      <c r="AB18" s="187">
        <v>90</v>
      </c>
      <c r="AC18" s="187">
        <v>60</v>
      </c>
      <c r="AD18" s="187">
        <v>40</v>
      </c>
      <c r="AE18" s="187">
        <v>25</v>
      </c>
      <c r="AF18" s="187">
        <v>15</v>
      </c>
      <c r="AG18" s="187">
        <v>8</v>
      </c>
      <c r="AH18" s="187">
        <v>4</v>
      </c>
      <c r="AI18" s="205"/>
      <c r="AJ18" s="205"/>
      <c r="AK18" s="205"/>
      <c r="AL18" s="319"/>
      <c r="AM18" s="319"/>
      <c r="AN18" s="319"/>
      <c r="AO18" s="319"/>
      <c r="AP18" s="319"/>
      <c r="AQ18" s="319"/>
      <c r="AR18" s="319"/>
      <c r="AS18" s="319"/>
    </row>
    <row r="19" spans="1:45" s="60" customFormat="1" ht="12.9" customHeight="1" x14ac:dyDescent="0.25">
      <c r="A19" s="321">
        <v>7</v>
      </c>
      <c r="B19" s="310" t="str">
        <f>IF($E19="","",VLOOKUP($E19,'Játék nélkül továbbjutók'!$A$7:$O$22,14))</f>
        <v/>
      </c>
      <c r="C19" s="208" t="str">
        <f>IF($E19="","",VLOOKUP($E19,'Játék nélkül továbbjutók'!$A$7:$O$22,15))</f>
        <v/>
      </c>
      <c r="D19" s="208" t="str">
        <f>IF($E19="","",VLOOKUP($E19,'Játék nélkül továbbjutók'!$A$7:$O$22,5))</f>
        <v/>
      </c>
      <c r="E19" s="331"/>
      <c r="F19" s="209" t="str">
        <f>UPPER(IF($E19="","",VLOOKUP($E19,'Játék nélkül továbbjutók'!$A$7:$O$22,2)))</f>
        <v/>
      </c>
      <c r="G19" s="209" t="str">
        <f>IF($E19="","",VLOOKUP($E19,'Játék nélkül továbbjutók'!$A$7:$O$22,3))</f>
        <v/>
      </c>
      <c r="H19" s="209"/>
      <c r="I19" s="209" t="str">
        <f>IF($E19="","",VLOOKUP($E19,'Játék nélkül továbbjutók'!$A$7:$O$22,4))</f>
        <v/>
      </c>
      <c r="J19" s="313"/>
      <c r="K19" s="314"/>
      <c r="L19" s="339"/>
      <c r="M19" s="314"/>
      <c r="N19" s="338"/>
      <c r="O19" s="338"/>
      <c r="P19" s="338"/>
      <c r="Q19" s="317"/>
      <c r="R19" s="318"/>
      <c r="S19" s="319"/>
      <c r="T19" s="319"/>
      <c r="U19" s="319"/>
      <c r="V19" s="319"/>
      <c r="W19" s="319"/>
      <c r="X19" s="319"/>
      <c r="Y19" s="186"/>
      <c r="Z19" s="186"/>
      <c r="AA19" s="186" t="s">
        <v>79</v>
      </c>
      <c r="AB19" s="187">
        <v>60</v>
      </c>
      <c r="AC19" s="187">
        <v>40</v>
      </c>
      <c r="AD19" s="187">
        <v>25</v>
      </c>
      <c r="AE19" s="187">
        <v>15</v>
      </c>
      <c r="AF19" s="187">
        <v>8</v>
      </c>
      <c r="AG19" s="187">
        <v>4</v>
      </c>
      <c r="AH19" s="187">
        <v>2</v>
      </c>
      <c r="AI19" s="205"/>
      <c r="AJ19" s="205"/>
      <c r="AK19" s="205"/>
      <c r="AL19" s="319"/>
      <c r="AM19" s="319"/>
      <c r="AN19" s="319"/>
      <c r="AO19" s="319"/>
      <c r="AP19" s="319"/>
      <c r="AQ19" s="319"/>
      <c r="AR19" s="319"/>
      <c r="AS19" s="319"/>
    </row>
    <row r="20" spans="1:45" s="60" customFormat="1" ht="12.9" customHeight="1" x14ac:dyDescent="0.25">
      <c r="A20" s="321"/>
      <c r="B20" s="322"/>
      <c r="C20" s="323"/>
      <c r="D20" s="323"/>
      <c r="E20" s="324"/>
      <c r="F20" s="325"/>
      <c r="G20" s="325"/>
      <c r="H20" s="326"/>
      <c r="I20" s="327" t="s">
        <v>134</v>
      </c>
      <c r="J20" s="328"/>
      <c r="K20" s="329" t="str">
        <f>UPPER(IF(OR(J20="a",J20="as"),F19,IF(OR(J20="b",J20="bs"),F21,0)))</f>
        <v>0</v>
      </c>
      <c r="L20" s="341"/>
      <c r="M20" s="314"/>
      <c r="N20" s="338"/>
      <c r="O20" s="338"/>
      <c r="P20" s="338"/>
      <c r="Q20" s="317"/>
      <c r="R20" s="318"/>
      <c r="S20" s="319"/>
      <c r="T20" s="319"/>
      <c r="U20" s="319"/>
      <c r="V20" s="319"/>
      <c r="W20" s="319"/>
      <c r="X20" s="319"/>
      <c r="Y20" s="186"/>
      <c r="Z20" s="186"/>
      <c r="AA20" s="186" t="s">
        <v>80</v>
      </c>
      <c r="AB20" s="187">
        <v>40</v>
      </c>
      <c r="AC20" s="187">
        <v>25</v>
      </c>
      <c r="AD20" s="187">
        <v>15</v>
      </c>
      <c r="AE20" s="187">
        <v>8</v>
      </c>
      <c r="AF20" s="187">
        <v>4</v>
      </c>
      <c r="AG20" s="187">
        <v>2</v>
      </c>
      <c r="AH20" s="187">
        <v>1</v>
      </c>
      <c r="AI20" s="205"/>
      <c r="AJ20" s="205"/>
      <c r="AK20" s="205"/>
      <c r="AL20" s="319"/>
      <c r="AM20" s="319"/>
      <c r="AN20" s="319"/>
      <c r="AO20" s="319"/>
      <c r="AP20" s="319"/>
      <c r="AQ20" s="319"/>
      <c r="AR20" s="319"/>
      <c r="AS20" s="319"/>
    </row>
    <row r="21" spans="1:45" s="60" customFormat="1" ht="12.9" customHeight="1" x14ac:dyDescent="0.25">
      <c r="A21" s="347">
        <v>8</v>
      </c>
      <c r="B21" s="310" t="str">
        <f>IF($E21="","",VLOOKUP($E21,'Játék nélkül továbbjutók'!$A$7:$O$22,14))</f>
        <v/>
      </c>
      <c r="C21" s="208" t="str">
        <f>IF($E21="","",VLOOKUP($E21,'Játék nélkül továbbjutók'!$A$7:$O$22,15))</f>
        <v/>
      </c>
      <c r="D21" s="208" t="str">
        <f>IF($E21="","",VLOOKUP($E21,'Játék nélkül továbbjutók'!$A$7:$O$22,5))</f>
        <v/>
      </c>
      <c r="E21" s="311"/>
      <c r="F21" s="348" t="str">
        <f>UPPER(IF($E21="","",VLOOKUP($E21,'Játék nélkül továbbjutók'!$A$7:$O$22,2)))</f>
        <v/>
      </c>
      <c r="G21" s="348" t="str">
        <f>IF($E21="","",VLOOKUP($E21,'Játék nélkül továbbjutók'!$A$7:$O$22,3))</f>
        <v/>
      </c>
      <c r="H21" s="348"/>
      <c r="I21" s="348" t="str">
        <f>IF($E21="","",VLOOKUP($E21,'Játék nélkül továbbjutók'!$A$7:$O$22,4))</f>
        <v/>
      </c>
      <c r="J21" s="342"/>
      <c r="K21" s="314"/>
      <c r="L21" s="314"/>
      <c r="M21" s="314"/>
      <c r="N21" s="338"/>
      <c r="O21" s="338"/>
      <c r="P21" s="338"/>
      <c r="Q21" s="317"/>
      <c r="R21" s="318"/>
      <c r="S21" s="319"/>
      <c r="T21" s="319"/>
      <c r="U21" s="319"/>
      <c r="V21" s="319"/>
      <c r="W21" s="319"/>
      <c r="X21" s="319"/>
      <c r="Y21" s="186"/>
      <c r="Z21" s="186"/>
      <c r="AA21" s="186" t="s">
        <v>84</v>
      </c>
      <c r="AB21" s="187">
        <v>25</v>
      </c>
      <c r="AC21" s="187">
        <v>15</v>
      </c>
      <c r="AD21" s="187">
        <v>10</v>
      </c>
      <c r="AE21" s="187">
        <v>6</v>
      </c>
      <c r="AF21" s="187">
        <v>3</v>
      </c>
      <c r="AG21" s="187">
        <v>1</v>
      </c>
      <c r="AH21" s="187">
        <v>0</v>
      </c>
      <c r="AI21" s="205"/>
      <c r="AJ21" s="205"/>
      <c r="AK21" s="205"/>
      <c r="AL21" s="319"/>
      <c r="AM21" s="319"/>
      <c r="AN21" s="319"/>
      <c r="AO21" s="319"/>
      <c r="AP21" s="319"/>
      <c r="AQ21" s="319"/>
      <c r="AR21" s="319"/>
      <c r="AS21" s="319"/>
    </row>
    <row r="22" spans="1:45" s="60" customFormat="1" ht="9.6" customHeight="1" x14ac:dyDescent="0.25">
      <c r="A22" s="349"/>
      <c r="B22" s="315"/>
      <c r="C22" s="315"/>
      <c r="D22" s="315"/>
      <c r="E22" s="324"/>
      <c r="F22" s="315"/>
      <c r="G22" s="315"/>
      <c r="H22" s="315"/>
      <c r="I22" s="315"/>
      <c r="J22" s="324"/>
      <c r="K22" s="315"/>
      <c r="L22" s="315"/>
      <c r="M22" s="315"/>
      <c r="N22" s="317"/>
      <c r="O22" s="317"/>
      <c r="P22" s="317"/>
      <c r="Q22" s="317"/>
      <c r="R22" s="318"/>
      <c r="S22" s="319"/>
      <c r="T22" s="319"/>
      <c r="U22" s="319"/>
      <c r="V22" s="319"/>
      <c r="W22" s="319"/>
      <c r="X22" s="319"/>
      <c r="Y22" s="186"/>
      <c r="Z22" s="186"/>
      <c r="AA22" s="186" t="s">
        <v>85</v>
      </c>
      <c r="AB22" s="187">
        <v>15</v>
      </c>
      <c r="AC22" s="187">
        <v>10</v>
      </c>
      <c r="AD22" s="187">
        <v>6</v>
      </c>
      <c r="AE22" s="187">
        <v>3</v>
      </c>
      <c r="AF22" s="187">
        <v>1</v>
      </c>
      <c r="AG22" s="187">
        <v>0</v>
      </c>
      <c r="AH22" s="187">
        <v>0</v>
      </c>
      <c r="AI22" s="205"/>
      <c r="AJ22" s="205"/>
      <c r="AK22" s="205"/>
      <c r="AL22" s="319"/>
      <c r="AM22" s="319"/>
      <c r="AN22" s="319"/>
      <c r="AO22" s="319"/>
      <c r="AP22" s="319"/>
      <c r="AQ22" s="319"/>
      <c r="AR22" s="319"/>
      <c r="AS22" s="319"/>
    </row>
    <row r="23" spans="1:45" s="60" customFormat="1" ht="9.6" customHeight="1" x14ac:dyDescent="0.25">
      <c r="A23" s="350"/>
      <c r="B23" s="324"/>
      <c r="C23" s="324"/>
      <c r="D23" s="324"/>
      <c r="E23" s="324"/>
      <c r="F23" s="315"/>
      <c r="G23" s="315"/>
      <c r="H23" s="319"/>
      <c r="I23" s="351"/>
      <c r="J23" s="324"/>
      <c r="K23" s="315"/>
      <c r="L23" s="315"/>
      <c r="M23" s="315"/>
      <c r="N23" s="317"/>
      <c r="O23" s="317"/>
      <c r="P23" s="317"/>
      <c r="Q23" s="317"/>
      <c r="R23" s="318"/>
      <c r="S23" s="319"/>
      <c r="T23" s="319"/>
      <c r="U23" s="319"/>
      <c r="V23" s="319"/>
      <c r="W23" s="319"/>
      <c r="X23" s="319"/>
      <c r="Y23" s="186"/>
      <c r="Z23" s="186"/>
      <c r="AA23" s="186" t="s">
        <v>90</v>
      </c>
      <c r="AB23" s="187">
        <v>10</v>
      </c>
      <c r="AC23" s="187">
        <v>6</v>
      </c>
      <c r="AD23" s="187">
        <v>3</v>
      </c>
      <c r="AE23" s="187">
        <v>1</v>
      </c>
      <c r="AF23" s="187">
        <v>0</v>
      </c>
      <c r="AG23" s="187">
        <v>0</v>
      </c>
      <c r="AH23" s="187">
        <v>0</v>
      </c>
      <c r="AI23" s="205"/>
      <c r="AJ23" s="205"/>
      <c r="AK23" s="205"/>
      <c r="AL23" s="319"/>
      <c r="AM23" s="319"/>
      <c r="AN23" s="319"/>
      <c r="AO23" s="319"/>
      <c r="AP23" s="319"/>
      <c r="AQ23" s="319"/>
      <c r="AR23" s="319"/>
      <c r="AS23" s="319"/>
    </row>
    <row r="24" spans="1:45" s="60" customFormat="1" ht="9.6" customHeight="1" x14ac:dyDescent="0.25">
      <c r="A24" s="350"/>
      <c r="B24" s="315"/>
      <c r="C24" s="315"/>
      <c r="D24" s="315"/>
      <c r="E24" s="324"/>
      <c r="F24" s="315"/>
      <c r="G24" s="315"/>
      <c r="H24" s="315"/>
      <c r="I24" s="315"/>
      <c r="J24" s="324"/>
      <c r="K24" s="315"/>
      <c r="L24" s="352"/>
      <c r="M24" s="315"/>
      <c r="N24" s="317"/>
      <c r="O24" s="317"/>
      <c r="P24" s="317"/>
      <c r="Q24" s="317"/>
      <c r="R24" s="318"/>
      <c r="S24" s="319"/>
      <c r="T24" s="319"/>
      <c r="U24" s="319"/>
      <c r="V24" s="319"/>
      <c r="W24" s="319"/>
      <c r="X24" s="319"/>
      <c r="Y24" s="186"/>
      <c r="Z24" s="186"/>
      <c r="AA24" s="186" t="s">
        <v>91</v>
      </c>
      <c r="AB24" s="187">
        <v>6</v>
      </c>
      <c r="AC24" s="187">
        <v>3</v>
      </c>
      <c r="AD24" s="187">
        <v>1</v>
      </c>
      <c r="AE24" s="187">
        <v>0</v>
      </c>
      <c r="AF24" s="187">
        <v>0</v>
      </c>
      <c r="AG24" s="187">
        <v>0</v>
      </c>
      <c r="AH24" s="187">
        <v>0</v>
      </c>
      <c r="AI24" s="205"/>
      <c r="AJ24" s="205"/>
      <c r="AK24" s="205"/>
      <c r="AL24" s="319"/>
      <c r="AM24" s="319"/>
      <c r="AN24" s="319"/>
      <c r="AO24" s="319"/>
      <c r="AP24" s="319"/>
      <c r="AQ24" s="319"/>
      <c r="AR24" s="319"/>
      <c r="AS24" s="319"/>
    </row>
    <row r="25" spans="1:45" s="60" customFormat="1" ht="9.6" customHeight="1" x14ac:dyDescent="0.25">
      <c r="A25" s="350"/>
      <c r="B25" s="324"/>
      <c r="C25" s="324"/>
      <c r="D25" s="324"/>
      <c r="E25" s="324"/>
      <c r="F25" s="315"/>
      <c r="G25" s="315"/>
      <c r="H25" s="319"/>
      <c r="I25" s="315"/>
      <c r="J25" s="324"/>
      <c r="K25" s="351"/>
      <c r="L25" s="324"/>
      <c r="M25" s="315"/>
      <c r="N25" s="317"/>
      <c r="O25" s="317"/>
      <c r="P25" s="317"/>
      <c r="Q25" s="317"/>
      <c r="R25" s="318"/>
      <c r="S25" s="319"/>
      <c r="T25" s="319"/>
      <c r="U25" s="319"/>
      <c r="V25" s="319"/>
      <c r="W25" s="319"/>
      <c r="X25" s="319"/>
      <c r="Y25" s="186"/>
      <c r="Z25" s="186"/>
      <c r="AA25" s="186" t="s">
        <v>96</v>
      </c>
      <c r="AB25" s="187">
        <v>3</v>
      </c>
      <c r="AC25" s="187">
        <v>2</v>
      </c>
      <c r="AD25" s="187">
        <v>1</v>
      </c>
      <c r="AE25" s="187">
        <v>0</v>
      </c>
      <c r="AF25" s="187">
        <v>0</v>
      </c>
      <c r="AG25" s="187">
        <v>0</v>
      </c>
      <c r="AH25" s="187">
        <v>0</v>
      </c>
      <c r="AI25" s="205"/>
      <c r="AJ25" s="205"/>
      <c r="AK25" s="205"/>
      <c r="AL25" s="319"/>
      <c r="AM25" s="319"/>
      <c r="AN25" s="319"/>
      <c r="AO25" s="319"/>
      <c r="AP25" s="319"/>
      <c r="AQ25" s="319"/>
      <c r="AR25" s="319"/>
      <c r="AS25" s="319"/>
    </row>
    <row r="26" spans="1:45" s="60" customFormat="1" ht="9.6" customHeight="1" x14ac:dyDescent="0.25">
      <c r="A26" s="350"/>
      <c r="B26" s="315"/>
      <c r="C26" s="315"/>
      <c r="D26" s="315"/>
      <c r="E26" s="324"/>
      <c r="F26" s="315"/>
      <c r="G26" s="315"/>
      <c r="H26" s="315"/>
      <c r="I26" s="315"/>
      <c r="J26" s="324"/>
      <c r="K26" s="315"/>
      <c r="L26" s="315"/>
      <c r="M26" s="315"/>
      <c r="N26" s="317"/>
      <c r="O26" s="317"/>
      <c r="P26" s="317"/>
      <c r="Q26" s="317"/>
      <c r="R26" s="318"/>
      <c r="S26" s="353"/>
      <c r="T26" s="319"/>
      <c r="U26" s="319"/>
      <c r="V26" s="319"/>
      <c r="W26" s="319"/>
      <c r="X26" s="319"/>
      <c r="Y26"/>
      <c r="Z26"/>
      <c r="AA26"/>
      <c r="AB26"/>
      <c r="AC26"/>
      <c r="AD26"/>
      <c r="AE26"/>
      <c r="AF26"/>
      <c r="AG26"/>
      <c r="AH26"/>
      <c r="AI26" s="205"/>
      <c r="AJ26" s="205"/>
      <c r="AK26" s="205"/>
      <c r="AL26" s="319"/>
      <c r="AM26" s="319"/>
      <c r="AN26" s="319"/>
      <c r="AO26" s="319"/>
      <c r="AP26" s="319"/>
      <c r="AQ26" s="319"/>
      <c r="AR26" s="319"/>
      <c r="AS26" s="319"/>
    </row>
    <row r="27" spans="1:45" s="60" customFormat="1" ht="9.6" customHeight="1" x14ac:dyDescent="0.25">
      <c r="A27" s="350"/>
      <c r="B27" s="324"/>
      <c r="C27" s="324"/>
      <c r="D27" s="324"/>
      <c r="E27" s="324"/>
      <c r="F27" s="315"/>
      <c r="G27" s="315"/>
      <c r="H27" s="319"/>
      <c r="I27" s="351"/>
      <c r="J27" s="324"/>
      <c r="K27" s="315"/>
      <c r="L27" s="315"/>
      <c r="M27" s="315"/>
      <c r="N27" s="317"/>
      <c r="O27" s="317"/>
      <c r="P27" s="317"/>
      <c r="Q27" s="317"/>
      <c r="R27" s="318"/>
      <c r="S27" s="319"/>
      <c r="T27" s="319"/>
      <c r="U27" s="319"/>
      <c r="V27" s="319"/>
      <c r="W27" s="319"/>
      <c r="X27" s="319"/>
      <c r="Y27"/>
      <c r="Z27"/>
      <c r="AA27"/>
      <c r="AB27"/>
      <c r="AC27"/>
      <c r="AD27"/>
      <c r="AE27"/>
      <c r="AF27"/>
      <c r="AG27"/>
      <c r="AH27"/>
      <c r="AI27" s="205"/>
      <c r="AJ27" s="205"/>
      <c r="AK27" s="205"/>
      <c r="AL27" s="319"/>
      <c r="AM27" s="319"/>
      <c r="AN27" s="319"/>
      <c r="AO27" s="319"/>
      <c r="AP27" s="319"/>
      <c r="AQ27" s="319"/>
      <c r="AR27" s="319"/>
      <c r="AS27" s="319"/>
    </row>
    <row r="28" spans="1:45" s="60" customFormat="1" ht="9.6" customHeight="1" x14ac:dyDescent="0.25">
      <c r="A28" s="350"/>
      <c r="B28" s="315"/>
      <c r="C28" s="315"/>
      <c r="D28" s="315"/>
      <c r="E28" s="324"/>
      <c r="F28" s="315"/>
      <c r="G28" s="315"/>
      <c r="H28" s="315"/>
      <c r="I28" s="315"/>
      <c r="J28" s="324"/>
      <c r="K28" s="315"/>
      <c r="L28" s="315"/>
      <c r="M28" s="315"/>
      <c r="N28" s="317"/>
      <c r="O28" s="317"/>
      <c r="P28" s="317"/>
      <c r="Q28" s="317"/>
      <c r="R28" s="318"/>
      <c r="S28" s="319"/>
      <c r="T28" s="319"/>
      <c r="U28" s="319"/>
      <c r="V28" s="319"/>
      <c r="W28" s="319"/>
      <c r="X28" s="319"/>
      <c r="Y28" s="319"/>
      <c r="Z28" s="319"/>
      <c r="AA28" s="319"/>
      <c r="AB28" s="319"/>
      <c r="AC28" s="319"/>
      <c r="AD28" s="319"/>
      <c r="AE28" s="319"/>
      <c r="AF28" s="319"/>
      <c r="AG28" s="319"/>
      <c r="AH28" s="319"/>
      <c r="AI28" s="354"/>
      <c r="AJ28" s="354"/>
      <c r="AK28" s="354"/>
      <c r="AL28" s="319"/>
      <c r="AM28" s="319"/>
      <c r="AN28" s="319"/>
      <c r="AO28" s="319"/>
      <c r="AP28" s="319"/>
      <c r="AQ28" s="319"/>
      <c r="AR28" s="319"/>
      <c r="AS28" s="319"/>
    </row>
    <row r="29" spans="1:45" s="60" customFormat="1" ht="9.6" customHeight="1" x14ac:dyDescent="0.25">
      <c r="A29" s="350"/>
      <c r="B29" s="324"/>
      <c r="C29" s="324"/>
      <c r="D29" s="324"/>
      <c r="E29" s="324"/>
      <c r="F29" s="315"/>
      <c r="G29" s="315"/>
      <c r="H29" s="319"/>
      <c r="I29" s="315"/>
      <c r="J29" s="324"/>
      <c r="K29" s="315"/>
      <c r="L29" s="315"/>
      <c r="M29" s="351"/>
      <c r="N29" s="324"/>
      <c r="O29" s="315"/>
      <c r="P29" s="317"/>
      <c r="Q29" s="317"/>
      <c r="R29" s="318"/>
      <c r="S29" s="319"/>
      <c r="T29" s="319"/>
      <c r="U29" s="319"/>
      <c r="V29" s="319"/>
      <c r="W29" s="319"/>
      <c r="X29" s="319"/>
      <c r="Y29" s="319"/>
      <c r="Z29" s="319"/>
      <c r="AA29" s="319"/>
      <c r="AB29" s="319"/>
      <c r="AC29" s="319"/>
      <c r="AD29" s="319"/>
      <c r="AE29" s="319"/>
      <c r="AF29" s="319"/>
      <c r="AG29" s="319"/>
      <c r="AH29" s="319"/>
      <c r="AI29" s="354"/>
      <c r="AJ29" s="354"/>
      <c r="AK29" s="354"/>
      <c r="AL29" s="319"/>
      <c r="AM29" s="319"/>
      <c r="AN29" s="319"/>
      <c r="AO29" s="319"/>
      <c r="AP29" s="319"/>
      <c r="AQ29" s="319"/>
      <c r="AR29" s="319"/>
      <c r="AS29" s="319"/>
    </row>
    <row r="30" spans="1:45" s="60" customFormat="1" ht="9.6" customHeight="1" x14ac:dyDescent="0.25">
      <c r="A30" s="350"/>
      <c r="B30" s="315"/>
      <c r="C30" s="315"/>
      <c r="D30" s="315"/>
      <c r="E30" s="324"/>
      <c r="F30" s="315"/>
      <c r="G30" s="315"/>
      <c r="H30" s="315"/>
      <c r="I30" s="315"/>
      <c r="J30" s="324"/>
      <c r="K30" s="315"/>
      <c r="L30" s="315"/>
      <c r="M30" s="315"/>
      <c r="N30" s="317"/>
      <c r="O30" s="315"/>
      <c r="P30" s="317"/>
      <c r="Q30" s="317"/>
      <c r="R30" s="318"/>
      <c r="S30" s="319"/>
      <c r="T30" s="319"/>
      <c r="U30" s="319"/>
      <c r="V30" s="319"/>
      <c r="W30" s="319"/>
      <c r="X30" s="319"/>
      <c r="Y30" s="319"/>
      <c r="Z30" s="319"/>
      <c r="AA30" s="319"/>
      <c r="AB30" s="319"/>
      <c r="AC30" s="319"/>
      <c r="AD30" s="319"/>
      <c r="AE30" s="319"/>
      <c r="AF30" s="319"/>
      <c r="AG30" s="319"/>
      <c r="AH30" s="319"/>
      <c r="AI30" s="354"/>
      <c r="AJ30" s="354"/>
      <c r="AK30" s="354"/>
      <c r="AL30" s="319"/>
      <c r="AM30" s="319"/>
      <c r="AN30" s="319"/>
      <c r="AO30" s="319"/>
      <c r="AP30" s="319"/>
      <c r="AQ30" s="319"/>
      <c r="AR30" s="319"/>
      <c r="AS30" s="319"/>
    </row>
    <row r="31" spans="1:45" s="60" customFormat="1" ht="9.6" customHeight="1" x14ac:dyDescent="0.25">
      <c r="A31" s="350"/>
      <c r="B31" s="324"/>
      <c r="C31" s="324"/>
      <c r="D31" s="324"/>
      <c r="E31" s="324"/>
      <c r="F31" s="315"/>
      <c r="G31" s="315"/>
      <c r="H31" s="319"/>
      <c r="I31" s="351"/>
      <c r="J31" s="324"/>
      <c r="K31" s="315"/>
      <c r="L31" s="315"/>
      <c r="M31" s="315"/>
      <c r="N31" s="317"/>
      <c r="O31" s="317"/>
      <c r="P31" s="317"/>
      <c r="Q31" s="317"/>
      <c r="R31" s="318"/>
      <c r="S31" s="319"/>
      <c r="T31" s="319"/>
      <c r="U31" s="319"/>
      <c r="V31" s="319"/>
      <c r="W31" s="319"/>
      <c r="X31" s="319"/>
      <c r="Y31" s="319"/>
      <c r="Z31" s="319"/>
      <c r="AA31" s="319"/>
      <c r="AB31" s="319"/>
      <c r="AC31" s="319"/>
      <c r="AD31" s="319"/>
      <c r="AE31" s="319"/>
      <c r="AF31" s="319"/>
      <c r="AG31" s="319"/>
      <c r="AH31" s="319"/>
      <c r="AI31" s="354"/>
      <c r="AJ31" s="354"/>
      <c r="AK31" s="354"/>
      <c r="AL31" s="319"/>
      <c r="AM31" s="319"/>
      <c r="AN31" s="319"/>
      <c r="AO31" s="319"/>
      <c r="AP31" s="319"/>
      <c r="AQ31" s="319"/>
      <c r="AR31" s="319"/>
      <c r="AS31" s="319"/>
    </row>
    <row r="32" spans="1:45" s="60" customFormat="1" ht="9.6" customHeight="1" x14ac:dyDescent="0.25">
      <c r="A32" s="350"/>
      <c r="B32" s="315"/>
      <c r="C32" s="315"/>
      <c r="D32" s="315"/>
      <c r="E32" s="324"/>
      <c r="F32" s="315"/>
      <c r="G32" s="315"/>
      <c r="H32" s="315"/>
      <c r="I32" s="315"/>
      <c r="J32" s="324"/>
      <c r="K32" s="315"/>
      <c r="L32" s="352"/>
      <c r="M32" s="315"/>
      <c r="N32" s="317"/>
      <c r="O32" s="317"/>
      <c r="P32" s="317"/>
      <c r="Q32" s="317"/>
      <c r="R32" s="318"/>
      <c r="S32" s="319"/>
      <c r="T32" s="319"/>
      <c r="U32" s="319"/>
      <c r="V32" s="319"/>
      <c r="W32" s="319"/>
      <c r="X32" s="319"/>
      <c r="Y32" s="319"/>
      <c r="Z32" s="319"/>
      <c r="AA32" s="319"/>
      <c r="AB32" s="319"/>
      <c r="AC32" s="319"/>
      <c r="AD32" s="319"/>
      <c r="AE32" s="319"/>
      <c r="AF32" s="319"/>
      <c r="AG32" s="319"/>
      <c r="AH32" s="319"/>
      <c r="AI32" s="354"/>
      <c r="AJ32" s="354"/>
      <c r="AK32" s="354"/>
      <c r="AL32" s="319"/>
      <c r="AM32" s="319"/>
      <c r="AN32" s="319"/>
      <c r="AO32" s="319"/>
      <c r="AP32" s="319"/>
      <c r="AQ32" s="319"/>
      <c r="AR32" s="319"/>
      <c r="AS32" s="319"/>
    </row>
    <row r="33" spans="1:45" s="60" customFormat="1" ht="9.6" customHeight="1" x14ac:dyDescent="0.25">
      <c r="A33" s="350"/>
      <c r="B33" s="324"/>
      <c r="C33" s="324"/>
      <c r="D33" s="324"/>
      <c r="E33" s="324"/>
      <c r="F33" s="315"/>
      <c r="G33" s="315"/>
      <c r="H33" s="319"/>
      <c r="I33" s="315"/>
      <c r="J33" s="324"/>
      <c r="K33" s="351"/>
      <c r="L33" s="324"/>
      <c r="M33" s="315"/>
      <c r="N33" s="317"/>
      <c r="O33" s="317"/>
      <c r="P33" s="317"/>
      <c r="Q33" s="317"/>
      <c r="R33" s="318"/>
      <c r="S33" s="319"/>
      <c r="T33" s="319"/>
      <c r="U33" s="319"/>
      <c r="V33" s="319"/>
      <c r="W33" s="319"/>
      <c r="X33" s="319"/>
      <c r="Y33" s="319"/>
      <c r="Z33" s="319"/>
      <c r="AA33" s="319"/>
      <c r="AB33" s="319"/>
      <c r="AC33" s="319"/>
      <c r="AD33" s="319"/>
      <c r="AE33" s="319"/>
      <c r="AF33" s="319"/>
      <c r="AG33" s="319"/>
      <c r="AH33" s="319"/>
      <c r="AI33" s="354"/>
      <c r="AJ33" s="354"/>
      <c r="AK33" s="354"/>
      <c r="AL33" s="319"/>
      <c r="AM33" s="319"/>
      <c r="AN33" s="319"/>
      <c r="AO33" s="319"/>
      <c r="AP33" s="319"/>
      <c r="AQ33" s="319"/>
      <c r="AR33" s="319"/>
      <c r="AS33" s="319"/>
    </row>
    <row r="34" spans="1:45" s="60" customFormat="1" ht="9.6" customHeight="1" x14ac:dyDescent="0.25">
      <c r="A34" s="350"/>
      <c r="B34" s="315"/>
      <c r="C34" s="315"/>
      <c r="D34" s="315"/>
      <c r="E34" s="324"/>
      <c r="F34" s="315"/>
      <c r="G34" s="315"/>
      <c r="H34" s="315"/>
      <c r="I34" s="315"/>
      <c r="J34" s="324"/>
      <c r="K34" s="315"/>
      <c r="L34" s="315"/>
      <c r="M34" s="315"/>
      <c r="N34" s="317"/>
      <c r="O34" s="317"/>
      <c r="P34" s="317"/>
      <c r="Q34" s="317"/>
      <c r="R34" s="318"/>
      <c r="S34" s="319"/>
      <c r="T34" s="319"/>
      <c r="U34" s="319"/>
      <c r="V34" s="319"/>
      <c r="W34" s="319"/>
      <c r="X34" s="319"/>
      <c r="Y34" s="319"/>
      <c r="Z34" s="319"/>
      <c r="AA34" s="319"/>
      <c r="AB34" s="319"/>
      <c r="AC34" s="319"/>
      <c r="AD34" s="319"/>
      <c r="AE34" s="319"/>
      <c r="AF34" s="319"/>
      <c r="AG34" s="319"/>
      <c r="AH34" s="319"/>
      <c r="AI34" s="354"/>
      <c r="AJ34" s="354"/>
      <c r="AK34" s="354"/>
      <c r="AL34" s="319"/>
      <c r="AM34" s="319"/>
      <c r="AN34" s="319"/>
      <c r="AO34" s="319"/>
      <c r="AP34" s="319"/>
      <c r="AQ34" s="319"/>
      <c r="AR34" s="319"/>
      <c r="AS34" s="319"/>
    </row>
    <row r="35" spans="1:45" s="60" customFormat="1" ht="9.6" customHeight="1" x14ac:dyDescent="0.25">
      <c r="A35" s="350"/>
      <c r="B35" s="324"/>
      <c r="C35" s="324"/>
      <c r="D35" s="324"/>
      <c r="E35" s="324"/>
      <c r="F35" s="315"/>
      <c r="G35" s="315"/>
      <c r="H35" s="319"/>
      <c r="I35" s="351"/>
      <c r="J35" s="324"/>
      <c r="K35" s="315"/>
      <c r="L35" s="315"/>
      <c r="M35" s="315"/>
      <c r="N35" s="317"/>
      <c r="O35" s="317"/>
      <c r="P35" s="317"/>
      <c r="Q35" s="317"/>
      <c r="R35" s="318"/>
      <c r="S35" s="319"/>
      <c r="T35" s="319"/>
      <c r="U35" s="319"/>
      <c r="V35" s="319"/>
      <c r="W35" s="319"/>
      <c r="X35" s="319"/>
      <c r="Y35" s="319"/>
      <c r="Z35" s="319"/>
      <c r="AA35" s="319"/>
      <c r="AB35" s="319"/>
      <c r="AC35" s="319"/>
      <c r="AD35" s="319"/>
      <c r="AE35" s="319"/>
      <c r="AF35" s="319"/>
      <c r="AG35" s="319"/>
      <c r="AH35" s="319"/>
      <c r="AI35" s="354"/>
      <c r="AJ35" s="354"/>
      <c r="AK35" s="354"/>
      <c r="AL35" s="319"/>
      <c r="AM35" s="319"/>
      <c r="AN35" s="319"/>
      <c r="AO35" s="319"/>
      <c r="AP35" s="319"/>
      <c r="AQ35" s="319"/>
      <c r="AR35" s="319"/>
      <c r="AS35" s="319"/>
    </row>
    <row r="36" spans="1:45" s="60" customFormat="1" ht="9.6" customHeight="1" x14ac:dyDescent="0.25">
      <c r="A36" s="349"/>
      <c r="B36" s="315"/>
      <c r="C36" s="315"/>
      <c r="D36" s="315"/>
      <c r="E36" s="324"/>
      <c r="F36" s="315"/>
      <c r="G36" s="315"/>
      <c r="H36" s="315"/>
      <c r="I36" s="315"/>
      <c r="J36" s="324"/>
      <c r="K36" s="315"/>
      <c r="L36" s="315"/>
      <c r="M36" s="315"/>
      <c r="N36" s="315"/>
      <c r="O36" s="315"/>
      <c r="P36" s="315"/>
      <c r="Q36" s="317"/>
      <c r="R36" s="318"/>
      <c r="S36" s="319"/>
      <c r="T36" s="319"/>
      <c r="U36" s="319"/>
      <c r="V36" s="319"/>
      <c r="W36" s="319"/>
      <c r="X36" s="319"/>
      <c r="Y36" s="319"/>
      <c r="Z36" s="319"/>
      <c r="AA36" s="319"/>
      <c r="AB36" s="319"/>
      <c r="AC36" s="319"/>
      <c r="AD36" s="319"/>
      <c r="AE36" s="319"/>
      <c r="AF36" s="319"/>
      <c r="AG36" s="319"/>
      <c r="AH36" s="319"/>
      <c r="AI36" s="354"/>
      <c r="AJ36" s="354"/>
      <c r="AK36" s="354"/>
      <c r="AL36" s="319"/>
      <c r="AM36" s="319"/>
      <c r="AN36" s="319"/>
      <c r="AO36" s="319"/>
      <c r="AP36" s="319"/>
      <c r="AQ36" s="319"/>
      <c r="AR36" s="319"/>
      <c r="AS36" s="319"/>
    </row>
    <row r="37" spans="1:45" s="60" customFormat="1" ht="9.6" customHeight="1" x14ac:dyDescent="0.25">
      <c r="A37" s="350"/>
      <c r="B37" s="324"/>
      <c r="C37" s="324"/>
      <c r="D37" s="324"/>
      <c r="E37" s="324"/>
      <c r="F37" s="355"/>
      <c r="G37" s="355"/>
      <c r="H37" s="356"/>
      <c r="I37" s="314"/>
      <c r="J37" s="335"/>
      <c r="K37" s="314"/>
      <c r="L37" s="314"/>
      <c r="M37" s="314"/>
      <c r="N37" s="338"/>
      <c r="O37" s="338"/>
      <c r="P37" s="338"/>
      <c r="Q37" s="317"/>
      <c r="R37" s="318"/>
      <c r="S37" s="319"/>
      <c r="T37" s="319"/>
      <c r="U37" s="319"/>
      <c r="V37" s="319"/>
      <c r="W37" s="319"/>
      <c r="X37" s="319"/>
      <c r="Y37" s="319"/>
      <c r="Z37" s="319"/>
      <c r="AA37" s="319"/>
      <c r="AB37" s="319"/>
      <c r="AC37" s="319"/>
      <c r="AD37" s="319"/>
      <c r="AE37" s="319"/>
      <c r="AF37" s="319"/>
      <c r="AG37" s="319"/>
      <c r="AH37" s="319"/>
      <c r="AI37" s="354"/>
      <c r="AJ37" s="354"/>
      <c r="AK37" s="354"/>
      <c r="AL37" s="319"/>
      <c r="AM37" s="319"/>
      <c r="AN37" s="319"/>
      <c r="AO37" s="319"/>
      <c r="AP37" s="319"/>
      <c r="AQ37" s="319"/>
      <c r="AR37" s="319"/>
      <c r="AS37" s="319"/>
    </row>
    <row r="38" spans="1:45" s="60" customFormat="1" ht="9.6" customHeight="1" x14ac:dyDescent="0.25">
      <c r="A38" s="349"/>
      <c r="B38" s="315"/>
      <c r="C38" s="315"/>
      <c r="D38" s="315"/>
      <c r="E38" s="324"/>
      <c r="F38" s="315"/>
      <c r="G38" s="315"/>
      <c r="H38" s="315"/>
      <c r="I38" s="315"/>
      <c r="J38" s="324"/>
      <c r="K38" s="315"/>
      <c r="L38" s="315"/>
      <c r="M38" s="315"/>
      <c r="N38" s="317"/>
      <c r="O38" s="317"/>
      <c r="P38" s="317"/>
      <c r="Q38" s="317"/>
      <c r="R38" s="318"/>
      <c r="S38" s="319"/>
      <c r="T38" s="319"/>
      <c r="U38" s="319"/>
      <c r="V38" s="319"/>
      <c r="W38" s="319"/>
      <c r="X38" s="319"/>
      <c r="Y38" s="319"/>
      <c r="Z38" s="319"/>
      <c r="AA38" s="319"/>
      <c r="AB38" s="319"/>
      <c r="AC38" s="319"/>
      <c r="AD38" s="319"/>
      <c r="AE38" s="319"/>
      <c r="AF38" s="319"/>
      <c r="AG38" s="319"/>
      <c r="AH38" s="319"/>
      <c r="AI38" s="354"/>
      <c r="AJ38" s="354"/>
      <c r="AK38" s="354"/>
      <c r="AL38" s="319"/>
      <c r="AM38" s="319"/>
      <c r="AN38" s="319"/>
      <c r="AO38" s="319"/>
      <c r="AP38" s="319"/>
      <c r="AQ38" s="319"/>
      <c r="AR38" s="319"/>
      <c r="AS38" s="319"/>
    </row>
    <row r="39" spans="1:45" s="60" customFormat="1" ht="9.6" customHeight="1" x14ac:dyDescent="0.25">
      <c r="A39" s="350"/>
      <c r="B39" s="324"/>
      <c r="C39" s="324"/>
      <c r="D39" s="324"/>
      <c r="E39" s="324"/>
      <c r="F39" s="315"/>
      <c r="G39" s="315"/>
      <c r="H39" s="319"/>
      <c r="I39" s="351"/>
      <c r="J39" s="324"/>
      <c r="K39" s="315"/>
      <c r="L39" s="315"/>
      <c r="M39" s="315"/>
      <c r="N39" s="317"/>
      <c r="O39" s="317"/>
      <c r="P39" s="317"/>
      <c r="Q39" s="317"/>
      <c r="R39" s="318"/>
      <c r="S39" s="319"/>
      <c r="T39" s="319"/>
      <c r="U39" s="319"/>
      <c r="V39" s="319"/>
      <c r="W39" s="319"/>
      <c r="X39" s="319"/>
      <c r="Y39" s="319"/>
      <c r="Z39" s="319"/>
      <c r="AA39" s="319"/>
      <c r="AB39" s="319"/>
      <c r="AC39" s="319"/>
      <c r="AD39" s="319"/>
      <c r="AE39" s="319"/>
      <c r="AF39" s="319"/>
      <c r="AG39" s="319"/>
      <c r="AH39" s="319"/>
      <c r="AI39" s="354"/>
      <c r="AJ39" s="354"/>
      <c r="AK39" s="354"/>
      <c r="AL39" s="319"/>
      <c r="AM39" s="319"/>
      <c r="AN39" s="319"/>
      <c r="AO39" s="319"/>
      <c r="AP39" s="319"/>
      <c r="AQ39" s="319"/>
      <c r="AR39" s="319"/>
      <c r="AS39" s="319"/>
    </row>
    <row r="40" spans="1:45" s="60" customFormat="1" ht="9.6" customHeight="1" x14ac:dyDescent="0.25">
      <c r="A40" s="350"/>
      <c r="B40" s="315"/>
      <c r="C40" s="315"/>
      <c r="D40" s="315"/>
      <c r="E40" s="324"/>
      <c r="F40" s="315"/>
      <c r="G40" s="315"/>
      <c r="H40" s="315"/>
      <c r="I40" s="315"/>
      <c r="J40" s="324"/>
      <c r="K40" s="315"/>
      <c r="L40" s="352"/>
      <c r="M40" s="315"/>
      <c r="N40" s="317"/>
      <c r="O40" s="317"/>
      <c r="P40" s="317"/>
      <c r="Q40" s="317"/>
      <c r="R40" s="318"/>
      <c r="S40" s="319"/>
      <c r="T40" s="319"/>
      <c r="U40" s="319"/>
      <c r="V40" s="319"/>
      <c r="W40" s="319"/>
      <c r="X40" s="319"/>
      <c r="Y40" s="319"/>
      <c r="Z40" s="319"/>
      <c r="AA40" s="319"/>
      <c r="AB40" s="319"/>
      <c r="AC40" s="319"/>
      <c r="AD40" s="319"/>
      <c r="AE40" s="319"/>
      <c r="AF40" s="319"/>
      <c r="AG40" s="319"/>
      <c r="AH40" s="319"/>
      <c r="AI40" s="354"/>
      <c r="AJ40" s="354"/>
      <c r="AK40" s="354"/>
      <c r="AL40" s="319"/>
      <c r="AM40" s="319"/>
      <c r="AN40" s="319"/>
      <c r="AO40" s="319"/>
      <c r="AP40" s="319"/>
      <c r="AQ40" s="319"/>
      <c r="AR40" s="319"/>
      <c r="AS40" s="319"/>
    </row>
    <row r="41" spans="1:45" s="60" customFormat="1" ht="9.6" customHeight="1" x14ac:dyDescent="0.25">
      <c r="A41" s="350"/>
      <c r="B41" s="324"/>
      <c r="C41" s="324"/>
      <c r="D41" s="324"/>
      <c r="E41" s="324"/>
      <c r="F41" s="315"/>
      <c r="G41" s="315"/>
      <c r="H41" s="319"/>
      <c r="I41" s="315"/>
      <c r="J41" s="324"/>
      <c r="K41" s="351"/>
      <c r="L41" s="324"/>
      <c r="M41" s="315"/>
      <c r="N41" s="317"/>
      <c r="O41" s="317"/>
      <c r="P41" s="317"/>
      <c r="Q41" s="317"/>
      <c r="R41" s="318"/>
      <c r="S41" s="319"/>
      <c r="T41" s="319"/>
      <c r="U41" s="319"/>
      <c r="V41" s="319"/>
      <c r="W41" s="319"/>
      <c r="X41" s="319"/>
      <c r="Y41" s="319"/>
      <c r="Z41" s="319"/>
      <c r="AA41" s="319"/>
      <c r="AB41" s="319"/>
      <c r="AC41" s="319"/>
      <c r="AD41" s="319"/>
      <c r="AE41" s="319"/>
      <c r="AF41" s="319"/>
      <c r="AG41" s="319"/>
      <c r="AH41" s="319"/>
      <c r="AI41" s="354"/>
      <c r="AJ41" s="354"/>
      <c r="AK41" s="354"/>
      <c r="AL41" s="319"/>
      <c r="AM41" s="319"/>
      <c r="AN41" s="319"/>
      <c r="AO41" s="319"/>
      <c r="AP41" s="319"/>
      <c r="AQ41" s="319"/>
      <c r="AR41" s="319"/>
      <c r="AS41" s="319"/>
    </row>
    <row r="42" spans="1:45" s="60" customFormat="1" ht="9.6" customHeight="1" x14ac:dyDescent="0.25">
      <c r="A42" s="350"/>
      <c r="B42" s="315"/>
      <c r="C42" s="315"/>
      <c r="D42" s="315"/>
      <c r="E42" s="324"/>
      <c r="F42" s="315"/>
      <c r="G42" s="315"/>
      <c r="H42" s="315"/>
      <c r="I42" s="315"/>
      <c r="J42" s="324"/>
      <c r="K42" s="315"/>
      <c r="L42" s="315"/>
      <c r="M42" s="315"/>
      <c r="N42" s="317"/>
      <c r="O42" s="317"/>
      <c r="P42" s="317"/>
      <c r="Q42" s="317"/>
      <c r="R42" s="318"/>
      <c r="S42" s="353"/>
      <c r="T42" s="319"/>
      <c r="U42" s="319"/>
      <c r="V42" s="319"/>
      <c r="W42" s="319"/>
      <c r="X42" s="319"/>
      <c r="Y42" s="319"/>
      <c r="Z42" s="319"/>
      <c r="AA42" s="319"/>
      <c r="AB42" s="319"/>
      <c r="AC42" s="319"/>
      <c r="AD42" s="319"/>
      <c r="AE42" s="319"/>
      <c r="AF42" s="319"/>
      <c r="AG42" s="319"/>
      <c r="AH42" s="319"/>
      <c r="AI42" s="354"/>
      <c r="AJ42" s="354"/>
      <c r="AK42" s="354"/>
      <c r="AL42" s="319"/>
      <c r="AM42" s="319"/>
      <c r="AN42" s="319"/>
      <c r="AO42" s="319"/>
      <c r="AP42" s="319"/>
      <c r="AQ42" s="319"/>
      <c r="AR42" s="319"/>
      <c r="AS42" s="319"/>
    </row>
    <row r="43" spans="1:45" s="60" customFormat="1" ht="9.6" customHeight="1" x14ac:dyDescent="0.25">
      <c r="A43" s="350"/>
      <c r="B43" s="324"/>
      <c r="C43" s="324"/>
      <c r="D43" s="324"/>
      <c r="E43" s="324"/>
      <c r="F43" s="315"/>
      <c r="G43" s="315"/>
      <c r="H43" s="319"/>
      <c r="I43" s="351"/>
      <c r="J43" s="324"/>
      <c r="K43" s="315"/>
      <c r="L43" s="315"/>
      <c r="M43" s="315"/>
      <c r="N43" s="317"/>
      <c r="O43" s="317"/>
      <c r="P43" s="317"/>
      <c r="Q43" s="317"/>
      <c r="R43" s="318"/>
      <c r="S43" s="319"/>
      <c r="T43" s="319"/>
      <c r="U43" s="319"/>
      <c r="V43" s="319"/>
      <c r="W43" s="319"/>
      <c r="X43" s="319"/>
      <c r="Y43" s="319"/>
      <c r="Z43" s="319"/>
      <c r="AA43" s="319"/>
      <c r="AB43" s="319"/>
      <c r="AC43" s="319"/>
      <c r="AD43" s="319"/>
      <c r="AE43" s="319"/>
      <c r="AF43" s="319"/>
      <c r="AG43" s="319"/>
      <c r="AH43" s="319"/>
      <c r="AI43" s="354"/>
      <c r="AJ43" s="354"/>
      <c r="AK43" s="354"/>
      <c r="AL43" s="319"/>
      <c r="AM43" s="319"/>
      <c r="AN43" s="319"/>
      <c r="AO43" s="319"/>
      <c r="AP43" s="319"/>
      <c r="AQ43" s="319"/>
      <c r="AR43" s="319"/>
      <c r="AS43" s="319"/>
    </row>
    <row r="44" spans="1:45" s="60" customFormat="1" ht="9.6" customHeight="1" x14ac:dyDescent="0.25">
      <c r="A44" s="350"/>
      <c r="B44" s="315"/>
      <c r="C44" s="315"/>
      <c r="D44" s="315"/>
      <c r="E44" s="324"/>
      <c r="F44" s="315"/>
      <c r="G44" s="315"/>
      <c r="H44" s="315"/>
      <c r="I44" s="315"/>
      <c r="J44" s="324"/>
      <c r="K44" s="315"/>
      <c r="L44" s="315"/>
      <c r="M44" s="315"/>
      <c r="N44" s="317"/>
      <c r="O44" s="317"/>
      <c r="P44" s="317"/>
      <c r="Q44" s="317"/>
      <c r="R44" s="318"/>
      <c r="S44" s="319"/>
      <c r="T44" s="319"/>
      <c r="U44" s="319"/>
      <c r="V44" s="319"/>
      <c r="W44" s="319"/>
      <c r="X44" s="319"/>
      <c r="Y44" s="319"/>
      <c r="Z44" s="319"/>
      <c r="AA44" s="319"/>
      <c r="AB44" s="319"/>
      <c r="AC44" s="319"/>
      <c r="AD44" s="319"/>
      <c r="AE44" s="319"/>
      <c r="AF44" s="319"/>
      <c r="AG44" s="319"/>
      <c r="AH44" s="319"/>
      <c r="AI44" s="354"/>
      <c r="AJ44" s="354"/>
      <c r="AK44" s="354"/>
      <c r="AL44" s="319"/>
      <c r="AM44" s="319"/>
      <c r="AN44" s="319"/>
      <c r="AO44" s="319"/>
      <c r="AP44" s="319"/>
      <c r="AQ44" s="319"/>
      <c r="AR44" s="319"/>
      <c r="AS44" s="319"/>
    </row>
    <row r="45" spans="1:45" s="60" customFormat="1" ht="9.6" customHeight="1" x14ac:dyDescent="0.25">
      <c r="A45" s="350"/>
      <c r="B45" s="324"/>
      <c r="C45" s="324"/>
      <c r="D45" s="324"/>
      <c r="E45" s="324"/>
      <c r="F45" s="315"/>
      <c r="G45" s="315"/>
      <c r="H45" s="319"/>
      <c r="I45" s="315"/>
      <c r="J45" s="324"/>
      <c r="K45" s="315"/>
      <c r="L45" s="315"/>
      <c r="M45" s="351"/>
      <c r="N45" s="324"/>
      <c r="O45" s="315"/>
      <c r="P45" s="317"/>
      <c r="Q45" s="317"/>
      <c r="R45" s="318"/>
      <c r="S45" s="319"/>
      <c r="T45" s="319"/>
      <c r="U45" s="319"/>
      <c r="V45" s="319"/>
      <c r="W45" s="319"/>
      <c r="X45" s="319"/>
      <c r="Y45" s="319"/>
      <c r="Z45" s="319"/>
      <c r="AA45" s="319"/>
      <c r="AB45" s="319"/>
      <c r="AC45" s="319"/>
      <c r="AD45" s="319"/>
      <c r="AE45" s="319"/>
      <c r="AF45" s="319"/>
      <c r="AG45" s="319"/>
      <c r="AH45" s="319"/>
      <c r="AI45" s="354"/>
      <c r="AJ45" s="354"/>
      <c r="AK45" s="354"/>
      <c r="AL45" s="319"/>
      <c r="AM45" s="319"/>
      <c r="AN45" s="319"/>
      <c r="AO45" s="319"/>
      <c r="AP45" s="319"/>
      <c r="AQ45" s="319"/>
      <c r="AR45" s="319"/>
      <c r="AS45" s="319"/>
    </row>
    <row r="46" spans="1:45" s="60" customFormat="1" ht="9.6" customHeight="1" x14ac:dyDescent="0.25">
      <c r="A46" s="350"/>
      <c r="B46" s="315"/>
      <c r="C46" s="315"/>
      <c r="D46" s="315"/>
      <c r="E46" s="324"/>
      <c r="F46" s="315"/>
      <c r="G46" s="315"/>
      <c r="H46" s="315"/>
      <c r="I46" s="315"/>
      <c r="J46" s="324"/>
      <c r="K46" s="315"/>
      <c r="L46" s="315"/>
      <c r="M46" s="315"/>
      <c r="N46" s="317"/>
      <c r="O46" s="315"/>
      <c r="P46" s="317"/>
      <c r="Q46" s="317"/>
      <c r="R46" s="318"/>
      <c r="S46" s="319"/>
      <c r="T46" s="319"/>
      <c r="U46" s="319"/>
      <c r="V46" s="319"/>
      <c r="W46" s="319"/>
      <c r="X46" s="319"/>
      <c r="Y46" s="319"/>
      <c r="Z46" s="319"/>
      <c r="AA46" s="319"/>
      <c r="AB46" s="319"/>
      <c r="AC46" s="319"/>
      <c r="AD46" s="319"/>
      <c r="AE46" s="319"/>
      <c r="AF46" s="319"/>
      <c r="AG46" s="319"/>
      <c r="AH46" s="319"/>
      <c r="AI46" s="354"/>
      <c r="AJ46" s="354"/>
      <c r="AK46" s="354"/>
      <c r="AL46" s="319"/>
      <c r="AM46" s="319"/>
      <c r="AN46" s="319"/>
      <c r="AO46" s="319"/>
      <c r="AP46" s="319"/>
      <c r="AQ46" s="319"/>
      <c r="AR46" s="319"/>
      <c r="AS46" s="319"/>
    </row>
    <row r="47" spans="1:45" s="60" customFormat="1" ht="9.6" customHeight="1" x14ac:dyDescent="0.25">
      <c r="A47" s="350"/>
      <c r="B47" s="324"/>
      <c r="C47" s="324"/>
      <c r="D47" s="324"/>
      <c r="E47" s="324"/>
      <c r="F47" s="315"/>
      <c r="G47" s="315"/>
      <c r="H47" s="319"/>
      <c r="I47" s="351"/>
      <c r="J47" s="324"/>
      <c r="K47" s="315"/>
      <c r="L47" s="315"/>
      <c r="M47" s="315"/>
      <c r="N47" s="317"/>
      <c r="O47" s="317"/>
      <c r="P47" s="317"/>
      <c r="Q47" s="317"/>
      <c r="R47" s="318"/>
      <c r="S47" s="319"/>
      <c r="T47" s="319"/>
      <c r="U47" s="319"/>
      <c r="V47" s="319"/>
      <c r="W47" s="319"/>
      <c r="X47" s="319"/>
      <c r="Y47" s="319"/>
      <c r="Z47" s="319"/>
      <c r="AA47" s="319"/>
      <c r="AB47" s="319"/>
      <c r="AC47" s="319"/>
      <c r="AD47" s="319"/>
      <c r="AE47" s="319"/>
      <c r="AF47" s="319"/>
      <c r="AG47" s="319"/>
      <c r="AH47" s="319"/>
      <c r="AI47" s="354"/>
      <c r="AJ47" s="354"/>
      <c r="AK47" s="354"/>
      <c r="AL47" s="319"/>
      <c r="AM47" s="319"/>
      <c r="AN47" s="319"/>
      <c r="AO47" s="319"/>
      <c r="AP47" s="319"/>
      <c r="AQ47" s="319"/>
      <c r="AR47" s="319"/>
      <c r="AS47" s="319"/>
    </row>
    <row r="48" spans="1:45" s="60" customFormat="1" ht="9.6" customHeight="1" x14ac:dyDescent="0.25">
      <c r="A48" s="350"/>
      <c r="B48" s="315"/>
      <c r="C48" s="315"/>
      <c r="D48" s="315"/>
      <c r="E48" s="324"/>
      <c r="F48" s="315"/>
      <c r="G48" s="315"/>
      <c r="H48" s="315"/>
      <c r="I48" s="315"/>
      <c r="J48" s="324"/>
      <c r="K48" s="315"/>
      <c r="L48" s="352"/>
      <c r="M48" s="315"/>
      <c r="N48" s="317"/>
      <c r="O48" s="317"/>
      <c r="P48" s="317"/>
      <c r="Q48" s="317"/>
      <c r="R48" s="318"/>
      <c r="S48" s="319"/>
      <c r="T48" s="319"/>
      <c r="U48" s="319"/>
      <c r="V48" s="319"/>
      <c r="W48" s="319"/>
      <c r="X48" s="319"/>
      <c r="Y48" s="319"/>
      <c r="Z48" s="319"/>
      <c r="AA48" s="319"/>
      <c r="AB48" s="319"/>
      <c r="AC48" s="319"/>
      <c r="AD48" s="319"/>
      <c r="AE48" s="319"/>
      <c r="AF48" s="319"/>
      <c r="AG48" s="319"/>
      <c r="AH48" s="319"/>
      <c r="AI48" s="354"/>
      <c r="AJ48" s="354"/>
      <c r="AK48" s="354"/>
      <c r="AL48" s="319"/>
      <c r="AM48" s="319"/>
      <c r="AN48" s="319"/>
      <c r="AO48" s="319"/>
      <c r="AP48" s="319"/>
      <c r="AQ48" s="319"/>
      <c r="AR48" s="319"/>
      <c r="AS48" s="319"/>
    </row>
    <row r="49" spans="1:45" s="60" customFormat="1" ht="9.6" customHeight="1" x14ac:dyDescent="0.25">
      <c r="A49" s="350"/>
      <c r="B49" s="324"/>
      <c r="C49" s="324"/>
      <c r="D49" s="324"/>
      <c r="E49" s="324"/>
      <c r="F49" s="315"/>
      <c r="G49" s="315"/>
      <c r="H49" s="319"/>
      <c r="I49" s="315"/>
      <c r="J49" s="324"/>
      <c r="K49" s="351"/>
      <c r="L49" s="324"/>
      <c r="M49" s="315"/>
      <c r="N49" s="317"/>
      <c r="O49" s="317"/>
      <c r="P49" s="317"/>
      <c r="Q49" s="317"/>
      <c r="R49" s="318"/>
      <c r="S49" s="319"/>
      <c r="T49" s="319"/>
      <c r="U49" s="319"/>
      <c r="V49" s="319"/>
      <c r="W49" s="319"/>
      <c r="X49" s="319"/>
      <c r="Y49" s="319"/>
      <c r="Z49" s="319"/>
      <c r="AA49" s="319"/>
      <c r="AB49" s="319"/>
      <c r="AC49" s="319"/>
      <c r="AD49" s="319"/>
      <c r="AE49" s="319"/>
      <c r="AF49" s="319"/>
      <c r="AG49" s="319"/>
      <c r="AH49" s="319"/>
      <c r="AI49" s="354"/>
      <c r="AJ49" s="354"/>
      <c r="AK49" s="354"/>
      <c r="AL49" s="319"/>
      <c r="AM49" s="319"/>
      <c r="AN49" s="319"/>
      <c r="AO49" s="319"/>
      <c r="AP49" s="319"/>
      <c r="AQ49" s="319"/>
      <c r="AR49" s="319"/>
      <c r="AS49" s="319"/>
    </row>
    <row r="50" spans="1:45" s="60" customFormat="1" ht="9.6" customHeight="1" x14ac:dyDescent="0.25">
      <c r="A50" s="350"/>
      <c r="B50" s="315"/>
      <c r="C50" s="315"/>
      <c r="D50" s="315"/>
      <c r="E50" s="324"/>
      <c r="F50" s="315"/>
      <c r="G50" s="315"/>
      <c r="H50" s="315"/>
      <c r="I50" s="315"/>
      <c r="J50" s="324"/>
      <c r="K50" s="315"/>
      <c r="L50" s="315"/>
      <c r="M50" s="315"/>
      <c r="N50" s="317"/>
      <c r="O50" s="317"/>
      <c r="P50" s="317"/>
      <c r="Q50" s="317"/>
      <c r="R50" s="318"/>
      <c r="S50" s="319"/>
      <c r="T50" s="319"/>
      <c r="U50" s="319"/>
      <c r="V50" s="319"/>
      <c r="W50" s="319"/>
      <c r="X50" s="319"/>
      <c r="Y50" s="319"/>
      <c r="Z50" s="319"/>
      <c r="AA50" s="319"/>
      <c r="AB50" s="319"/>
      <c r="AC50" s="319"/>
      <c r="AD50" s="319"/>
      <c r="AE50" s="319"/>
      <c r="AF50" s="319"/>
      <c r="AG50" s="319"/>
      <c r="AH50" s="319"/>
      <c r="AI50" s="354"/>
      <c r="AJ50" s="354"/>
      <c r="AK50" s="354"/>
      <c r="AL50" s="319"/>
      <c r="AM50" s="319"/>
      <c r="AN50" s="319"/>
      <c r="AO50" s="319"/>
      <c r="AP50" s="319"/>
      <c r="AQ50" s="319"/>
      <c r="AR50" s="319"/>
      <c r="AS50" s="319"/>
    </row>
    <row r="51" spans="1:45" s="60" customFormat="1" ht="9.6" customHeight="1" x14ac:dyDescent="0.25">
      <c r="A51" s="350"/>
      <c r="B51" s="324"/>
      <c r="C51" s="324"/>
      <c r="D51" s="324"/>
      <c r="E51" s="324"/>
      <c r="F51" s="315"/>
      <c r="G51" s="315"/>
      <c r="H51" s="319"/>
      <c r="I51" s="351"/>
      <c r="J51" s="324"/>
      <c r="K51" s="315"/>
      <c r="L51" s="315"/>
      <c r="M51" s="315"/>
      <c r="N51" s="317"/>
      <c r="O51" s="317"/>
      <c r="P51" s="317"/>
      <c r="Q51" s="317"/>
      <c r="R51" s="318"/>
      <c r="S51" s="319"/>
      <c r="T51" s="319"/>
      <c r="U51" s="319"/>
      <c r="V51" s="319"/>
      <c r="W51" s="319"/>
      <c r="X51" s="319"/>
      <c r="Y51" s="319"/>
      <c r="Z51" s="319"/>
      <c r="AA51" s="319"/>
      <c r="AB51" s="319"/>
      <c r="AC51" s="319"/>
      <c r="AD51" s="319"/>
      <c r="AE51" s="319"/>
      <c r="AF51" s="319"/>
      <c r="AG51" s="319"/>
      <c r="AH51" s="319"/>
      <c r="AI51" s="354"/>
      <c r="AJ51" s="354"/>
      <c r="AK51" s="354"/>
      <c r="AL51" s="319"/>
      <c r="AM51" s="319"/>
      <c r="AN51" s="319"/>
      <c r="AO51" s="319"/>
      <c r="AP51" s="319"/>
      <c r="AQ51" s="319"/>
      <c r="AR51" s="319"/>
      <c r="AS51" s="319"/>
    </row>
    <row r="52" spans="1:45" s="60" customFormat="1" ht="9.6" customHeight="1" x14ac:dyDescent="0.25">
      <c r="A52" s="349"/>
      <c r="B52" s="315"/>
      <c r="C52" s="315"/>
      <c r="D52" s="315"/>
      <c r="E52" s="324"/>
      <c r="F52" s="315"/>
      <c r="G52" s="315"/>
      <c r="H52" s="315"/>
      <c r="I52" s="315"/>
      <c r="J52" s="324"/>
      <c r="K52" s="315"/>
      <c r="L52" s="315"/>
      <c r="M52" s="315"/>
      <c r="N52" s="315"/>
      <c r="O52" s="315"/>
      <c r="P52" s="315"/>
      <c r="Q52" s="317"/>
      <c r="R52" s="318"/>
      <c r="S52" s="319"/>
      <c r="T52" s="319"/>
      <c r="U52" s="319"/>
      <c r="V52" s="319"/>
      <c r="W52" s="319"/>
      <c r="X52" s="319"/>
      <c r="Y52" s="319"/>
      <c r="Z52" s="319"/>
      <c r="AA52" s="319"/>
      <c r="AB52" s="319"/>
      <c r="AC52" s="319"/>
      <c r="AD52" s="319"/>
      <c r="AE52" s="319"/>
      <c r="AF52" s="319"/>
      <c r="AG52" s="319"/>
      <c r="AH52" s="319"/>
      <c r="AI52" s="354"/>
      <c r="AJ52" s="354"/>
      <c r="AK52" s="354"/>
      <c r="AL52" s="319"/>
      <c r="AM52" s="319"/>
      <c r="AN52" s="319"/>
      <c r="AO52" s="319"/>
      <c r="AP52" s="319"/>
      <c r="AQ52" s="319"/>
      <c r="AR52" s="319"/>
      <c r="AS52" s="319"/>
    </row>
    <row r="53" spans="1:45" s="7" customFormat="1" ht="6.75" customHeight="1" x14ac:dyDescent="0.25">
      <c r="A53" s="357"/>
      <c r="B53" s="357"/>
      <c r="C53" s="357"/>
      <c r="D53" s="357"/>
      <c r="E53" s="357"/>
      <c r="F53" s="358"/>
      <c r="G53" s="358"/>
      <c r="H53" s="358"/>
      <c r="I53" s="358"/>
      <c r="J53" s="359"/>
      <c r="K53" s="358"/>
      <c r="L53" s="360"/>
      <c r="M53" s="358"/>
      <c r="N53" s="360"/>
      <c r="O53" s="358"/>
      <c r="P53" s="360"/>
      <c r="Q53" s="358"/>
      <c r="R53" s="360"/>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row>
    <row r="54" spans="1:45" s="18" customFormat="1" ht="10.5" customHeight="1" x14ac:dyDescent="0.25">
      <c r="A54" s="220" t="s">
        <v>72</v>
      </c>
      <c r="B54" s="221"/>
      <c r="C54" s="221"/>
      <c r="D54" s="222"/>
      <c r="E54" s="361" t="s">
        <v>99</v>
      </c>
      <c r="F54" s="362" t="s">
        <v>100</v>
      </c>
      <c r="G54" s="361"/>
      <c r="H54" s="361"/>
      <c r="I54" s="363"/>
      <c r="J54" s="361" t="s">
        <v>99</v>
      </c>
      <c r="K54" s="362" t="s">
        <v>101</v>
      </c>
      <c r="L54" s="364"/>
      <c r="M54" s="362" t="s">
        <v>102</v>
      </c>
      <c r="N54" s="365"/>
      <c r="O54" s="366" t="s">
        <v>103</v>
      </c>
      <c r="P54" s="366"/>
      <c r="Q54" s="367"/>
      <c r="R54" s="368"/>
      <c r="T54" s="258"/>
      <c r="U54" s="258"/>
      <c r="V54" s="258"/>
      <c r="W54" s="258"/>
      <c r="X54" s="258"/>
      <c r="Y54" s="258"/>
      <c r="Z54" s="258"/>
      <c r="AA54" s="258"/>
      <c r="AB54" s="258"/>
      <c r="AC54" s="258"/>
      <c r="AD54" s="258"/>
      <c r="AE54" s="258"/>
      <c r="AF54" s="258"/>
      <c r="AG54" s="258"/>
      <c r="AH54" s="258"/>
      <c r="AI54" s="369"/>
      <c r="AJ54" s="369"/>
      <c r="AK54" s="369"/>
      <c r="AL54" s="258"/>
      <c r="AM54" s="258"/>
      <c r="AN54" s="258"/>
      <c r="AO54" s="258"/>
      <c r="AP54" s="258"/>
      <c r="AQ54" s="258"/>
      <c r="AR54" s="258"/>
      <c r="AS54" s="258"/>
    </row>
    <row r="55" spans="1:45" s="18" customFormat="1" ht="9" customHeight="1" x14ac:dyDescent="0.25">
      <c r="A55" s="232" t="s">
        <v>104</v>
      </c>
      <c r="B55" s="233"/>
      <c r="C55" s="370"/>
      <c r="D55" s="234"/>
      <c r="E55" s="371">
        <v>1</v>
      </c>
      <c r="F55" s="258" t="str">
        <f>IF(E55&gt;$R$62,0,UPPER(VLOOKUP(E55,'Játék nélkül továbbjutók'!$A$7:$Q$134,2)))</f>
        <v>ZENDEHDEL-MOGHADDAM</v>
      </c>
      <c r="G55" s="371"/>
      <c r="H55" s="258"/>
      <c r="I55" s="251"/>
      <c r="J55" s="372" t="s">
        <v>105</v>
      </c>
      <c r="K55" s="249"/>
      <c r="L55" s="250"/>
      <c r="M55" s="249"/>
      <c r="N55" s="373"/>
      <c r="O55" s="239" t="s">
        <v>106</v>
      </c>
      <c r="P55" s="374"/>
      <c r="Q55" s="374"/>
      <c r="R55" s="373"/>
      <c r="T55" s="258"/>
      <c r="U55" s="258"/>
      <c r="V55" s="258"/>
      <c r="W55" s="258"/>
      <c r="X55" s="258"/>
      <c r="Y55" s="258"/>
      <c r="Z55" s="258"/>
      <c r="AA55" s="258"/>
      <c r="AB55" s="258"/>
      <c r="AC55" s="258"/>
      <c r="AD55" s="258"/>
      <c r="AE55" s="258"/>
      <c r="AF55" s="258"/>
      <c r="AG55" s="258"/>
      <c r="AH55" s="258"/>
      <c r="AI55" s="369"/>
      <c r="AJ55" s="369"/>
      <c r="AK55" s="369"/>
      <c r="AL55" s="258"/>
      <c r="AM55" s="258"/>
      <c r="AN55" s="258"/>
      <c r="AO55" s="258"/>
      <c r="AP55" s="258"/>
      <c r="AQ55" s="258"/>
      <c r="AR55" s="258"/>
      <c r="AS55" s="258"/>
    </row>
    <row r="56" spans="1:45" s="18" customFormat="1" ht="9" customHeight="1" x14ac:dyDescent="0.25">
      <c r="A56" s="244" t="s">
        <v>107</v>
      </c>
      <c r="B56" s="245"/>
      <c r="C56" s="375"/>
      <c r="D56" s="246"/>
      <c r="E56" s="371">
        <v>2</v>
      </c>
      <c r="F56" s="258" t="str">
        <f>IF(E56&gt;$R$62,0,UPPER(VLOOKUP(E56,'Játék nélkül továbbjutók'!$A$7:$Q$134,2)))</f>
        <v xml:space="preserve">HARTMANN </v>
      </c>
      <c r="G56" s="371"/>
      <c r="H56" s="258"/>
      <c r="I56" s="251"/>
      <c r="J56" s="372" t="s">
        <v>108</v>
      </c>
      <c r="K56" s="249"/>
      <c r="L56" s="250"/>
      <c r="M56" s="249"/>
      <c r="N56" s="373"/>
      <c r="O56" s="273"/>
      <c r="P56" s="275"/>
      <c r="Q56" s="245"/>
      <c r="R56" s="376"/>
      <c r="T56" s="258"/>
      <c r="U56" s="258"/>
      <c r="V56" s="258"/>
      <c r="W56" s="258"/>
      <c r="X56" s="258"/>
      <c r="Y56" s="258"/>
      <c r="Z56" s="258"/>
      <c r="AA56" s="258"/>
      <c r="AB56" s="258"/>
      <c r="AC56" s="258"/>
      <c r="AD56" s="258"/>
      <c r="AE56" s="258"/>
      <c r="AF56" s="258"/>
      <c r="AG56" s="258"/>
      <c r="AH56" s="258"/>
      <c r="AI56" s="369"/>
      <c r="AJ56" s="369"/>
      <c r="AK56" s="369"/>
      <c r="AL56" s="258"/>
      <c r="AM56" s="258"/>
      <c r="AN56" s="258"/>
      <c r="AO56" s="258"/>
      <c r="AP56" s="258"/>
      <c r="AQ56" s="258"/>
      <c r="AR56" s="258"/>
      <c r="AS56" s="258"/>
    </row>
    <row r="57" spans="1:45" s="18" customFormat="1" ht="9" customHeight="1" x14ac:dyDescent="0.25">
      <c r="A57" s="255"/>
      <c r="B57" s="256"/>
      <c r="C57" s="377"/>
      <c r="D57" s="257"/>
      <c r="E57" s="371"/>
      <c r="F57" s="258"/>
      <c r="G57" s="371"/>
      <c r="H57" s="258"/>
      <c r="I57" s="251"/>
      <c r="J57" s="372" t="s">
        <v>109</v>
      </c>
      <c r="K57" s="249"/>
      <c r="L57" s="250"/>
      <c r="M57" s="249"/>
      <c r="N57" s="373"/>
      <c r="O57" s="239" t="s">
        <v>110</v>
      </c>
      <c r="P57" s="374"/>
      <c r="Q57" s="374"/>
      <c r="R57" s="373"/>
      <c r="T57" s="258"/>
      <c r="U57" s="258"/>
      <c r="V57" s="258"/>
      <c r="W57" s="258"/>
      <c r="X57" s="258"/>
      <c r="Y57" s="258"/>
      <c r="Z57" s="258"/>
      <c r="AA57" s="258"/>
      <c r="AB57" s="258"/>
      <c r="AC57" s="258"/>
      <c r="AD57" s="258"/>
      <c r="AE57" s="258"/>
      <c r="AF57" s="258"/>
      <c r="AG57" s="258"/>
      <c r="AH57" s="258"/>
      <c r="AI57" s="369"/>
      <c r="AJ57" s="369"/>
      <c r="AK57" s="369"/>
      <c r="AL57" s="258"/>
      <c r="AM57" s="258"/>
      <c r="AN57" s="258"/>
      <c r="AO57" s="258"/>
      <c r="AP57" s="258"/>
      <c r="AQ57" s="258"/>
      <c r="AR57" s="258"/>
      <c r="AS57" s="258"/>
    </row>
    <row r="58" spans="1:45" s="18" customFormat="1" ht="9" customHeight="1" x14ac:dyDescent="0.25">
      <c r="A58" s="260"/>
      <c r="B58" s="261"/>
      <c r="C58" s="261"/>
      <c r="D58" s="262"/>
      <c r="E58" s="371"/>
      <c r="F58" s="258"/>
      <c r="G58" s="371"/>
      <c r="H58" s="258"/>
      <c r="I58" s="251"/>
      <c r="J58" s="372" t="s">
        <v>111</v>
      </c>
      <c r="K58" s="249"/>
      <c r="L58" s="250"/>
      <c r="M58" s="249"/>
      <c r="N58" s="373"/>
      <c r="O58" s="249"/>
      <c r="P58" s="250"/>
      <c r="Q58" s="249"/>
      <c r="R58" s="373"/>
      <c r="T58" s="258"/>
      <c r="U58" s="258"/>
      <c r="V58" s="258"/>
      <c r="W58" s="258"/>
      <c r="X58" s="258"/>
      <c r="Y58" s="258"/>
      <c r="Z58" s="258"/>
      <c r="AA58" s="258"/>
      <c r="AB58" s="258"/>
      <c r="AC58" s="258"/>
      <c r="AD58" s="258"/>
      <c r="AE58" s="258"/>
      <c r="AF58" s="258"/>
      <c r="AG58" s="258"/>
      <c r="AH58" s="258"/>
      <c r="AI58" s="369"/>
      <c r="AJ58" s="369"/>
      <c r="AK58" s="369"/>
      <c r="AL58" s="258"/>
      <c r="AM58" s="258"/>
      <c r="AN58" s="258"/>
      <c r="AO58" s="258"/>
      <c r="AP58" s="258"/>
      <c r="AQ58" s="258"/>
      <c r="AR58" s="258"/>
      <c r="AS58" s="258"/>
    </row>
    <row r="59" spans="1:45" s="18" customFormat="1" ht="9" customHeight="1" x14ac:dyDescent="0.25">
      <c r="A59" s="264"/>
      <c r="B59" s="265"/>
      <c r="C59" s="265"/>
      <c r="D59" s="266"/>
      <c r="E59" s="371"/>
      <c r="F59" s="258"/>
      <c r="G59" s="371"/>
      <c r="H59" s="258"/>
      <c r="I59" s="251"/>
      <c r="J59" s="372" t="s">
        <v>112</v>
      </c>
      <c r="K59" s="249"/>
      <c r="L59" s="250"/>
      <c r="M59" s="249"/>
      <c r="N59" s="373"/>
      <c r="O59" s="245"/>
      <c r="P59" s="275"/>
      <c r="Q59" s="245"/>
      <c r="R59" s="376"/>
      <c r="T59" s="258"/>
      <c r="U59" s="258"/>
      <c r="V59" s="258"/>
      <c r="W59" s="258"/>
      <c r="X59" s="258"/>
      <c r="Y59" s="258"/>
      <c r="Z59" s="258"/>
      <c r="AA59" s="258"/>
      <c r="AB59" s="258"/>
      <c r="AC59" s="258"/>
      <c r="AD59" s="258"/>
      <c r="AE59" s="258"/>
      <c r="AF59" s="258"/>
      <c r="AG59" s="258"/>
      <c r="AH59" s="258"/>
      <c r="AI59" s="369"/>
      <c r="AJ59" s="369"/>
      <c r="AK59" s="369"/>
      <c r="AL59" s="258"/>
      <c r="AM59" s="258"/>
      <c r="AN59" s="258"/>
      <c r="AO59" s="258"/>
      <c r="AP59" s="258"/>
      <c r="AQ59" s="258"/>
      <c r="AR59" s="258"/>
      <c r="AS59" s="258"/>
    </row>
    <row r="60" spans="1:45" s="18" customFormat="1" ht="9" customHeight="1" x14ac:dyDescent="0.25">
      <c r="A60" s="267"/>
      <c r="B60" s="16"/>
      <c r="C60" s="261"/>
      <c r="D60" s="262"/>
      <c r="E60" s="371"/>
      <c r="F60" s="258"/>
      <c r="G60" s="371"/>
      <c r="H60" s="258"/>
      <c r="I60" s="251"/>
      <c r="J60" s="372" t="s">
        <v>113</v>
      </c>
      <c r="K60" s="249"/>
      <c r="L60" s="250"/>
      <c r="M60" s="249"/>
      <c r="N60" s="373"/>
      <c r="O60" s="239" t="s">
        <v>33</v>
      </c>
      <c r="P60" s="374"/>
      <c r="Q60" s="374"/>
      <c r="R60" s="373"/>
      <c r="T60" s="258"/>
      <c r="U60" s="258"/>
      <c r="V60" s="258"/>
      <c r="W60" s="258"/>
      <c r="X60" s="258"/>
      <c r="Y60" s="258"/>
      <c r="Z60" s="258"/>
      <c r="AA60" s="258"/>
      <c r="AB60" s="258"/>
      <c r="AC60" s="258"/>
      <c r="AD60" s="258"/>
      <c r="AE60" s="258"/>
      <c r="AF60" s="258"/>
      <c r="AG60" s="258"/>
      <c r="AH60" s="258"/>
      <c r="AI60" s="369"/>
      <c r="AJ60" s="369"/>
      <c r="AK60" s="369"/>
      <c r="AL60" s="258"/>
      <c r="AM60" s="258"/>
      <c r="AN60" s="258"/>
      <c r="AO60" s="258"/>
      <c r="AP60" s="258"/>
      <c r="AQ60" s="258"/>
      <c r="AR60" s="258"/>
      <c r="AS60" s="258"/>
    </row>
    <row r="61" spans="1:45" s="18" customFormat="1" ht="9" customHeight="1" x14ac:dyDescent="0.25">
      <c r="A61" s="267"/>
      <c r="B61" s="16"/>
      <c r="C61" s="378"/>
      <c r="D61" s="268"/>
      <c r="E61" s="371"/>
      <c r="F61" s="258"/>
      <c r="G61" s="371"/>
      <c r="H61" s="258"/>
      <c r="I61" s="251"/>
      <c r="J61" s="372" t="s">
        <v>114</v>
      </c>
      <c r="K61" s="249"/>
      <c r="L61" s="250"/>
      <c r="M61" s="249"/>
      <c r="N61" s="373"/>
      <c r="O61" s="249"/>
      <c r="P61" s="250"/>
      <c r="Q61" s="249"/>
      <c r="R61" s="373"/>
      <c r="T61" s="258"/>
      <c r="U61" s="258"/>
      <c r="V61" s="258"/>
      <c r="W61" s="258"/>
      <c r="X61" s="258"/>
      <c r="Y61" s="258"/>
      <c r="Z61" s="258"/>
      <c r="AA61" s="258"/>
      <c r="AB61" s="258"/>
      <c r="AC61" s="258"/>
      <c r="AD61" s="258"/>
      <c r="AE61" s="258"/>
      <c r="AF61" s="258"/>
      <c r="AG61" s="258"/>
      <c r="AH61" s="258"/>
      <c r="AI61" s="369"/>
      <c r="AJ61" s="369"/>
      <c r="AK61" s="369"/>
      <c r="AL61" s="258"/>
      <c r="AM61" s="258"/>
      <c r="AN61" s="258"/>
      <c r="AO61" s="258"/>
      <c r="AP61" s="258"/>
      <c r="AQ61" s="258"/>
      <c r="AR61" s="258"/>
      <c r="AS61" s="258"/>
    </row>
    <row r="62" spans="1:45" s="18" customFormat="1" ht="9" customHeight="1" x14ac:dyDescent="0.25">
      <c r="A62" s="269"/>
      <c r="B62" s="270"/>
      <c r="C62" s="379"/>
      <c r="D62" s="271"/>
      <c r="E62" s="380"/>
      <c r="F62" s="273"/>
      <c r="G62" s="380"/>
      <c r="H62" s="273"/>
      <c r="I62" s="276"/>
      <c r="J62" s="381" t="s">
        <v>115</v>
      </c>
      <c r="K62" s="245"/>
      <c r="L62" s="275"/>
      <c r="M62" s="245"/>
      <c r="N62" s="376"/>
      <c r="O62" s="245" t="str">
        <f>R4</f>
        <v>Kovács Zoltán</v>
      </c>
      <c r="P62" s="275"/>
      <c r="Q62" s="245"/>
      <c r="R62" s="382">
        <f>MIN(4,'Játék nélkül továbbjutók'!Q5)</f>
        <v>4</v>
      </c>
      <c r="T62" s="258"/>
      <c r="U62" s="258"/>
      <c r="V62" s="258"/>
      <c r="W62" s="258"/>
      <c r="X62" s="258"/>
      <c r="Y62" s="258"/>
      <c r="Z62" s="258"/>
      <c r="AA62" s="258"/>
      <c r="AB62" s="258"/>
      <c r="AC62" s="258"/>
      <c r="AD62" s="258"/>
      <c r="AE62" s="258"/>
      <c r="AF62" s="258"/>
      <c r="AG62" s="258"/>
      <c r="AH62" s="258"/>
      <c r="AI62" s="369"/>
      <c r="AJ62" s="369"/>
      <c r="AK62" s="369"/>
      <c r="AL62" s="258"/>
      <c r="AM62" s="258"/>
      <c r="AN62" s="258"/>
      <c r="AO62" s="258"/>
      <c r="AP62" s="258"/>
      <c r="AQ62" s="258"/>
      <c r="AR62" s="258"/>
      <c r="AS62" s="258"/>
    </row>
    <row r="63" spans="1:45" x14ac:dyDescent="0.25">
      <c r="T63" s="205"/>
      <c r="U63" s="205"/>
      <c r="V63" s="205"/>
      <c r="W63" s="205"/>
      <c r="X63" s="205"/>
      <c r="Y63" s="205"/>
      <c r="Z63" s="205"/>
      <c r="AA63" s="205"/>
      <c r="AB63" s="205"/>
      <c r="AC63" s="205"/>
      <c r="AD63" s="205"/>
      <c r="AE63" s="205"/>
      <c r="AF63" s="205"/>
      <c r="AG63" s="205"/>
      <c r="AH63" s="205"/>
      <c r="AL63" s="205"/>
      <c r="AM63" s="205"/>
      <c r="AN63" s="205"/>
      <c r="AO63" s="205"/>
      <c r="AP63" s="205"/>
      <c r="AQ63" s="205"/>
      <c r="AR63" s="205"/>
      <c r="AS63" s="205"/>
    </row>
    <row r="64" spans="1:45" x14ac:dyDescent="0.25">
      <c r="T64" s="205"/>
      <c r="U64" s="205"/>
      <c r="V64" s="205"/>
      <c r="W64" s="205"/>
      <c r="X64" s="205"/>
      <c r="Y64" s="205"/>
      <c r="Z64" s="205"/>
      <c r="AA64" s="205"/>
      <c r="AB64" s="205"/>
      <c r="AC64" s="205"/>
      <c r="AD64" s="205"/>
      <c r="AE64" s="205"/>
      <c r="AF64" s="205"/>
      <c r="AG64" s="205"/>
      <c r="AH64" s="205"/>
      <c r="AL64" s="205"/>
      <c r="AM64" s="205"/>
      <c r="AN64" s="205"/>
      <c r="AO64" s="205"/>
      <c r="AP64" s="205"/>
      <c r="AQ64" s="205"/>
      <c r="AR64" s="205"/>
      <c r="AS64" s="205"/>
    </row>
    <row r="65" spans="20:45" x14ac:dyDescent="0.25">
      <c r="T65" s="205"/>
      <c r="U65" s="205"/>
      <c r="V65" s="205"/>
      <c r="W65" s="205"/>
      <c r="X65" s="205"/>
      <c r="Y65" s="205"/>
      <c r="Z65" s="205"/>
      <c r="AA65" s="205"/>
      <c r="AB65" s="205"/>
      <c r="AC65" s="205"/>
      <c r="AD65" s="205"/>
      <c r="AE65" s="205"/>
      <c r="AF65" s="205"/>
      <c r="AG65" s="205"/>
      <c r="AH65" s="205"/>
      <c r="AL65" s="205"/>
      <c r="AM65" s="205"/>
      <c r="AN65" s="205"/>
      <c r="AO65" s="205"/>
      <c r="AP65" s="205"/>
      <c r="AQ65" s="205"/>
      <c r="AR65" s="205"/>
      <c r="AS65" s="205"/>
    </row>
    <row r="66" spans="20:45" x14ac:dyDescent="0.25">
      <c r="T66" s="205"/>
      <c r="U66" s="205"/>
      <c r="V66" s="205"/>
      <c r="W66" s="205"/>
      <c r="X66" s="205"/>
      <c r="Y66" s="205"/>
      <c r="Z66" s="205"/>
      <c r="AA66" s="205"/>
      <c r="AB66" s="205"/>
      <c r="AC66" s="205"/>
      <c r="AD66" s="205"/>
      <c r="AE66" s="205"/>
      <c r="AF66" s="205"/>
      <c r="AG66" s="205"/>
      <c r="AH66" s="205"/>
      <c r="AL66" s="205"/>
      <c r="AM66" s="205"/>
      <c r="AN66" s="205"/>
      <c r="AO66" s="205"/>
      <c r="AP66" s="205"/>
      <c r="AQ66" s="205"/>
      <c r="AR66" s="205"/>
      <c r="AS66" s="205"/>
    </row>
    <row r="67" spans="20:45" x14ac:dyDescent="0.25">
      <c r="T67" s="205"/>
      <c r="U67" s="205"/>
      <c r="V67" s="205"/>
      <c r="W67" s="205"/>
      <c r="X67" s="205"/>
      <c r="Y67" s="205"/>
      <c r="Z67" s="205"/>
      <c r="AA67" s="205"/>
      <c r="AB67" s="205"/>
      <c r="AC67" s="205"/>
      <c r="AD67" s="205"/>
      <c r="AE67" s="205"/>
      <c r="AF67" s="205"/>
      <c r="AG67" s="205"/>
      <c r="AH67" s="205"/>
      <c r="AL67" s="205"/>
      <c r="AM67" s="205"/>
      <c r="AN67" s="205"/>
      <c r="AO67" s="205"/>
      <c r="AP67" s="205"/>
      <c r="AQ67" s="205"/>
      <c r="AR67" s="205"/>
      <c r="AS67" s="205"/>
    </row>
    <row r="68" spans="20:45" x14ac:dyDescent="0.25">
      <c r="T68" s="205"/>
      <c r="U68" s="205"/>
      <c r="V68" s="205"/>
      <c r="W68" s="205"/>
      <c r="X68" s="205"/>
      <c r="Y68" s="205"/>
      <c r="Z68" s="205"/>
      <c r="AA68" s="205"/>
      <c r="AB68" s="205"/>
      <c r="AC68" s="205"/>
      <c r="AD68" s="205"/>
      <c r="AE68" s="205"/>
      <c r="AF68" s="205"/>
      <c r="AG68" s="205"/>
      <c r="AH68" s="205"/>
      <c r="AL68" s="205"/>
      <c r="AM68" s="205"/>
      <c r="AN68" s="205"/>
      <c r="AO68" s="205"/>
      <c r="AP68" s="205"/>
      <c r="AQ68" s="205"/>
      <c r="AR68" s="205"/>
      <c r="AS68" s="205"/>
    </row>
    <row r="69" spans="20:45" x14ac:dyDescent="0.25">
      <c r="T69" s="205"/>
      <c r="U69" s="205"/>
      <c r="V69" s="205"/>
      <c r="W69" s="205"/>
      <c r="X69" s="205"/>
      <c r="Y69" s="205"/>
      <c r="Z69" s="205"/>
      <c r="AA69" s="205"/>
      <c r="AB69" s="205"/>
      <c r="AC69" s="205"/>
      <c r="AD69" s="205"/>
      <c r="AE69" s="205"/>
      <c r="AF69" s="205"/>
      <c r="AG69" s="205"/>
      <c r="AH69" s="205"/>
      <c r="AL69" s="205"/>
      <c r="AM69" s="205"/>
      <c r="AN69" s="205"/>
      <c r="AO69" s="205"/>
      <c r="AP69" s="205"/>
      <c r="AQ69" s="205"/>
      <c r="AR69" s="205"/>
      <c r="AS69" s="205"/>
    </row>
    <row r="70" spans="20:45" x14ac:dyDescent="0.25">
      <c r="T70" s="205"/>
      <c r="U70" s="205"/>
      <c r="V70" s="205"/>
      <c r="W70" s="205"/>
      <c r="X70" s="205"/>
      <c r="Y70" s="205"/>
      <c r="Z70" s="205"/>
      <c r="AA70" s="205"/>
      <c r="AB70" s="205"/>
      <c r="AC70" s="205"/>
      <c r="AD70" s="205"/>
      <c r="AE70" s="205"/>
      <c r="AF70" s="205"/>
      <c r="AG70" s="205"/>
      <c r="AH70" s="205"/>
      <c r="AL70" s="205"/>
      <c r="AM70" s="205"/>
      <c r="AN70" s="205"/>
      <c r="AO70" s="205"/>
      <c r="AP70" s="205"/>
      <c r="AQ70" s="205"/>
      <c r="AR70" s="205"/>
      <c r="AS70" s="205"/>
    </row>
    <row r="71" spans="20:45" x14ac:dyDescent="0.25">
      <c r="T71" s="205"/>
      <c r="U71" s="205"/>
      <c r="V71" s="205"/>
      <c r="W71" s="205"/>
      <c r="X71" s="205"/>
      <c r="Y71" s="205"/>
      <c r="Z71" s="205"/>
      <c r="AA71" s="205"/>
      <c r="AB71" s="205"/>
      <c r="AC71" s="205"/>
      <c r="AD71" s="205"/>
      <c r="AE71" s="205"/>
      <c r="AF71" s="205"/>
      <c r="AG71" s="205"/>
      <c r="AH71" s="205"/>
      <c r="AL71" s="205"/>
      <c r="AM71" s="205"/>
      <c r="AN71" s="205"/>
      <c r="AO71" s="205"/>
      <c r="AP71" s="205"/>
      <c r="AQ71" s="205"/>
      <c r="AR71" s="205"/>
      <c r="AS71" s="205"/>
    </row>
    <row r="72" spans="20:45" x14ac:dyDescent="0.25">
      <c r="T72" s="205"/>
      <c r="U72" s="205"/>
      <c r="V72" s="205"/>
      <c r="W72" s="205"/>
      <c r="X72" s="205"/>
      <c r="Y72" s="205"/>
      <c r="Z72" s="205"/>
      <c r="AA72" s="205"/>
      <c r="AB72" s="205"/>
      <c r="AC72" s="205"/>
      <c r="AD72" s="205"/>
      <c r="AE72" s="205"/>
      <c r="AF72" s="205"/>
      <c r="AG72" s="205"/>
      <c r="AH72" s="205"/>
      <c r="AL72" s="205"/>
      <c r="AM72" s="205"/>
      <c r="AN72" s="205"/>
      <c r="AO72" s="205"/>
      <c r="AP72" s="205"/>
      <c r="AQ72" s="205"/>
      <c r="AR72" s="205"/>
      <c r="AS72" s="205"/>
    </row>
    <row r="73" spans="20:45" x14ac:dyDescent="0.25">
      <c r="T73" s="205"/>
      <c r="U73" s="205"/>
      <c r="V73" s="205"/>
      <c r="W73" s="205"/>
      <c r="X73" s="205"/>
      <c r="Y73" s="205"/>
      <c r="Z73" s="205"/>
      <c r="AA73" s="205"/>
      <c r="AB73" s="205"/>
      <c r="AC73" s="205"/>
      <c r="AD73" s="205"/>
      <c r="AE73" s="205"/>
      <c r="AF73" s="205"/>
      <c r="AG73" s="205"/>
      <c r="AH73" s="205"/>
      <c r="AL73" s="205"/>
      <c r="AM73" s="205"/>
      <c r="AN73" s="205"/>
      <c r="AO73" s="205"/>
      <c r="AP73" s="205"/>
      <c r="AQ73" s="205"/>
      <c r="AR73" s="205"/>
      <c r="AS73" s="205"/>
    </row>
    <row r="74" spans="20:45" x14ac:dyDescent="0.25">
      <c r="T74" s="205"/>
      <c r="U74" s="205"/>
      <c r="V74" s="205"/>
      <c r="W74" s="205"/>
      <c r="X74" s="205"/>
      <c r="Y74" s="205"/>
      <c r="Z74" s="205"/>
      <c r="AA74" s="205"/>
      <c r="AB74" s="205"/>
      <c r="AC74" s="205"/>
      <c r="AD74" s="205"/>
      <c r="AE74" s="205"/>
      <c r="AF74" s="205"/>
      <c r="AG74" s="205"/>
      <c r="AH74" s="205"/>
      <c r="AL74" s="205"/>
      <c r="AM74" s="205"/>
      <c r="AN74" s="205"/>
      <c r="AO74" s="205"/>
      <c r="AP74" s="205"/>
      <c r="AQ74" s="205"/>
      <c r="AR74" s="205"/>
      <c r="AS74" s="205"/>
    </row>
    <row r="75" spans="20:45" x14ac:dyDescent="0.25">
      <c r="T75" s="205"/>
      <c r="U75" s="205"/>
      <c r="V75" s="205"/>
      <c r="W75" s="205"/>
      <c r="X75" s="205"/>
      <c r="Y75" s="205"/>
      <c r="Z75" s="205"/>
      <c r="AA75" s="205"/>
      <c r="AB75" s="205"/>
      <c r="AC75" s="205"/>
      <c r="AD75" s="205"/>
      <c r="AE75" s="205"/>
      <c r="AF75" s="205"/>
      <c r="AG75" s="205"/>
      <c r="AH75" s="205"/>
      <c r="AL75" s="205"/>
      <c r="AM75" s="205"/>
      <c r="AN75" s="205"/>
      <c r="AO75" s="205"/>
      <c r="AP75" s="205"/>
      <c r="AQ75" s="205"/>
      <c r="AR75" s="205"/>
      <c r="AS75" s="205"/>
    </row>
    <row r="76" spans="20:45" x14ac:dyDescent="0.25">
      <c r="T76" s="205"/>
      <c r="U76" s="205"/>
      <c r="V76" s="205"/>
      <c r="W76" s="205"/>
      <c r="X76" s="205"/>
      <c r="Y76" s="205"/>
      <c r="Z76" s="205"/>
      <c r="AA76" s="205"/>
      <c r="AB76" s="205"/>
      <c r="AC76" s="205"/>
      <c r="AD76" s="205"/>
      <c r="AE76" s="205"/>
      <c r="AF76" s="205"/>
      <c r="AG76" s="205"/>
      <c r="AH76" s="205"/>
      <c r="AL76" s="205"/>
      <c r="AM76" s="205"/>
      <c r="AN76" s="205"/>
      <c r="AO76" s="205"/>
      <c r="AP76" s="205"/>
      <c r="AQ76" s="205"/>
      <c r="AR76" s="205"/>
      <c r="AS76" s="205"/>
    </row>
    <row r="77" spans="20:45" x14ac:dyDescent="0.25">
      <c r="T77" s="205"/>
      <c r="U77" s="205"/>
      <c r="V77" s="205"/>
      <c r="W77" s="205"/>
      <c r="X77" s="205"/>
      <c r="Y77" s="205"/>
      <c r="Z77" s="205"/>
      <c r="AA77" s="205"/>
      <c r="AB77" s="205"/>
      <c r="AC77" s="205"/>
      <c r="AD77" s="205"/>
      <c r="AE77" s="205"/>
      <c r="AF77" s="205"/>
      <c r="AG77" s="205"/>
      <c r="AH77" s="205"/>
      <c r="AL77" s="205"/>
      <c r="AM77" s="205"/>
      <c r="AN77" s="205"/>
      <c r="AO77" s="205"/>
      <c r="AP77" s="205"/>
      <c r="AQ77" s="205"/>
      <c r="AR77" s="205"/>
      <c r="AS77" s="205"/>
    </row>
    <row r="78" spans="20:45" x14ac:dyDescent="0.25">
      <c r="T78" s="205"/>
      <c r="U78" s="205"/>
      <c r="V78" s="205"/>
      <c r="W78" s="205"/>
      <c r="X78" s="205"/>
      <c r="Y78" s="205"/>
      <c r="Z78" s="205"/>
      <c r="AA78" s="205"/>
      <c r="AB78" s="205"/>
      <c r="AC78" s="205"/>
      <c r="AD78" s="205"/>
      <c r="AE78" s="205"/>
      <c r="AF78" s="205"/>
      <c r="AG78" s="205"/>
      <c r="AH78" s="205"/>
      <c r="AL78" s="205"/>
      <c r="AM78" s="205"/>
      <c r="AN78" s="205"/>
      <c r="AO78" s="205"/>
      <c r="AP78" s="205"/>
      <c r="AQ78" s="205"/>
      <c r="AR78" s="205"/>
      <c r="AS78" s="205"/>
    </row>
    <row r="79" spans="20:45" x14ac:dyDescent="0.25">
      <c r="T79" s="205"/>
      <c r="U79" s="205"/>
      <c r="V79" s="205"/>
      <c r="W79" s="205"/>
      <c r="X79" s="205"/>
      <c r="Y79" s="205"/>
      <c r="Z79" s="205"/>
      <c r="AA79" s="205"/>
      <c r="AB79" s="205"/>
      <c r="AC79" s="205"/>
      <c r="AD79" s="205"/>
      <c r="AE79" s="205"/>
      <c r="AF79" s="205"/>
      <c r="AG79" s="205"/>
      <c r="AH79" s="205"/>
      <c r="AL79" s="205"/>
      <c r="AM79" s="205"/>
      <c r="AN79" s="205"/>
      <c r="AO79" s="205"/>
      <c r="AP79" s="205"/>
      <c r="AQ79" s="205"/>
      <c r="AR79" s="205"/>
      <c r="AS79" s="205"/>
    </row>
    <row r="80" spans="20:45" x14ac:dyDescent="0.25">
      <c r="T80" s="205"/>
      <c r="U80" s="205"/>
      <c r="V80" s="205"/>
      <c r="W80" s="205"/>
      <c r="X80" s="205"/>
      <c r="Y80" s="205"/>
      <c r="Z80" s="205"/>
      <c r="AA80" s="205"/>
      <c r="AB80" s="205"/>
      <c r="AC80" s="205"/>
      <c r="AD80" s="205"/>
      <c r="AE80" s="205"/>
      <c r="AF80" s="205"/>
      <c r="AG80" s="205"/>
      <c r="AH80" s="205"/>
      <c r="AL80" s="205"/>
      <c r="AM80" s="205"/>
      <c r="AN80" s="205"/>
      <c r="AO80" s="205"/>
      <c r="AP80" s="205"/>
      <c r="AQ80" s="205"/>
      <c r="AR80" s="205"/>
      <c r="AS80" s="205"/>
    </row>
    <row r="81" spans="20:45" x14ac:dyDescent="0.25">
      <c r="T81" s="205"/>
      <c r="U81" s="205"/>
      <c r="V81" s="205"/>
      <c r="W81" s="205"/>
      <c r="X81" s="205"/>
      <c r="Y81" s="205"/>
      <c r="Z81" s="205"/>
      <c r="AA81" s="205"/>
      <c r="AB81" s="205"/>
      <c r="AC81" s="205"/>
      <c r="AD81" s="205"/>
      <c r="AE81" s="205"/>
      <c r="AF81" s="205"/>
      <c r="AG81" s="205"/>
      <c r="AH81" s="205"/>
      <c r="AL81" s="205"/>
      <c r="AM81" s="205"/>
      <c r="AN81" s="205"/>
      <c r="AO81" s="205"/>
      <c r="AP81" s="205"/>
      <c r="AQ81" s="205"/>
      <c r="AR81" s="205"/>
      <c r="AS81" s="205"/>
    </row>
    <row r="82" spans="20:45" x14ac:dyDescent="0.25">
      <c r="T82" s="205"/>
      <c r="U82" s="205"/>
      <c r="V82" s="205"/>
      <c r="W82" s="205"/>
      <c r="X82" s="205"/>
      <c r="Y82" s="205"/>
      <c r="Z82" s="205"/>
      <c r="AA82" s="205"/>
      <c r="AB82" s="205"/>
      <c r="AC82" s="205"/>
      <c r="AD82" s="205"/>
      <c r="AE82" s="205"/>
      <c r="AF82" s="205"/>
      <c r="AG82" s="205"/>
      <c r="AH82" s="205"/>
      <c r="AL82" s="205"/>
      <c r="AM82" s="205"/>
      <c r="AN82" s="205"/>
      <c r="AO82" s="205"/>
      <c r="AP82" s="205"/>
      <c r="AQ82" s="205"/>
      <c r="AR82" s="205"/>
      <c r="AS82" s="205"/>
    </row>
    <row r="83" spans="20:45" x14ac:dyDescent="0.25">
      <c r="T83" s="205"/>
      <c r="U83" s="205"/>
      <c r="V83" s="205"/>
      <c r="W83" s="205"/>
      <c r="X83" s="205"/>
      <c r="Y83" s="205"/>
      <c r="Z83" s="205"/>
      <c r="AA83" s="205"/>
      <c r="AB83" s="205"/>
      <c r="AC83" s="205"/>
      <c r="AD83" s="205"/>
      <c r="AE83" s="205"/>
      <c r="AF83" s="205"/>
      <c r="AG83" s="205"/>
      <c r="AH83" s="205"/>
      <c r="AL83" s="205"/>
      <c r="AM83" s="205"/>
      <c r="AN83" s="205"/>
      <c r="AO83" s="205"/>
      <c r="AP83" s="205"/>
      <c r="AQ83" s="205"/>
      <c r="AR83" s="205"/>
      <c r="AS83" s="205"/>
    </row>
    <row r="84" spans="20:45" x14ac:dyDescent="0.25">
      <c r="T84" s="205"/>
      <c r="U84" s="205"/>
      <c r="V84" s="205"/>
      <c r="W84" s="205"/>
      <c r="X84" s="205"/>
      <c r="Y84" s="205"/>
      <c r="Z84" s="205"/>
      <c r="AA84" s="205"/>
      <c r="AB84" s="205"/>
      <c r="AC84" s="205"/>
      <c r="AD84" s="205"/>
      <c r="AE84" s="205"/>
      <c r="AF84" s="205"/>
      <c r="AG84" s="205"/>
      <c r="AH84" s="205"/>
      <c r="AL84" s="205"/>
      <c r="AM84" s="205"/>
      <c r="AN84" s="205"/>
      <c r="AO84" s="205"/>
      <c r="AP84" s="205"/>
      <c r="AQ84" s="205"/>
      <c r="AR84" s="205"/>
      <c r="AS84" s="205"/>
    </row>
    <row r="85" spans="20:45" x14ac:dyDescent="0.25">
      <c r="T85" s="205"/>
      <c r="U85" s="205"/>
      <c r="V85" s="205"/>
      <c r="W85" s="205"/>
      <c r="X85" s="205"/>
      <c r="Y85" s="205"/>
      <c r="Z85" s="205"/>
      <c r="AA85" s="205"/>
      <c r="AB85" s="205"/>
      <c r="AC85" s="205"/>
      <c r="AD85" s="205"/>
      <c r="AE85" s="205"/>
      <c r="AF85" s="205"/>
      <c r="AG85" s="205"/>
      <c r="AH85" s="205"/>
      <c r="AL85" s="205"/>
      <c r="AM85" s="205"/>
      <c r="AN85" s="205"/>
      <c r="AO85" s="205"/>
      <c r="AP85" s="205"/>
      <c r="AQ85" s="205"/>
      <c r="AR85" s="205"/>
      <c r="AS85" s="205"/>
    </row>
    <row r="86" spans="20:45" x14ac:dyDescent="0.25">
      <c r="T86" s="205"/>
      <c r="U86" s="205"/>
      <c r="V86" s="205"/>
      <c r="W86" s="205"/>
      <c r="X86" s="205"/>
      <c r="Y86" s="205"/>
      <c r="Z86" s="205"/>
      <c r="AA86" s="205"/>
      <c r="AB86" s="205"/>
      <c r="AC86" s="205"/>
      <c r="AD86" s="205"/>
      <c r="AE86" s="205"/>
      <c r="AF86" s="205"/>
      <c r="AG86" s="205"/>
      <c r="AH86" s="205"/>
      <c r="AL86" s="205"/>
      <c r="AM86" s="205"/>
      <c r="AN86" s="205"/>
      <c r="AO86" s="205"/>
      <c r="AP86" s="205"/>
      <c r="AQ86" s="205"/>
      <c r="AR86" s="205"/>
      <c r="AS86" s="205"/>
    </row>
    <row r="87" spans="20:45" x14ac:dyDescent="0.25">
      <c r="T87" s="205"/>
      <c r="U87" s="205"/>
      <c r="V87" s="205"/>
      <c r="W87" s="205"/>
      <c r="X87" s="205"/>
      <c r="Y87" s="205"/>
      <c r="Z87" s="205"/>
      <c r="AA87" s="205"/>
      <c r="AB87" s="205"/>
      <c r="AC87" s="205"/>
      <c r="AD87" s="205"/>
      <c r="AE87" s="205"/>
      <c r="AF87" s="205"/>
      <c r="AG87" s="205"/>
      <c r="AH87" s="205"/>
      <c r="AL87" s="205"/>
      <c r="AM87" s="205"/>
      <c r="AN87" s="205"/>
      <c r="AO87" s="205"/>
      <c r="AP87" s="205"/>
      <c r="AQ87" s="205"/>
      <c r="AR87" s="205"/>
      <c r="AS87" s="205"/>
    </row>
    <row r="88" spans="20:45" x14ac:dyDescent="0.25">
      <c r="T88" s="205"/>
      <c r="U88" s="205"/>
      <c r="V88" s="205"/>
      <c r="W88" s="205"/>
      <c r="X88" s="205"/>
      <c r="Y88" s="205"/>
      <c r="Z88" s="205"/>
      <c r="AA88" s="205"/>
      <c r="AB88" s="205"/>
      <c r="AC88" s="205"/>
      <c r="AD88" s="205"/>
      <c r="AE88" s="205"/>
      <c r="AF88" s="205"/>
      <c r="AG88" s="205"/>
      <c r="AH88" s="205"/>
      <c r="AL88" s="205"/>
      <c r="AM88" s="205"/>
      <c r="AN88" s="205"/>
      <c r="AO88" s="205"/>
      <c r="AP88" s="205"/>
      <c r="AQ88" s="205"/>
      <c r="AR88" s="205"/>
      <c r="AS88" s="205"/>
    </row>
    <row r="89" spans="20:45" x14ac:dyDescent="0.25">
      <c r="T89" s="205"/>
      <c r="U89" s="205"/>
      <c r="V89" s="205"/>
      <c r="W89" s="205"/>
      <c r="X89" s="205"/>
      <c r="Y89" s="205"/>
      <c r="Z89" s="205"/>
      <c r="AA89" s="205"/>
      <c r="AB89" s="205"/>
      <c r="AC89" s="205"/>
      <c r="AD89" s="205"/>
      <c r="AE89" s="205"/>
      <c r="AF89" s="205"/>
      <c r="AG89" s="205"/>
      <c r="AH89" s="205"/>
      <c r="AL89" s="205"/>
      <c r="AM89" s="205"/>
      <c r="AN89" s="205"/>
      <c r="AO89" s="205"/>
      <c r="AP89" s="205"/>
      <c r="AQ89" s="205"/>
      <c r="AR89" s="205"/>
      <c r="AS89" s="205"/>
    </row>
    <row r="90" spans="20:45" x14ac:dyDescent="0.25">
      <c r="T90" s="205"/>
      <c r="U90" s="205"/>
      <c r="V90" s="205"/>
      <c r="W90" s="205"/>
      <c r="X90" s="205"/>
      <c r="Y90" s="205"/>
      <c r="Z90" s="205"/>
      <c r="AA90" s="205"/>
      <c r="AB90" s="205"/>
      <c r="AC90" s="205"/>
      <c r="AD90" s="205"/>
      <c r="AE90" s="205"/>
      <c r="AF90" s="205"/>
      <c r="AG90" s="205"/>
      <c r="AH90" s="205"/>
      <c r="AL90" s="205"/>
      <c r="AM90" s="205"/>
      <c r="AN90" s="205"/>
      <c r="AO90" s="205"/>
      <c r="AP90" s="205"/>
      <c r="AQ90" s="205"/>
      <c r="AR90" s="205"/>
      <c r="AS90" s="205"/>
    </row>
    <row r="91" spans="20:45" x14ac:dyDescent="0.25">
      <c r="T91" s="205"/>
      <c r="U91" s="205"/>
      <c r="V91" s="205"/>
      <c r="W91" s="205"/>
      <c r="X91" s="205"/>
      <c r="Y91" s="205"/>
      <c r="Z91" s="205"/>
      <c r="AA91" s="205"/>
      <c r="AB91" s="205"/>
      <c r="AC91" s="205"/>
      <c r="AD91" s="205"/>
      <c r="AE91" s="205"/>
      <c r="AF91" s="205"/>
      <c r="AG91" s="205"/>
      <c r="AH91" s="205"/>
      <c r="AL91" s="205"/>
      <c r="AM91" s="205"/>
      <c r="AN91" s="205"/>
      <c r="AO91" s="205"/>
      <c r="AP91" s="205"/>
      <c r="AQ91" s="205"/>
      <c r="AR91" s="205"/>
      <c r="AS91" s="205"/>
    </row>
    <row r="92" spans="20:45" x14ac:dyDescent="0.25">
      <c r="T92" s="205"/>
      <c r="U92" s="205"/>
      <c r="V92" s="205"/>
      <c r="W92" s="205"/>
      <c r="X92" s="205"/>
      <c r="Y92" s="205"/>
      <c r="Z92" s="205"/>
      <c r="AA92" s="205"/>
      <c r="AB92" s="205"/>
      <c r="AC92" s="205"/>
      <c r="AD92" s="205"/>
      <c r="AE92" s="205"/>
      <c r="AF92" s="205"/>
      <c r="AG92" s="205"/>
      <c r="AH92" s="205"/>
      <c r="AL92" s="205"/>
      <c r="AM92" s="205"/>
      <c r="AN92" s="205"/>
      <c r="AO92" s="205"/>
      <c r="AP92" s="205"/>
      <c r="AQ92" s="205"/>
      <c r="AR92" s="205"/>
      <c r="AS92" s="205"/>
    </row>
    <row r="93" spans="20:45" x14ac:dyDescent="0.25">
      <c r="T93" s="205"/>
      <c r="U93" s="205"/>
      <c r="V93" s="205"/>
      <c r="W93" s="205"/>
      <c r="X93" s="205"/>
      <c r="Y93" s="205"/>
      <c r="Z93" s="205"/>
      <c r="AA93" s="205"/>
      <c r="AB93" s="205"/>
      <c r="AC93" s="205"/>
      <c r="AD93" s="205"/>
      <c r="AE93" s="205"/>
      <c r="AF93" s="205"/>
      <c r="AG93" s="205"/>
      <c r="AH93" s="205"/>
      <c r="AL93" s="205"/>
      <c r="AM93" s="205"/>
      <c r="AN93" s="205"/>
      <c r="AO93" s="205"/>
      <c r="AP93" s="205"/>
      <c r="AQ93" s="205"/>
      <c r="AR93" s="205"/>
      <c r="AS93" s="205"/>
    </row>
    <row r="94" spans="20:45" x14ac:dyDescent="0.25">
      <c r="T94" s="205"/>
      <c r="U94" s="205"/>
      <c r="V94" s="205"/>
      <c r="W94" s="205"/>
      <c r="X94" s="205"/>
      <c r="Y94" s="205"/>
      <c r="Z94" s="205"/>
      <c r="AA94" s="205"/>
      <c r="AB94" s="205"/>
      <c r="AC94" s="205"/>
      <c r="AD94" s="205"/>
      <c r="AE94" s="205"/>
      <c r="AF94" s="205"/>
      <c r="AG94" s="205"/>
      <c r="AH94" s="205"/>
      <c r="AL94" s="205"/>
      <c r="AM94" s="205"/>
      <c r="AN94" s="205"/>
      <c r="AO94" s="205"/>
      <c r="AP94" s="205"/>
      <c r="AQ94" s="205"/>
      <c r="AR94" s="205"/>
      <c r="AS94" s="205"/>
    </row>
    <row r="95" spans="20:45" x14ac:dyDescent="0.25">
      <c r="T95" s="205"/>
      <c r="U95" s="205"/>
      <c r="V95" s="205"/>
      <c r="W95" s="205"/>
      <c r="X95" s="205"/>
      <c r="Y95" s="205"/>
      <c r="Z95" s="205"/>
      <c r="AA95" s="205"/>
      <c r="AB95" s="205"/>
      <c r="AC95" s="205"/>
      <c r="AD95" s="205"/>
      <c r="AE95" s="205"/>
      <c r="AF95" s="205"/>
      <c r="AG95" s="205"/>
      <c r="AH95" s="205"/>
      <c r="AL95" s="205"/>
      <c r="AM95" s="205"/>
      <c r="AN95" s="205"/>
      <c r="AO95" s="205"/>
      <c r="AP95" s="205"/>
      <c r="AQ95" s="205"/>
      <c r="AR95" s="205"/>
      <c r="AS95" s="205"/>
    </row>
    <row r="96" spans="20:45" x14ac:dyDescent="0.25">
      <c r="T96" s="205"/>
      <c r="U96" s="205"/>
      <c r="V96" s="205"/>
      <c r="W96" s="205"/>
      <c r="X96" s="205"/>
      <c r="Y96" s="205"/>
      <c r="Z96" s="205"/>
      <c r="AA96" s="205"/>
      <c r="AB96" s="205"/>
      <c r="AC96" s="205"/>
      <c r="AD96" s="205"/>
      <c r="AE96" s="205"/>
      <c r="AF96" s="205"/>
      <c r="AG96" s="205"/>
      <c r="AH96" s="205"/>
      <c r="AL96" s="205"/>
      <c r="AM96" s="205"/>
      <c r="AN96" s="205"/>
      <c r="AO96" s="205"/>
      <c r="AP96" s="205"/>
      <c r="AQ96" s="205"/>
      <c r="AR96" s="205"/>
      <c r="AS96" s="205"/>
    </row>
    <row r="97" spans="20:45" x14ac:dyDescent="0.25">
      <c r="T97" s="205"/>
      <c r="U97" s="205"/>
      <c r="V97" s="205"/>
      <c r="W97" s="205"/>
      <c r="X97" s="205"/>
      <c r="Y97" s="205"/>
      <c r="Z97" s="205"/>
      <c r="AA97" s="205"/>
      <c r="AB97" s="205"/>
      <c r="AC97" s="205"/>
      <c r="AD97" s="205"/>
      <c r="AE97" s="205"/>
      <c r="AF97" s="205"/>
      <c r="AG97" s="205"/>
      <c r="AH97" s="205"/>
      <c r="AL97" s="205"/>
      <c r="AM97" s="205"/>
      <c r="AN97" s="205"/>
      <c r="AO97" s="205"/>
      <c r="AP97" s="205"/>
      <c r="AQ97" s="205"/>
      <c r="AR97" s="205"/>
      <c r="AS97" s="205"/>
    </row>
    <row r="98" spans="20:45" x14ac:dyDescent="0.25">
      <c r="T98" s="205"/>
      <c r="U98" s="205"/>
      <c r="V98" s="205"/>
      <c r="W98" s="205"/>
      <c r="X98" s="205"/>
      <c r="Y98" s="205"/>
      <c r="Z98" s="205"/>
      <c r="AA98" s="205"/>
      <c r="AB98" s="205"/>
      <c r="AC98" s="205"/>
      <c r="AD98" s="205"/>
      <c r="AE98" s="205"/>
      <c r="AF98" s="205"/>
      <c r="AG98" s="205"/>
      <c r="AH98" s="205"/>
      <c r="AL98" s="205"/>
      <c r="AM98" s="205"/>
      <c r="AN98" s="205"/>
      <c r="AO98" s="205"/>
      <c r="AP98" s="205"/>
      <c r="AQ98" s="205"/>
      <c r="AR98" s="205"/>
      <c r="AS98" s="205"/>
    </row>
    <row r="99" spans="20:45" x14ac:dyDescent="0.25">
      <c r="T99" s="205"/>
      <c r="U99" s="205"/>
      <c r="V99" s="205"/>
      <c r="W99" s="205"/>
      <c r="X99" s="205"/>
      <c r="Y99" s="205"/>
      <c r="Z99" s="205"/>
      <c r="AA99" s="205"/>
      <c r="AB99" s="205"/>
      <c r="AC99" s="205"/>
      <c r="AD99" s="205"/>
      <c r="AE99" s="205"/>
      <c r="AF99" s="205"/>
      <c r="AG99" s="205"/>
      <c r="AH99" s="205"/>
      <c r="AL99" s="205"/>
      <c r="AM99" s="205"/>
      <c r="AN99" s="205"/>
      <c r="AO99" s="205"/>
      <c r="AP99" s="205"/>
      <c r="AQ99" s="205"/>
      <c r="AR99" s="205"/>
      <c r="AS99" s="205"/>
    </row>
    <row r="100" spans="20:45" x14ac:dyDescent="0.25">
      <c r="T100" s="205"/>
      <c r="U100" s="205"/>
      <c r="V100" s="205"/>
      <c r="W100" s="205"/>
      <c r="X100" s="205"/>
      <c r="Y100" s="205"/>
      <c r="Z100" s="205"/>
      <c r="AA100" s="205"/>
      <c r="AB100" s="205"/>
      <c r="AC100" s="205"/>
      <c r="AD100" s="205"/>
      <c r="AE100" s="205"/>
      <c r="AF100" s="205"/>
      <c r="AG100" s="205"/>
      <c r="AH100" s="205"/>
      <c r="AL100" s="205"/>
      <c r="AM100" s="205"/>
      <c r="AN100" s="205"/>
      <c r="AO100" s="205"/>
      <c r="AP100" s="205"/>
      <c r="AQ100" s="205"/>
      <c r="AR100" s="205"/>
      <c r="AS100" s="205"/>
    </row>
    <row r="101" spans="20:45" x14ac:dyDescent="0.25">
      <c r="T101" s="205"/>
      <c r="U101" s="205"/>
      <c r="V101" s="205"/>
      <c r="W101" s="205"/>
      <c r="X101" s="205"/>
      <c r="Y101" s="205"/>
      <c r="Z101" s="205"/>
      <c r="AA101" s="205"/>
      <c r="AB101" s="205"/>
      <c r="AC101" s="205"/>
      <c r="AD101" s="205"/>
      <c r="AE101" s="205"/>
      <c r="AF101" s="205"/>
      <c r="AG101" s="205"/>
      <c r="AH101" s="205"/>
      <c r="AL101" s="205"/>
      <c r="AM101" s="205"/>
      <c r="AN101" s="205"/>
      <c r="AO101" s="205"/>
      <c r="AP101" s="205"/>
      <c r="AQ101" s="205"/>
      <c r="AR101" s="205"/>
      <c r="AS101" s="205"/>
    </row>
    <row r="102" spans="20:45" x14ac:dyDescent="0.25">
      <c r="T102" s="205"/>
      <c r="U102" s="205"/>
      <c r="V102" s="205"/>
      <c r="W102" s="205"/>
      <c r="X102" s="205"/>
      <c r="Y102" s="205"/>
      <c r="Z102" s="205"/>
      <c r="AA102" s="205"/>
      <c r="AB102" s="205"/>
      <c r="AC102" s="205"/>
      <c r="AD102" s="205"/>
      <c r="AE102" s="205"/>
      <c r="AF102" s="205"/>
      <c r="AG102" s="205"/>
      <c r="AH102" s="205"/>
      <c r="AL102" s="205"/>
      <c r="AM102" s="205"/>
      <c r="AN102" s="205"/>
      <c r="AO102" s="205"/>
      <c r="AP102" s="205"/>
      <c r="AQ102" s="205"/>
      <c r="AR102" s="205"/>
      <c r="AS102" s="205"/>
    </row>
    <row r="103" spans="20:45" x14ac:dyDescent="0.25">
      <c r="T103" s="205"/>
      <c r="U103" s="205"/>
      <c r="V103" s="205"/>
      <c r="W103" s="205"/>
      <c r="X103" s="205"/>
      <c r="Y103" s="205"/>
      <c r="Z103" s="205"/>
      <c r="AA103" s="205"/>
      <c r="AB103" s="205"/>
      <c r="AC103" s="205"/>
      <c r="AD103" s="205"/>
      <c r="AE103" s="205"/>
      <c r="AF103" s="205"/>
      <c r="AG103" s="205"/>
      <c r="AH103" s="205"/>
      <c r="AL103" s="205"/>
      <c r="AM103" s="205"/>
      <c r="AN103" s="205"/>
      <c r="AO103" s="205"/>
      <c r="AP103" s="205"/>
      <c r="AQ103" s="205"/>
      <c r="AR103" s="205"/>
      <c r="AS103" s="205"/>
    </row>
    <row r="104" spans="20:45" x14ac:dyDescent="0.25">
      <c r="T104" s="205"/>
      <c r="U104" s="205"/>
      <c r="V104" s="205"/>
      <c r="W104" s="205"/>
      <c r="X104" s="205"/>
      <c r="Y104" s="205"/>
      <c r="Z104" s="205"/>
      <c r="AA104" s="205"/>
      <c r="AB104" s="205"/>
      <c r="AC104" s="205"/>
      <c r="AD104" s="205"/>
      <c r="AE104" s="205"/>
      <c r="AF104" s="205"/>
      <c r="AG104" s="205"/>
      <c r="AH104" s="205"/>
      <c r="AL104" s="205"/>
      <c r="AM104" s="205"/>
      <c r="AN104" s="205"/>
      <c r="AO104" s="205"/>
      <c r="AP104" s="205"/>
      <c r="AQ104" s="205"/>
      <c r="AR104" s="205"/>
      <c r="AS104" s="205"/>
    </row>
    <row r="105" spans="20:45" x14ac:dyDescent="0.25">
      <c r="T105" s="205"/>
      <c r="U105" s="205"/>
      <c r="V105" s="205"/>
      <c r="W105" s="205"/>
      <c r="X105" s="205"/>
      <c r="Y105" s="205"/>
      <c r="Z105" s="205"/>
      <c r="AA105" s="205"/>
      <c r="AB105" s="205"/>
      <c r="AC105" s="205"/>
      <c r="AD105" s="205"/>
      <c r="AE105" s="205"/>
      <c r="AF105" s="205"/>
      <c r="AG105" s="205"/>
      <c r="AH105" s="205"/>
      <c r="AL105" s="205"/>
      <c r="AM105" s="205"/>
      <c r="AN105" s="205"/>
      <c r="AO105" s="205"/>
      <c r="AP105" s="205"/>
      <c r="AQ105" s="205"/>
      <c r="AR105" s="205"/>
      <c r="AS105" s="205"/>
    </row>
    <row r="106" spans="20:45" x14ac:dyDescent="0.25">
      <c r="T106" s="205"/>
      <c r="U106" s="205"/>
      <c r="V106" s="205"/>
      <c r="W106" s="205"/>
      <c r="X106" s="205"/>
      <c r="Y106" s="205"/>
      <c r="Z106" s="205"/>
      <c r="AA106" s="205"/>
      <c r="AB106" s="205"/>
      <c r="AC106" s="205"/>
      <c r="AD106" s="205"/>
      <c r="AE106" s="205"/>
      <c r="AF106" s="205"/>
      <c r="AG106" s="205"/>
      <c r="AH106" s="205"/>
      <c r="AL106" s="205"/>
      <c r="AM106" s="205"/>
      <c r="AN106" s="205"/>
      <c r="AO106" s="205"/>
      <c r="AP106" s="205"/>
      <c r="AQ106" s="205"/>
      <c r="AR106" s="205"/>
      <c r="AS106" s="205"/>
    </row>
    <row r="107" spans="20:45" x14ac:dyDescent="0.25">
      <c r="T107" s="205"/>
      <c r="U107" s="205"/>
      <c r="V107" s="205"/>
      <c r="W107" s="205"/>
      <c r="X107" s="205"/>
      <c r="Y107" s="205"/>
      <c r="Z107" s="205"/>
      <c r="AA107" s="205"/>
      <c r="AB107" s="205"/>
      <c r="AC107" s="205"/>
      <c r="AD107" s="205"/>
      <c r="AE107" s="205"/>
      <c r="AF107" s="205"/>
      <c r="AG107" s="205"/>
      <c r="AH107" s="205"/>
      <c r="AL107" s="205"/>
      <c r="AM107" s="205"/>
      <c r="AN107" s="205"/>
      <c r="AO107" s="205"/>
      <c r="AP107" s="205"/>
      <c r="AQ107" s="205"/>
      <c r="AR107" s="205"/>
      <c r="AS107" s="205"/>
    </row>
    <row r="108" spans="20:45" x14ac:dyDescent="0.25">
      <c r="T108" s="205"/>
      <c r="U108" s="205"/>
      <c r="V108" s="205"/>
      <c r="W108" s="205"/>
      <c r="X108" s="205"/>
      <c r="Y108" s="205"/>
      <c r="Z108" s="205"/>
      <c r="AA108" s="205"/>
      <c r="AB108" s="205"/>
      <c r="AC108" s="205"/>
      <c r="AD108" s="205"/>
      <c r="AE108" s="205"/>
      <c r="AF108" s="205"/>
      <c r="AG108" s="205"/>
      <c r="AH108" s="205"/>
      <c r="AL108" s="205"/>
      <c r="AM108" s="205"/>
      <c r="AN108" s="205"/>
      <c r="AO108" s="205"/>
      <c r="AP108" s="205"/>
      <c r="AQ108" s="205"/>
      <c r="AR108" s="205"/>
      <c r="AS108" s="205"/>
    </row>
    <row r="109" spans="20:45" x14ac:dyDescent="0.25">
      <c r="T109" s="205"/>
      <c r="U109" s="205"/>
      <c r="V109" s="205"/>
      <c r="W109" s="205"/>
      <c r="X109" s="205"/>
      <c r="Y109" s="205"/>
      <c r="Z109" s="205"/>
      <c r="AA109" s="205"/>
      <c r="AB109" s="205"/>
      <c r="AC109" s="205"/>
      <c r="AD109" s="205"/>
      <c r="AE109" s="205"/>
      <c r="AF109" s="205"/>
      <c r="AG109" s="205"/>
      <c r="AH109" s="205"/>
      <c r="AL109" s="205"/>
      <c r="AM109" s="205"/>
      <c r="AN109" s="205"/>
      <c r="AO109" s="205"/>
      <c r="AP109" s="205"/>
      <c r="AQ109" s="205"/>
      <c r="AR109" s="205"/>
      <c r="AS109" s="205"/>
    </row>
    <row r="110" spans="20:45" x14ac:dyDescent="0.25">
      <c r="T110" s="205"/>
      <c r="U110" s="205"/>
      <c r="V110" s="205"/>
      <c r="W110" s="205"/>
      <c r="X110" s="205"/>
      <c r="Y110" s="205"/>
      <c r="Z110" s="205"/>
      <c r="AA110" s="205"/>
      <c r="AB110" s="205"/>
      <c r="AC110" s="205"/>
      <c r="AD110" s="205"/>
      <c r="AE110" s="205"/>
      <c r="AF110" s="205"/>
      <c r="AG110" s="205"/>
      <c r="AH110" s="205"/>
      <c r="AL110" s="205"/>
      <c r="AM110" s="205"/>
      <c r="AN110" s="205"/>
      <c r="AO110" s="205"/>
      <c r="AP110" s="205"/>
      <c r="AQ110" s="205"/>
      <c r="AR110" s="205"/>
      <c r="AS110" s="205"/>
    </row>
    <row r="111" spans="20:45" x14ac:dyDescent="0.25">
      <c r="T111" s="205"/>
      <c r="U111" s="205"/>
      <c r="V111" s="205"/>
      <c r="W111" s="205"/>
      <c r="X111" s="205"/>
      <c r="Y111" s="205"/>
      <c r="Z111" s="205"/>
      <c r="AA111" s="205"/>
      <c r="AB111" s="205"/>
      <c r="AC111" s="205"/>
      <c r="AD111" s="205"/>
      <c r="AE111" s="205"/>
      <c r="AF111" s="205"/>
      <c r="AG111" s="205"/>
      <c r="AH111" s="205"/>
      <c r="AL111" s="205"/>
      <c r="AM111" s="205"/>
      <c r="AN111" s="205"/>
      <c r="AO111" s="205"/>
      <c r="AP111" s="205"/>
      <c r="AQ111" s="205"/>
      <c r="AR111" s="205"/>
      <c r="AS111" s="205"/>
    </row>
    <row r="112" spans="20:45" x14ac:dyDescent="0.25">
      <c r="T112" s="205"/>
      <c r="U112" s="205"/>
      <c r="V112" s="205"/>
      <c r="W112" s="205"/>
      <c r="X112" s="205"/>
      <c r="Y112" s="205"/>
      <c r="Z112" s="205"/>
      <c r="AA112" s="205"/>
      <c r="AB112" s="205"/>
      <c r="AC112" s="205"/>
      <c r="AD112" s="205"/>
      <c r="AE112" s="205"/>
      <c r="AF112" s="205"/>
      <c r="AG112" s="205"/>
      <c r="AH112" s="205"/>
      <c r="AL112" s="205"/>
      <c r="AM112" s="205"/>
      <c r="AN112" s="205"/>
      <c r="AO112" s="205"/>
      <c r="AP112" s="205"/>
      <c r="AQ112" s="205"/>
      <c r="AR112" s="205"/>
      <c r="AS112" s="205"/>
    </row>
    <row r="113" spans="20:45" x14ac:dyDescent="0.25">
      <c r="T113" s="205"/>
      <c r="U113" s="205"/>
      <c r="V113" s="205"/>
      <c r="W113" s="205"/>
      <c r="X113" s="205"/>
      <c r="Y113" s="205"/>
      <c r="Z113" s="205"/>
      <c r="AA113" s="205"/>
      <c r="AB113" s="205"/>
      <c r="AC113" s="205"/>
      <c r="AD113" s="205"/>
      <c r="AE113" s="205"/>
      <c r="AF113" s="205"/>
      <c r="AG113" s="205"/>
      <c r="AH113" s="205"/>
      <c r="AL113" s="205"/>
      <c r="AM113" s="205"/>
      <c r="AN113" s="205"/>
      <c r="AO113" s="205"/>
      <c r="AP113" s="205"/>
      <c r="AQ113" s="205"/>
      <c r="AR113" s="205"/>
      <c r="AS113" s="205"/>
    </row>
    <row r="114" spans="20:45" x14ac:dyDescent="0.25">
      <c r="T114" s="205"/>
      <c r="U114" s="205"/>
      <c r="V114" s="205"/>
      <c r="W114" s="205"/>
      <c r="X114" s="205"/>
      <c r="Y114" s="205"/>
      <c r="Z114" s="205"/>
      <c r="AA114" s="205"/>
      <c r="AB114" s="205"/>
      <c r="AC114" s="205"/>
      <c r="AD114" s="205"/>
      <c r="AE114" s="205"/>
      <c r="AF114" s="205"/>
      <c r="AG114" s="205"/>
      <c r="AH114" s="205"/>
      <c r="AL114" s="205"/>
      <c r="AM114" s="205"/>
      <c r="AN114" s="205"/>
      <c r="AO114" s="205"/>
      <c r="AP114" s="205"/>
      <c r="AQ114" s="205"/>
      <c r="AR114" s="205"/>
      <c r="AS114" s="205"/>
    </row>
    <row r="115" spans="20:45" x14ac:dyDescent="0.25">
      <c r="T115" s="205"/>
      <c r="U115" s="205"/>
      <c r="V115" s="205"/>
      <c r="W115" s="205"/>
      <c r="X115" s="205"/>
      <c r="Y115" s="205"/>
      <c r="Z115" s="205"/>
      <c r="AA115" s="205"/>
      <c r="AB115" s="205"/>
      <c r="AC115" s="205"/>
      <c r="AD115" s="205"/>
      <c r="AE115" s="205"/>
      <c r="AF115" s="205"/>
      <c r="AG115" s="205"/>
      <c r="AH115" s="205"/>
      <c r="AL115" s="205"/>
      <c r="AM115" s="205"/>
      <c r="AN115" s="205"/>
      <c r="AO115" s="205"/>
      <c r="AP115" s="205"/>
      <c r="AQ115" s="205"/>
      <c r="AR115" s="205"/>
      <c r="AS115" s="205"/>
    </row>
    <row r="116" spans="20:45" x14ac:dyDescent="0.25">
      <c r="T116" s="205"/>
      <c r="U116" s="205"/>
      <c r="V116" s="205"/>
      <c r="W116" s="205"/>
      <c r="X116" s="205"/>
      <c r="Y116" s="205"/>
      <c r="Z116" s="205"/>
      <c r="AA116" s="205"/>
      <c r="AB116" s="205"/>
      <c r="AC116" s="205"/>
      <c r="AD116" s="205"/>
      <c r="AE116" s="205"/>
      <c r="AF116" s="205"/>
      <c r="AG116" s="205"/>
      <c r="AH116" s="205"/>
      <c r="AL116" s="205"/>
      <c r="AM116" s="205"/>
      <c r="AN116" s="205"/>
      <c r="AO116" s="205"/>
      <c r="AP116" s="205"/>
      <c r="AQ116" s="205"/>
      <c r="AR116" s="205"/>
      <c r="AS116" s="205"/>
    </row>
    <row r="117" spans="20:45" x14ac:dyDescent="0.25">
      <c r="T117" s="205"/>
      <c r="U117" s="205"/>
      <c r="V117" s="205"/>
      <c r="W117" s="205"/>
      <c r="X117" s="205"/>
      <c r="Y117" s="205"/>
      <c r="Z117" s="205"/>
      <c r="AA117" s="205"/>
      <c r="AB117" s="205"/>
      <c r="AC117" s="205"/>
      <c r="AD117" s="205"/>
      <c r="AE117" s="205"/>
      <c r="AF117" s="205"/>
      <c r="AG117" s="205"/>
      <c r="AH117" s="205"/>
      <c r="AL117" s="205"/>
      <c r="AM117" s="205"/>
      <c r="AN117" s="205"/>
      <c r="AO117" s="205"/>
      <c r="AP117" s="205"/>
      <c r="AQ117" s="205"/>
      <c r="AR117" s="205"/>
      <c r="AS117" s="205"/>
    </row>
    <row r="118" spans="20:45" x14ac:dyDescent="0.25">
      <c r="T118" s="205"/>
      <c r="U118" s="205"/>
      <c r="V118" s="205"/>
      <c r="W118" s="205"/>
      <c r="X118" s="205"/>
      <c r="Y118" s="205"/>
      <c r="Z118" s="205"/>
      <c r="AA118" s="205"/>
      <c r="AB118" s="205"/>
      <c r="AC118" s="205"/>
      <c r="AD118" s="205"/>
      <c r="AE118" s="205"/>
      <c r="AF118" s="205"/>
      <c r="AG118" s="205"/>
      <c r="AH118" s="205"/>
      <c r="AL118" s="205"/>
      <c r="AM118" s="205"/>
      <c r="AN118" s="205"/>
      <c r="AO118" s="205"/>
      <c r="AP118" s="205"/>
      <c r="AQ118" s="205"/>
      <c r="AR118" s="205"/>
      <c r="AS118" s="205"/>
    </row>
    <row r="119" spans="20:45" x14ac:dyDescent="0.25">
      <c r="T119" s="205"/>
      <c r="U119" s="205"/>
      <c r="V119" s="205"/>
      <c r="W119" s="205"/>
      <c r="X119" s="205"/>
      <c r="Y119" s="205"/>
      <c r="Z119" s="205"/>
      <c r="AA119" s="205"/>
      <c r="AB119" s="205"/>
      <c r="AC119" s="205"/>
      <c r="AD119" s="205"/>
      <c r="AE119" s="205"/>
      <c r="AF119" s="205"/>
      <c r="AG119" s="205"/>
      <c r="AH119" s="205"/>
      <c r="AL119" s="205"/>
      <c r="AM119" s="205"/>
      <c r="AN119" s="205"/>
      <c r="AO119" s="205"/>
      <c r="AP119" s="205"/>
      <c r="AQ119" s="205"/>
      <c r="AR119" s="205"/>
      <c r="AS119" s="205"/>
    </row>
    <row r="120" spans="20:45" x14ac:dyDescent="0.25">
      <c r="T120" s="205"/>
      <c r="U120" s="205"/>
      <c r="V120" s="205"/>
      <c r="W120" s="205"/>
      <c r="X120" s="205"/>
      <c r="Y120" s="205"/>
      <c r="Z120" s="205"/>
      <c r="AA120" s="205"/>
      <c r="AB120" s="205"/>
      <c r="AC120" s="205"/>
      <c r="AD120" s="205"/>
      <c r="AE120" s="205"/>
      <c r="AF120" s="205"/>
      <c r="AG120" s="205"/>
      <c r="AH120" s="205"/>
      <c r="AL120" s="205"/>
      <c r="AM120" s="205"/>
      <c r="AN120" s="205"/>
      <c r="AO120" s="205"/>
      <c r="AP120" s="205"/>
      <c r="AQ120" s="205"/>
      <c r="AR120" s="205"/>
      <c r="AS120" s="205"/>
    </row>
    <row r="121" spans="20:45" x14ac:dyDescent="0.25">
      <c r="T121" s="205"/>
      <c r="U121" s="205"/>
      <c r="V121" s="205"/>
      <c r="W121" s="205"/>
      <c r="X121" s="205"/>
      <c r="Y121" s="205"/>
      <c r="Z121" s="205"/>
      <c r="AA121" s="205"/>
      <c r="AB121" s="205"/>
      <c r="AC121" s="205"/>
      <c r="AD121" s="205"/>
      <c r="AE121" s="205"/>
      <c r="AF121" s="205"/>
      <c r="AG121" s="205"/>
      <c r="AH121" s="205"/>
      <c r="AL121" s="205"/>
      <c r="AM121" s="205"/>
      <c r="AN121" s="205"/>
      <c r="AO121" s="205"/>
      <c r="AP121" s="205"/>
      <c r="AQ121" s="205"/>
      <c r="AR121" s="205"/>
      <c r="AS121" s="205"/>
    </row>
    <row r="122" spans="20:45" x14ac:dyDescent="0.25">
      <c r="T122" s="205"/>
      <c r="U122" s="205"/>
      <c r="V122" s="205"/>
      <c r="W122" s="205"/>
      <c r="X122" s="205"/>
      <c r="Y122" s="205"/>
      <c r="Z122" s="205"/>
      <c r="AA122" s="205"/>
      <c r="AB122" s="205"/>
      <c r="AC122" s="205"/>
      <c r="AD122" s="205"/>
      <c r="AE122" s="205"/>
      <c r="AF122" s="205"/>
      <c r="AG122" s="205"/>
      <c r="AH122" s="205"/>
      <c r="AL122" s="205"/>
      <c r="AM122" s="205"/>
      <c r="AN122" s="205"/>
      <c r="AO122" s="205"/>
      <c r="AP122" s="205"/>
      <c r="AQ122" s="205"/>
      <c r="AR122" s="205"/>
      <c r="AS122" s="205"/>
    </row>
    <row r="123" spans="20:45" x14ac:dyDescent="0.25">
      <c r="T123" s="205"/>
      <c r="U123" s="205"/>
      <c r="V123" s="205"/>
      <c r="W123" s="205"/>
      <c r="X123" s="205"/>
      <c r="Y123" s="205"/>
      <c r="Z123" s="205"/>
      <c r="AA123" s="205"/>
      <c r="AB123" s="205"/>
      <c r="AC123" s="205"/>
      <c r="AD123" s="205"/>
      <c r="AE123" s="205"/>
      <c r="AF123" s="205"/>
      <c r="AG123" s="205"/>
      <c r="AH123" s="205"/>
      <c r="AL123" s="205"/>
      <c r="AM123" s="205"/>
      <c r="AN123" s="205"/>
      <c r="AO123" s="205"/>
      <c r="AP123" s="205"/>
      <c r="AQ123" s="205"/>
      <c r="AR123" s="205"/>
      <c r="AS123" s="205"/>
    </row>
    <row r="124" spans="20:45" x14ac:dyDescent="0.25">
      <c r="T124" s="205"/>
      <c r="U124" s="205"/>
      <c r="V124" s="205"/>
      <c r="W124" s="205"/>
      <c r="X124" s="205"/>
      <c r="Y124" s="205"/>
      <c r="Z124" s="205"/>
      <c r="AA124" s="205"/>
      <c r="AB124" s="205"/>
      <c r="AC124" s="205"/>
      <c r="AD124" s="205"/>
      <c r="AE124" s="205"/>
      <c r="AF124" s="205"/>
      <c r="AG124" s="205"/>
      <c r="AH124" s="205"/>
      <c r="AL124" s="205"/>
      <c r="AM124" s="205"/>
      <c r="AN124" s="205"/>
      <c r="AO124" s="205"/>
      <c r="AP124" s="205"/>
      <c r="AQ124" s="205"/>
      <c r="AR124" s="205"/>
      <c r="AS124" s="205"/>
    </row>
    <row r="125" spans="20:45" x14ac:dyDescent="0.25">
      <c r="T125" s="205"/>
      <c r="U125" s="205"/>
      <c r="V125" s="205"/>
      <c r="W125" s="205"/>
      <c r="X125" s="205"/>
      <c r="Y125" s="205"/>
      <c r="Z125" s="205"/>
      <c r="AA125" s="205"/>
      <c r="AB125" s="205"/>
      <c r="AC125" s="205"/>
      <c r="AD125" s="205"/>
      <c r="AE125" s="205"/>
      <c r="AF125" s="205"/>
      <c r="AG125" s="205"/>
      <c r="AH125" s="205"/>
      <c r="AL125" s="205"/>
      <c r="AM125" s="205"/>
      <c r="AN125" s="205"/>
      <c r="AO125" s="205"/>
      <c r="AP125" s="205"/>
      <c r="AQ125" s="205"/>
      <c r="AR125" s="205"/>
      <c r="AS125" s="205"/>
    </row>
    <row r="126" spans="20:45" x14ac:dyDescent="0.25">
      <c r="T126" s="205"/>
      <c r="U126" s="205"/>
      <c r="V126" s="205"/>
      <c r="W126" s="205"/>
      <c r="X126" s="205"/>
      <c r="Y126" s="205"/>
      <c r="Z126" s="205"/>
      <c r="AA126" s="205"/>
      <c r="AB126" s="205"/>
      <c r="AC126" s="205"/>
      <c r="AD126" s="205"/>
      <c r="AE126" s="205"/>
      <c r="AF126" s="205"/>
      <c r="AG126" s="205"/>
      <c r="AH126" s="205"/>
      <c r="AL126" s="205"/>
      <c r="AM126" s="205"/>
      <c r="AN126" s="205"/>
      <c r="AO126" s="205"/>
      <c r="AP126" s="205"/>
      <c r="AQ126" s="205"/>
      <c r="AR126" s="205"/>
      <c r="AS126" s="205"/>
    </row>
    <row r="127" spans="20:45" x14ac:dyDescent="0.25">
      <c r="T127" s="205"/>
      <c r="U127" s="205"/>
      <c r="V127" s="205"/>
      <c r="W127" s="205"/>
      <c r="X127" s="205"/>
      <c r="Y127" s="205"/>
      <c r="Z127" s="205"/>
      <c r="AA127" s="205"/>
      <c r="AB127" s="205"/>
      <c r="AC127" s="205"/>
      <c r="AD127" s="205"/>
      <c r="AE127" s="205"/>
      <c r="AF127" s="205"/>
      <c r="AG127" s="205"/>
      <c r="AH127" s="205"/>
      <c r="AL127" s="205"/>
      <c r="AM127" s="205"/>
      <c r="AN127" s="205"/>
      <c r="AO127" s="205"/>
      <c r="AP127" s="205"/>
      <c r="AQ127" s="205"/>
      <c r="AR127" s="205"/>
      <c r="AS127" s="205"/>
    </row>
    <row r="128" spans="20:45" x14ac:dyDescent="0.25">
      <c r="T128" s="205"/>
      <c r="U128" s="205"/>
      <c r="V128" s="205"/>
      <c r="W128" s="205"/>
      <c r="X128" s="205"/>
      <c r="Y128" s="205"/>
      <c r="Z128" s="205"/>
      <c r="AA128" s="205"/>
      <c r="AB128" s="205"/>
      <c r="AC128" s="205"/>
      <c r="AD128" s="205"/>
      <c r="AE128" s="205"/>
      <c r="AF128" s="205"/>
      <c r="AG128" s="205"/>
      <c r="AH128" s="205"/>
      <c r="AL128" s="205"/>
      <c r="AM128" s="205"/>
      <c r="AN128" s="205"/>
      <c r="AO128" s="205"/>
      <c r="AP128" s="205"/>
      <c r="AQ128" s="205"/>
      <c r="AR128" s="205"/>
      <c r="AS128" s="205"/>
    </row>
    <row r="129" spans="20:45" x14ac:dyDescent="0.25">
      <c r="T129" s="205"/>
      <c r="U129" s="205"/>
      <c r="V129" s="205"/>
      <c r="W129" s="205"/>
      <c r="X129" s="205"/>
      <c r="Y129" s="205"/>
      <c r="Z129" s="205"/>
      <c r="AA129" s="205"/>
      <c r="AB129" s="205"/>
      <c r="AC129" s="205"/>
      <c r="AD129" s="205"/>
      <c r="AE129" s="205"/>
      <c r="AF129" s="205"/>
      <c r="AG129" s="205"/>
      <c r="AH129" s="205"/>
      <c r="AL129" s="205"/>
      <c r="AM129" s="205"/>
      <c r="AN129" s="205"/>
      <c r="AO129" s="205"/>
      <c r="AP129" s="205"/>
      <c r="AQ129" s="205"/>
      <c r="AR129" s="205"/>
      <c r="AS129" s="205"/>
    </row>
    <row r="130" spans="20:45" x14ac:dyDescent="0.25">
      <c r="T130" s="205"/>
      <c r="U130" s="205"/>
      <c r="V130" s="205"/>
      <c r="W130" s="205"/>
      <c r="X130" s="205"/>
      <c r="Y130" s="205"/>
      <c r="Z130" s="205"/>
      <c r="AA130" s="205"/>
      <c r="AB130" s="205"/>
      <c r="AC130" s="205"/>
      <c r="AD130" s="205"/>
      <c r="AE130" s="205"/>
      <c r="AF130" s="205"/>
      <c r="AG130" s="205"/>
      <c r="AH130" s="205"/>
      <c r="AL130" s="205"/>
      <c r="AM130" s="205"/>
      <c r="AN130" s="205"/>
      <c r="AO130" s="205"/>
      <c r="AP130" s="205"/>
      <c r="AQ130" s="205"/>
      <c r="AR130" s="205"/>
      <c r="AS130" s="205"/>
    </row>
    <row r="131" spans="20:45" x14ac:dyDescent="0.25">
      <c r="T131" s="205"/>
      <c r="U131" s="205"/>
      <c r="V131" s="205"/>
      <c r="W131" s="205"/>
      <c r="X131" s="205"/>
      <c r="Y131" s="205"/>
      <c r="Z131" s="205"/>
      <c r="AA131" s="205"/>
      <c r="AB131" s="205"/>
      <c r="AC131" s="205"/>
      <c r="AD131" s="205"/>
      <c r="AE131" s="205"/>
      <c r="AF131" s="205"/>
      <c r="AG131" s="205"/>
      <c r="AH131" s="205"/>
      <c r="AL131" s="205"/>
      <c r="AM131" s="205"/>
      <c r="AN131" s="205"/>
      <c r="AO131" s="205"/>
      <c r="AP131" s="205"/>
      <c r="AQ131" s="205"/>
      <c r="AR131" s="205"/>
      <c r="AS131" s="205"/>
    </row>
    <row r="132" spans="20:45" x14ac:dyDescent="0.25">
      <c r="T132" s="205"/>
      <c r="U132" s="205"/>
      <c r="V132" s="205"/>
      <c r="W132" s="205"/>
      <c r="X132" s="205"/>
      <c r="Y132" s="205"/>
      <c r="Z132" s="205"/>
      <c r="AA132" s="205"/>
      <c r="AB132" s="205"/>
      <c r="AC132" s="205"/>
      <c r="AD132" s="205"/>
      <c r="AE132" s="205"/>
      <c r="AF132" s="205"/>
      <c r="AG132" s="205"/>
      <c r="AH132" s="205"/>
      <c r="AL132" s="205"/>
      <c r="AM132" s="205"/>
      <c r="AN132" s="205"/>
      <c r="AO132" s="205"/>
      <c r="AP132" s="205"/>
      <c r="AQ132" s="205"/>
      <c r="AR132" s="205"/>
      <c r="AS132" s="205"/>
    </row>
    <row r="133" spans="20:45" x14ac:dyDescent="0.25">
      <c r="T133" s="205"/>
      <c r="U133" s="205"/>
      <c r="V133" s="205"/>
      <c r="W133" s="205"/>
      <c r="X133" s="205"/>
      <c r="Y133" s="205"/>
      <c r="Z133" s="205"/>
      <c r="AA133" s="205"/>
      <c r="AB133" s="205"/>
      <c r="AC133" s="205"/>
      <c r="AD133" s="205"/>
      <c r="AE133" s="205"/>
      <c r="AF133" s="205"/>
      <c r="AG133" s="205"/>
      <c r="AH133" s="205"/>
      <c r="AL133" s="205"/>
      <c r="AM133" s="205"/>
      <c r="AN133" s="205"/>
      <c r="AO133" s="205"/>
      <c r="AP133" s="205"/>
      <c r="AQ133" s="205"/>
      <c r="AR133" s="205"/>
      <c r="AS133" s="205"/>
    </row>
    <row r="134" spans="20:45" x14ac:dyDescent="0.25">
      <c r="T134" s="205"/>
      <c r="U134" s="205"/>
      <c r="V134" s="205"/>
      <c r="W134" s="205"/>
      <c r="X134" s="205"/>
      <c r="Y134" s="205"/>
      <c r="Z134" s="205"/>
      <c r="AA134" s="205"/>
      <c r="AB134" s="205"/>
      <c r="AC134" s="205"/>
      <c r="AD134" s="205"/>
      <c r="AE134" s="205"/>
      <c r="AF134" s="205"/>
      <c r="AG134" s="205"/>
      <c r="AH134" s="205"/>
      <c r="AL134" s="205"/>
      <c r="AM134" s="205"/>
      <c r="AN134" s="205"/>
      <c r="AO134" s="205"/>
      <c r="AP134" s="205"/>
      <c r="AQ134" s="205"/>
      <c r="AR134" s="205"/>
      <c r="AS134" s="205"/>
    </row>
    <row r="135" spans="20:45" x14ac:dyDescent="0.25">
      <c r="T135" s="205"/>
      <c r="U135" s="205"/>
      <c r="V135" s="205"/>
      <c r="W135" s="205"/>
      <c r="X135" s="205"/>
      <c r="Y135" s="205"/>
      <c r="Z135" s="205"/>
      <c r="AA135" s="205"/>
      <c r="AB135" s="205"/>
      <c r="AC135" s="205"/>
      <c r="AD135" s="205"/>
      <c r="AE135" s="205"/>
      <c r="AF135" s="205"/>
      <c r="AG135" s="205"/>
      <c r="AH135" s="205"/>
      <c r="AL135" s="205"/>
      <c r="AM135" s="205"/>
      <c r="AN135" s="205"/>
      <c r="AO135" s="205"/>
      <c r="AP135" s="205"/>
      <c r="AQ135" s="205"/>
      <c r="AR135" s="205"/>
      <c r="AS135" s="205"/>
    </row>
    <row r="136" spans="20:45" x14ac:dyDescent="0.25">
      <c r="T136" s="205"/>
      <c r="U136" s="205"/>
      <c r="V136" s="205"/>
      <c r="W136" s="205"/>
      <c r="X136" s="205"/>
      <c r="Y136" s="205"/>
      <c r="Z136" s="205"/>
      <c r="AA136" s="205"/>
      <c r="AB136" s="205"/>
      <c r="AC136" s="205"/>
      <c r="AD136" s="205"/>
      <c r="AE136" s="205"/>
      <c r="AF136" s="205"/>
      <c r="AG136" s="205"/>
      <c r="AH136" s="205"/>
      <c r="AL136" s="205"/>
      <c r="AM136" s="205"/>
      <c r="AN136" s="205"/>
      <c r="AO136" s="205"/>
      <c r="AP136" s="205"/>
      <c r="AQ136" s="205"/>
      <c r="AR136" s="205"/>
      <c r="AS136" s="205"/>
    </row>
    <row r="137" spans="20:45" x14ac:dyDescent="0.25">
      <c r="T137" s="205"/>
      <c r="U137" s="205"/>
      <c r="V137" s="205"/>
      <c r="W137" s="205"/>
      <c r="X137" s="205"/>
      <c r="Y137" s="205"/>
      <c r="Z137" s="205"/>
      <c r="AA137" s="205"/>
      <c r="AB137" s="205"/>
      <c r="AC137" s="205"/>
      <c r="AD137" s="205"/>
      <c r="AE137" s="205"/>
      <c r="AF137" s="205"/>
      <c r="AG137" s="205"/>
      <c r="AH137" s="205"/>
      <c r="AL137" s="205"/>
      <c r="AM137" s="205"/>
      <c r="AN137" s="205"/>
      <c r="AO137" s="205"/>
      <c r="AP137" s="205"/>
      <c r="AQ137" s="205"/>
      <c r="AR137" s="205"/>
      <c r="AS137" s="205"/>
    </row>
    <row r="138" spans="20:45" x14ac:dyDescent="0.25">
      <c r="T138" s="205"/>
      <c r="U138" s="205"/>
      <c r="V138" s="205"/>
      <c r="W138" s="205"/>
      <c r="X138" s="205"/>
      <c r="Y138" s="205"/>
      <c r="Z138" s="205"/>
      <c r="AA138" s="205"/>
      <c r="AB138" s="205"/>
      <c r="AC138" s="205"/>
      <c r="AD138" s="205"/>
      <c r="AE138" s="205"/>
      <c r="AF138" s="205"/>
      <c r="AG138" s="205"/>
      <c r="AH138" s="205"/>
      <c r="AL138" s="205"/>
      <c r="AM138" s="205"/>
      <c r="AN138" s="205"/>
      <c r="AO138" s="205"/>
      <c r="AP138" s="205"/>
      <c r="AQ138" s="205"/>
      <c r="AR138" s="205"/>
      <c r="AS138" s="205"/>
    </row>
    <row r="139" spans="20:45" x14ac:dyDescent="0.25">
      <c r="T139" s="205"/>
      <c r="U139" s="205"/>
      <c r="V139" s="205"/>
      <c r="W139" s="205"/>
      <c r="X139" s="205"/>
      <c r="Y139" s="205"/>
      <c r="Z139" s="205"/>
      <c r="AA139" s="205"/>
      <c r="AB139" s="205"/>
      <c r="AC139" s="205"/>
      <c r="AD139" s="205"/>
      <c r="AE139" s="205"/>
      <c r="AF139" s="205"/>
      <c r="AG139" s="205"/>
      <c r="AH139" s="205"/>
      <c r="AL139" s="205"/>
      <c r="AM139" s="205"/>
      <c r="AN139" s="205"/>
      <c r="AO139" s="205"/>
      <c r="AP139" s="205"/>
      <c r="AQ139" s="205"/>
      <c r="AR139" s="205"/>
      <c r="AS139" s="205"/>
    </row>
    <row r="140" spans="20:45" x14ac:dyDescent="0.25">
      <c r="T140" s="205"/>
      <c r="U140" s="205"/>
      <c r="V140" s="205"/>
      <c r="W140" s="205"/>
      <c r="X140" s="205"/>
      <c r="Y140" s="205"/>
      <c r="Z140" s="205"/>
      <c r="AA140" s="205"/>
      <c r="AB140" s="205"/>
      <c r="AC140" s="205"/>
      <c r="AD140" s="205"/>
      <c r="AE140" s="205"/>
      <c r="AF140" s="205"/>
      <c r="AG140" s="205"/>
      <c r="AH140" s="205"/>
      <c r="AL140" s="205"/>
      <c r="AM140" s="205"/>
      <c r="AN140" s="205"/>
      <c r="AO140" s="205"/>
      <c r="AP140" s="205"/>
      <c r="AQ140" s="205"/>
      <c r="AR140" s="205"/>
      <c r="AS140" s="205"/>
    </row>
  </sheetData>
  <sheetProtection selectLockedCells="1" selectUnlockedCells="1"/>
  <mergeCells count="1">
    <mergeCell ref="A4:C4"/>
  </mergeCells>
  <conditionalFormatting sqref="B22 B24 B26 B28 B30 B32 B34 B36 B38 B40 B42 B44 B46 B48 B50 B52">
    <cfRule type="cellIs" dxfId="92" priority="10" stopIfTrue="1" operator="equal">
      <formula>"QA"</formula>
    </cfRule>
    <cfRule type="cellIs" dxfId="91" priority="11" stopIfTrue="1" operator="equal">
      <formula>"DA"</formula>
    </cfRule>
  </conditionalFormatting>
  <conditionalFormatting sqref="E7 E21">
    <cfRule type="expression" dxfId="90" priority="13" stopIfTrue="1">
      <formula>$E7&lt;5</formula>
    </cfRule>
  </conditionalFormatting>
  <conditionalFormatting sqref="E22 E24 E26 E28 E30 E32 E34 E36 E38 E40 E42 E44 E46 E48 E50 E52">
    <cfRule type="expression" dxfId="89" priority="5" stopIfTrue="1">
      <formula>AND($E22&lt;9,$C22&gt;0)</formula>
    </cfRule>
  </conditionalFormatting>
  <conditionalFormatting sqref="F7 F9 F11 F13 F15 F17 F19">
    <cfRule type="cellIs" dxfId="88" priority="14" stopIfTrue="1" operator="equal">
      <formula>"Bye"</formula>
    </cfRule>
  </conditionalFormatting>
  <conditionalFormatting sqref="F21:F22 F24 F26 F28 F30 F32 F34 F36 F38 F40 F42 F44 F46 F48 F50">
    <cfRule type="cellIs" dxfId="87" priority="6" stopIfTrue="1" operator="equal">
      <formula>"Bye"</formula>
    </cfRule>
  </conditionalFormatting>
  <conditionalFormatting sqref="F22 F24 F26 F28 F30 F32 F34 F36 F38 F40 F42 F44 F46 F48 F50">
    <cfRule type="expression" dxfId="86" priority="7" stopIfTrue="1">
      <formula>AND($E22&lt;9,$C22&gt;0)</formula>
    </cfRule>
  </conditionalFormatting>
  <conditionalFormatting sqref="H7 H9 H11 H13 H15 H17 H19 H21 G22:I22 G24:I24 G26:I26 G28:I28 G30:I30 G32:I32 G34:I34 G36:I36 G38:I38 G40:I40 G42:I42 G44:I44 G46:I46 G48:I48 G50:I50">
    <cfRule type="expression" dxfId="85" priority="1" stopIfTrue="1">
      <formula>AND($E7&lt;9,$C7&gt;0)</formula>
    </cfRule>
  </conditionalFormatting>
  <conditionalFormatting sqref="I8 K10 I12 M14 I16 K18 I20 I23 K25 I27 M29 I31 K33 I35 I39 K41 I43 M45 I47 K49 I51">
    <cfRule type="expression" dxfId="84" priority="2" stopIfTrue="1">
      <formula>AND($O$1="CU",I8="Umpire")</formula>
    </cfRule>
    <cfRule type="expression" dxfId="83" priority="3" stopIfTrue="1">
      <formula>AND($O$1="CU",I8&lt;&gt;"Umpire",J8&lt;&gt;"")</formula>
    </cfRule>
    <cfRule type="expression" dxfId="82" priority="4" stopIfTrue="1">
      <formula>AND($O$1="CU",I8&lt;&gt;"Umpire")</formula>
    </cfRule>
  </conditionalFormatting>
  <conditionalFormatting sqref="J8 L10 J12 N14 J16 L18 J20 R62">
    <cfRule type="expression" dxfId="81" priority="12" stopIfTrue="1">
      <formula>$O$1="CU"</formula>
    </cfRule>
  </conditionalFormatting>
  <conditionalFormatting sqref="K8 M10 K12 O14 K16 M18 K20 K23 M25 K27 O29 K31 M33 K35 K39 M41 K43 O45 K47 M49 K51">
    <cfRule type="expression" dxfId="80" priority="8" stopIfTrue="1">
      <formula>J8="as"</formula>
    </cfRule>
    <cfRule type="expression" dxfId="79" priority="9" stopIfTrue="1">
      <formula>J8="bs"</formula>
    </cfRule>
  </conditionalFormatting>
  <conditionalFormatting sqref="O16">
    <cfRule type="expression" dxfId="78" priority="15" stopIfTrue="1">
      <formula>AND($O$1="CU",O16="Umpire")</formula>
    </cfRule>
    <cfRule type="expression" dxfId="77" priority="16" stopIfTrue="1">
      <formula>AND($O$1="CU",O16&lt;&gt;"Umpire",P16&lt;&gt;"")</formula>
    </cfRule>
    <cfRule type="expression" dxfId="76" priority="17" stopIfTrue="1">
      <formula>AND($O$1="CU",O16&lt;&gt;"Umpire")</formula>
    </cfRule>
  </conditionalFormatting>
  <dataValidations count="1">
    <dataValidation type="list" allowBlank="1" sqref="I8 K10 I12 M14 I16 O16 K18 I20 I23 K25 I27 M29 I31 K33 I35 I39 K41 I43 M45 I47 K49 I51" xr:uid="{4A9D48BD-6C47-4ED5-B74C-9BFBA4EC3F55}">
      <formula1>$U$7:$U$16</formula1>
      <formula2>0</formula2>
    </dataValidation>
  </dataValidations>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7890"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37891"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CA1FB-31D5-4AC4-9F1F-22FCCF5CEB9F}">
  <sheetPr codeName="Sheet19">
    <tabColor indexed="27"/>
  </sheetPr>
  <dimension ref="A1:Q156"/>
  <sheetViews>
    <sheetView showGridLines="0" showZeros="0" workbookViewId="0">
      <pane ySplit="6" topLeftCell="A7" activePane="bottomLeft" state="frozen"/>
      <selection pane="bottomLeft" activeCell="V12" sqref="V12"/>
    </sheetView>
  </sheetViews>
  <sheetFormatPr defaultRowHeight="13.2" x14ac:dyDescent="0.25"/>
  <cols>
    <col min="1" max="1" width="3.88671875" customWidth="1"/>
    <col min="2" max="2" width="14.33203125" customWidth="1"/>
    <col min="3" max="3" width="12" customWidth="1"/>
    <col min="4" max="4" width="11.109375" style="42" customWidth="1"/>
    <col min="5" max="5" width="9.33203125" style="89" customWidth="1"/>
    <col min="6" max="6" width="6.109375" style="90" hidden="1" customWidth="1"/>
    <col min="7" max="7" width="33.88671875" style="90" customWidth="1"/>
    <col min="8" max="8" width="7.6640625" style="42" customWidth="1"/>
    <col min="9" max="13" width="7.44140625" style="42" hidden="1" customWidth="1"/>
    <col min="14" max="15" width="7.44140625" style="42" customWidth="1"/>
    <col min="16" max="16" width="7.44140625" style="42" hidden="1" customWidth="1"/>
    <col min="17" max="17" width="7.44140625" style="42" customWidth="1"/>
  </cols>
  <sheetData>
    <row r="1" spans="1:17" ht="24.6" x14ac:dyDescent="0.4">
      <c r="A1" s="91" t="str">
        <f>Altalanos!$A$6</f>
        <v>Diákolimpia Vármegyei</v>
      </c>
      <c r="B1" s="92"/>
      <c r="C1" s="92"/>
      <c r="D1" s="93"/>
      <c r="E1" s="94" t="s">
        <v>28</v>
      </c>
      <c r="F1" s="95"/>
      <c r="G1" s="96"/>
      <c r="H1" s="97"/>
      <c r="I1" s="97"/>
      <c r="J1" s="98"/>
      <c r="K1" s="98"/>
      <c r="L1" s="98"/>
      <c r="M1" s="98"/>
      <c r="N1" s="98"/>
      <c r="O1" s="98"/>
      <c r="P1" s="98"/>
      <c r="Q1" s="99"/>
    </row>
    <row r="2" spans="1:17" x14ac:dyDescent="0.25">
      <c r="B2" s="100" t="s">
        <v>29</v>
      </c>
      <c r="C2" s="101" t="s">
        <v>30</v>
      </c>
      <c r="D2" s="95"/>
      <c r="E2" s="94" t="s">
        <v>31</v>
      </c>
      <c r="F2" s="102"/>
      <c r="G2" s="102"/>
      <c r="H2" s="103"/>
      <c r="I2" s="103"/>
      <c r="J2" s="97"/>
      <c r="K2" s="97"/>
      <c r="L2" s="97"/>
      <c r="M2" s="97"/>
      <c r="N2" s="104"/>
      <c r="O2" s="105"/>
      <c r="P2" s="105"/>
      <c r="Q2" s="104"/>
    </row>
    <row r="3" spans="1:17" s="7" customFormat="1" x14ac:dyDescent="0.25">
      <c r="A3" s="106" t="s">
        <v>32</v>
      </c>
      <c r="B3" s="107"/>
      <c r="C3" s="107"/>
      <c r="D3" s="107"/>
      <c r="E3" s="107"/>
      <c r="F3" s="107"/>
      <c r="G3" s="107"/>
      <c r="H3" s="107"/>
      <c r="I3" s="108"/>
      <c r="J3" s="109"/>
      <c r="K3" s="110"/>
      <c r="L3" s="110"/>
      <c r="M3" s="110"/>
      <c r="N3" s="111" t="s">
        <v>33</v>
      </c>
      <c r="O3" s="112"/>
      <c r="P3" s="113"/>
      <c r="Q3" s="114"/>
    </row>
    <row r="4" spans="1:17" s="7" customFormat="1" x14ac:dyDescent="0.25">
      <c r="A4" s="53" t="s">
        <v>21</v>
      </c>
      <c r="B4" s="53"/>
      <c r="C4" s="51" t="s">
        <v>11</v>
      </c>
      <c r="D4" s="53" t="s">
        <v>34</v>
      </c>
      <c r="E4" s="115"/>
      <c r="G4" s="116"/>
      <c r="H4" s="117" t="s">
        <v>35</v>
      </c>
      <c r="I4" s="118"/>
      <c r="J4" s="119"/>
      <c r="K4" s="120"/>
      <c r="L4" s="120"/>
      <c r="M4" s="120"/>
      <c r="N4" s="119"/>
      <c r="O4" s="121"/>
      <c r="P4" s="121"/>
      <c r="Q4" s="122"/>
    </row>
    <row r="5" spans="1:17" s="7" customFormat="1" x14ac:dyDescent="0.25">
      <c r="A5" s="123">
        <f>Altalanos!$A$10</f>
        <v>45789</v>
      </c>
      <c r="B5" s="123"/>
      <c r="C5" s="124" t="str">
        <f>Altalanos!$C$10</f>
        <v>Gyula</v>
      </c>
      <c r="D5" s="125" t="str">
        <f>Altalanos!$D$10</f>
        <v xml:space="preserve">  </v>
      </c>
      <c r="E5" s="125"/>
      <c r="F5" s="125"/>
      <c r="G5" s="125"/>
      <c r="H5" s="126" t="str">
        <f>Altalanos!$E$10</f>
        <v>Kovács Zoltán</v>
      </c>
      <c r="I5" s="127"/>
      <c r="J5" s="128"/>
      <c r="K5" s="129"/>
      <c r="L5" s="129"/>
      <c r="M5" s="129"/>
      <c r="N5" s="128"/>
      <c r="O5" s="125"/>
      <c r="P5" s="125"/>
      <c r="Q5" s="130"/>
    </row>
    <row r="6" spans="1:17" ht="30" customHeight="1" x14ac:dyDescent="0.25">
      <c r="A6" s="131" t="s">
        <v>36</v>
      </c>
      <c r="B6" s="132" t="s">
        <v>24</v>
      </c>
      <c r="C6" s="132" t="s">
        <v>25</v>
      </c>
      <c r="D6" s="132" t="s">
        <v>37</v>
      </c>
      <c r="E6" s="133" t="s">
        <v>38</v>
      </c>
      <c r="F6" s="133" t="s">
        <v>39</v>
      </c>
      <c r="G6" s="133" t="s">
        <v>40</v>
      </c>
      <c r="H6" s="134" t="s">
        <v>41</v>
      </c>
      <c r="I6" s="135"/>
      <c r="J6" s="136" t="s">
        <v>42</v>
      </c>
      <c r="K6" s="137" t="s">
        <v>43</v>
      </c>
      <c r="L6" s="138" t="s">
        <v>44</v>
      </c>
      <c r="M6" s="139" t="s">
        <v>45</v>
      </c>
      <c r="N6" s="140" t="s">
        <v>46</v>
      </c>
      <c r="O6" s="141" t="s">
        <v>47</v>
      </c>
      <c r="P6" s="142" t="s">
        <v>48</v>
      </c>
      <c r="Q6" s="133" t="s">
        <v>49</v>
      </c>
    </row>
    <row r="7" spans="1:17" s="69" customFormat="1" ht="18.899999999999999" customHeight="1" x14ac:dyDescent="0.25">
      <c r="A7" s="143">
        <v>1</v>
      </c>
      <c r="B7" s="144" t="s">
        <v>50</v>
      </c>
      <c r="C7" s="145" t="s">
        <v>51</v>
      </c>
      <c r="D7" s="146" t="s">
        <v>52</v>
      </c>
      <c r="E7" s="147"/>
      <c r="F7" s="148"/>
      <c r="G7" s="149" t="s">
        <v>53</v>
      </c>
      <c r="H7" s="146"/>
      <c r="I7" s="146"/>
      <c r="J7" s="150"/>
      <c r="K7" s="151"/>
      <c r="L7" s="152"/>
      <c r="M7" s="151"/>
      <c r="N7" s="153"/>
      <c r="O7" s="146"/>
      <c r="P7" s="154"/>
      <c r="Q7" s="155"/>
    </row>
    <row r="8" spans="1:17" s="69" customFormat="1" ht="18.899999999999999" customHeight="1" x14ac:dyDescent="0.25">
      <c r="A8" s="143">
        <v>2</v>
      </c>
      <c r="B8" s="145" t="s">
        <v>54</v>
      </c>
      <c r="C8" s="145" t="s">
        <v>55</v>
      </c>
      <c r="D8" s="146" t="s">
        <v>56</v>
      </c>
      <c r="E8" s="147"/>
      <c r="F8" s="156"/>
      <c r="G8" s="157" t="s">
        <v>57</v>
      </c>
      <c r="H8" s="146"/>
      <c r="I8" s="146"/>
      <c r="J8" s="150"/>
      <c r="K8" s="151"/>
      <c r="L8" s="152"/>
      <c r="M8" s="151"/>
      <c r="N8" s="153"/>
      <c r="O8" s="146"/>
      <c r="P8" s="154"/>
      <c r="Q8" s="155"/>
    </row>
    <row r="9" spans="1:17" s="69" customFormat="1" ht="18.899999999999999" customHeight="1" x14ac:dyDescent="0.25">
      <c r="A9" s="143">
        <v>3</v>
      </c>
      <c r="B9" s="145" t="s">
        <v>58</v>
      </c>
      <c r="C9" s="145" t="s">
        <v>59</v>
      </c>
      <c r="D9" s="146" t="s">
        <v>60</v>
      </c>
      <c r="E9" s="147"/>
      <c r="F9" s="156"/>
      <c r="G9" s="157" t="s">
        <v>61</v>
      </c>
      <c r="H9" s="146"/>
      <c r="I9" s="146"/>
      <c r="J9" s="150"/>
      <c r="K9" s="151"/>
      <c r="L9" s="152"/>
      <c r="M9" s="151"/>
      <c r="N9" s="153"/>
      <c r="O9" s="146"/>
      <c r="P9" s="158"/>
      <c r="Q9" s="159"/>
    </row>
    <row r="10" spans="1:17" s="69" customFormat="1" ht="18.899999999999999" customHeight="1" x14ac:dyDescent="0.25">
      <c r="A10" s="143">
        <v>4</v>
      </c>
      <c r="B10" s="145"/>
      <c r="C10" s="145"/>
      <c r="D10" s="146"/>
      <c r="E10" s="147"/>
      <c r="F10" s="156"/>
      <c r="G10" s="157"/>
      <c r="H10" s="146"/>
      <c r="I10" s="146"/>
      <c r="J10" s="150"/>
      <c r="K10" s="151"/>
      <c r="L10" s="152"/>
      <c r="M10" s="151"/>
      <c r="N10" s="153"/>
      <c r="O10" s="146"/>
      <c r="P10" s="160"/>
      <c r="Q10" s="161"/>
    </row>
    <row r="11" spans="1:17" s="69" customFormat="1" ht="18.899999999999999" customHeight="1" x14ac:dyDescent="0.25">
      <c r="A11" s="143">
        <v>5</v>
      </c>
      <c r="B11" s="145"/>
      <c r="C11" s="145"/>
      <c r="D11" s="146"/>
      <c r="E11" s="147"/>
      <c r="F11" s="156"/>
      <c r="G11" s="157"/>
      <c r="H11" s="146"/>
      <c r="I11" s="146"/>
      <c r="J11" s="150"/>
      <c r="K11" s="151"/>
      <c r="L11" s="152"/>
      <c r="M11" s="151"/>
      <c r="N11" s="153"/>
      <c r="O11" s="146"/>
      <c r="P11" s="160"/>
      <c r="Q11" s="161"/>
    </row>
    <row r="12" spans="1:17" s="69" customFormat="1" ht="18.899999999999999" customHeight="1" x14ac:dyDescent="0.25">
      <c r="A12" s="143">
        <v>6</v>
      </c>
      <c r="B12" s="145"/>
      <c r="C12" s="145"/>
      <c r="D12" s="146"/>
      <c r="E12" s="147"/>
      <c r="F12" s="156"/>
      <c r="G12" s="157"/>
      <c r="H12" s="146"/>
      <c r="I12" s="146"/>
      <c r="J12" s="150"/>
      <c r="K12" s="151"/>
      <c r="L12" s="152"/>
      <c r="M12" s="151"/>
      <c r="N12" s="153"/>
      <c r="O12" s="146"/>
      <c r="P12" s="160"/>
      <c r="Q12" s="161"/>
    </row>
    <row r="13" spans="1:17" s="69" customFormat="1" ht="18.899999999999999" customHeight="1" x14ac:dyDescent="0.25">
      <c r="A13" s="143">
        <v>7</v>
      </c>
      <c r="B13" s="145"/>
      <c r="C13" s="145"/>
      <c r="D13" s="146"/>
      <c r="E13" s="147"/>
      <c r="F13" s="156"/>
      <c r="G13" s="157"/>
      <c r="H13" s="146"/>
      <c r="I13" s="146"/>
      <c r="J13" s="150"/>
      <c r="K13" s="151"/>
      <c r="L13" s="152"/>
      <c r="M13" s="151"/>
      <c r="N13" s="153"/>
      <c r="O13" s="146"/>
      <c r="P13" s="160"/>
      <c r="Q13" s="161"/>
    </row>
    <row r="14" spans="1:17" s="69" customFormat="1" ht="18.899999999999999" customHeight="1" x14ac:dyDescent="0.25">
      <c r="A14" s="143">
        <v>8</v>
      </c>
      <c r="B14" s="145"/>
      <c r="C14" s="145"/>
      <c r="D14" s="146"/>
      <c r="E14" s="147"/>
      <c r="F14" s="156"/>
      <c r="G14" s="157"/>
      <c r="H14" s="146"/>
      <c r="I14" s="146"/>
      <c r="J14" s="150"/>
      <c r="K14" s="151"/>
      <c r="L14" s="152"/>
      <c r="M14" s="151"/>
      <c r="N14" s="153"/>
      <c r="O14" s="146"/>
      <c r="P14" s="160"/>
      <c r="Q14" s="161"/>
    </row>
    <row r="15" spans="1:17" s="69" customFormat="1" ht="18.899999999999999" customHeight="1" x14ac:dyDescent="0.25">
      <c r="A15" s="143">
        <v>9</v>
      </c>
      <c r="B15" s="145"/>
      <c r="C15" s="145"/>
      <c r="D15" s="146"/>
      <c r="E15" s="147"/>
      <c r="F15" s="155"/>
      <c r="G15" s="155"/>
      <c r="H15" s="146"/>
      <c r="I15" s="146"/>
      <c r="J15" s="150"/>
      <c r="K15" s="151"/>
      <c r="L15" s="152"/>
      <c r="M15" s="162"/>
      <c r="N15" s="153"/>
      <c r="O15" s="146"/>
      <c r="P15" s="155"/>
      <c r="Q15" s="155"/>
    </row>
    <row r="16" spans="1:17" s="69" customFormat="1" ht="18.899999999999999" customHeight="1" x14ac:dyDescent="0.25">
      <c r="A16" s="143">
        <v>10</v>
      </c>
      <c r="B16" s="163"/>
      <c r="C16" s="145"/>
      <c r="D16" s="146"/>
      <c r="E16" s="147"/>
      <c r="F16" s="155"/>
      <c r="G16" s="155"/>
      <c r="H16" s="146"/>
      <c r="I16" s="146"/>
      <c r="J16" s="150"/>
      <c r="K16" s="151"/>
      <c r="L16" s="152"/>
      <c r="M16" s="162"/>
      <c r="N16" s="153"/>
      <c r="O16" s="146"/>
      <c r="P16" s="154"/>
      <c r="Q16" s="155"/>
    </row>
    <row r="17" spans="1:17" s="69" customFormat="1" ht="18.899999999999999" customHeight="1" x14ac:dyDescent="0.25">
      <c r="A17" s="143">
        <v>11</v>
      </c>
      <c r="B17" s="145"/>
      <c r="C17" s="145"/>
      <c r="D17" s="146"/>
      <c r="E17" s="147"/>
      <c r="F17" s="155"/>
      <c r="G17" s="155"/>
      <c r="H17" s="146"/>
      <c r="I17" s="146"/>
      <c r="J17" s="150"/>
      <c r="K17" s="151"/>
      <c r="L17" s="152"/>
      <c r="M17" s="162"/>
      <c r="N17" s="153"/>
      <c r="O17" s="146"/>
      <c r="P17" s="154"/>
      <c r="Q17" s="155"/>
    </row>
    <row r="18" spans="1:17" s="69" customFormat="1" ht="18.899999999999999" customHeight="1" x14ac:dyDescent="0.25">
      <c r="A18" s="143">
        <v>12</v>
      </c>
      <c r="B18" s="145"/>
      <c r="C18" s="145"/>
      <c r="D18" s="146"/>
      <c r="E18" s="147"/>
      <c r="F18" s="155"/>
      <c r="G18" s="155"/>
      <c r="H18" s="146"/>
      <c r="I18" s="146"/>
      <c r="J18" s="150"/>
      <c r="K18" s="151"/>
      <c r="L18" s="152"/>
      <c r="M18" s="162"/>
      <c r="N18" s="153"/>
      <c r="O18" s="146"/>
      <c r="P18" s="154"/>
      <c r="Q18" s="155"/>
    </row>
    <row r="19" spans="1:17" s="69" customFormat="1" ht="18.899999999999999" customHeight="1" x14ac:dyDescent="0.25">
      <c r="A19" s="143">
        <v>13</v>
      </c>
      <c r="B19" s="145"/>
      <c r="C19" s="145"/>
      <c r="D19" s="146"/>
      <c r="E19" s="147"/>
      <c r="F19" s="155"/>
      <c r="G19" s="155"/>
      <c r="H19" s="146"/>
      <c r="I19" s="146"/>
      <c r="J19" s="150"/>
      <c r="K19" s="151"/>
      <c r="L19" s="152"/>
      <c r="M19" s="162"/>
      <c r="N19" s="153"/>
      <c r="O19" s="146"/>
      <c r="P19" s="154"/>
      <c r="Q19" s="155"/>
    </row>
    <row r="20" spans="1:17" s="69" customFormat="1" ht="18.899999999999999" customHeight="1" x14ac:dyDescent="0.25">
      <c r="A20" s="143">
        <v>14</v>
      </c>
      <c r="B20" s="145"/>
      <c r="C20" s="145"/>
      <c r="D20" s="146"/>
      <c r="E20" s="147"/>
      <c r="F20" s="155"/>
      <c r="G20" s="155"/>
      <c r="H20" s="146"/>
      <c r="I20" s="146"/>
      <c r="J20" s="150"/>
      <c r="K20" s="151"/>
      <c r="L20" s="152"/>
      <c r="M20" s="162"/>
      <c r="N20" s="153"/>
      <c r="O20" s="146"/>
      <c r="P20" s="154"/>
      <c r="Q20" s="155"/>
    </row>
    <row r="21" spans="1:17" s="69" customFormat="1" ht="18.899999999999999" customHeight="1" x14ac:dyDescent="0.25">
      <c r="A21" s="143">
        <v>15</v>
      </c>
      <c r="B21" s="145"/>
      <c r="C21" s="145"/>
      <c r="D21" s="146"/>
      <c r="E21" s="147"/>
      <c r="F21" s="155"/>
      <c r="G21" s="155"/>
      <c r="H21" s="146"/>
      <c r="I21" s="146"/>
      <c r="J21" s="150"/>
      <c r="K21" s="151"/>
      <c r="L21" s="152"/>
      <c r="M21" s="162"/>
      <c r="N21" s="153"/>
      <c r="O21" s="146"/>
      <c r="P21" s="154"/>
      <c r="Q21" s="155"/>
    </row>
    <row r="22" spans="1:17" s="69" customFormat="1" ht="18.899999999999999" customHeight="1" x14ac:dyDescent="0.25">
      <c r="A22" s="143">
        <v>16</v>
      </c>
      <c r="B22" s="145"/>
      <c r="C22" s="145"/>
      <c r="D22" s="146"/>
      <c r="E22" s="147"/>
      <c r="F22" s="155"/>
      <c r="G22" s="155"/>
      <c r="H22" s="146"/>
      <c r="I22" s="146"/>
      <c r="J22" s="150"/>
      <c r="K22" s="151"/>
      <c r="L22" s="152"/>
      <c r="M22" s="162"/>
      <c r="N22" s="153"/>
      <c r="O22" s="146"/>
      <c r="P22" s="154"/>
      <c r="Q22" s="155"/>
    </row>
    <row r="23" spans="1:17" s="69" customFormat="1" ht="18.899999999999999" customHeight="1" x14ac:dyDescent="0.25">
      <c r="A23" s="143">
        <v>17</v>
      </c>
      <c r="B23" s="145"/>
      <c r="C23" s="145"/>
      <c r="D23" s="146"/>
      <c r="E23" s="147"/>
      <c r="F23" s="155"/>
      <c r="G23" s="155"/>
      <c r="H23" s="146"/>
      <c r="I23" s="146"/>
      <c r="J23" s="150"/>
      <c r="K23" s="151"/>
      <c r="L23" s="152"/>
      <c r="M23" s="162"/>
      <c r="N23" s="153"/>
      <c r="O23" s="146"/>
      <c r="P23" s="154"/>
      <c r="Q23" s="155"/>
    </row>
    <row r="24" spans="1:17" s="69" customFormat="1" ht="18.899999999999999" customHeight="1" x14ac:dyDescent="0.25">
      <c r="A24" s="143">
        <v>18</v>
      </c>
      <c r="B24" s="145"/>
      <c r="C24" s="145"/>
      <c r="D24" s="146"/>
      <c r="E24" s="147"/>
      <c r="F24" s="155"/>
      <c r="G24" s="155"/>
      <c r="H24" s="146"/>
      <c r="I24" s="146"/>
      <c r="J24" s="150"/>
      <c r="K24" s="151"/>
      <c r="L24" s="152"/>
      <c r="M24" s="162"/>
      <c r="N24" s="153"/>
      <c r="O24" s="146"/>
      <c r="P24" s="154"/>
      <c r="Q24" s="155"/>
    </row>
    <row r="25" spans="1:17" s="69" customFormat="1" ht="18.899999999999999" customHeight="1" x14ac:dyDescent="0.25">
      <c r="A25" s="143">
        <v>19</v>
      </c>
      <c r="B25" s="145"/>
      <c r="C25" s="145"/>
      <c r="D25" s="146"/>
      <c r="E25" s="147"/>
      <c r="F25" s="155"/>
      <c r="G25" s="155"/>
      <c r="H25" s="146"/>
      <c r="I25" s="146"/>
      <c r="J25" s="150"/>
      <c r="K25" s="151"/>
      <c r="L25" s="152"/>
      <c r="M25" s="162"/>
      <c r="N25" s="153"/>
      <c r="O25" s="146"/>
      <c r="P25" s="154"/>
      <c r="Q25" s="155"/>
    </row>
    <row r="26" spans="1:17" s="69" customFormat="1" ht="18.899999999999999" customHeight="1" x14ac:dyDescent="0.25">
      <c r="A26" s="143">
        <v>20</v>
      </c>
      <c r="B26" s="145"/>
      <c r="C26" s="145"/>
      <c r="D26" s="146"/>
      <c r="E26" s="147"/>
      <c r="F26" s="155"/>
      <c r="G26" s="155"/>
      <c r="H26" s="146"/>
      <c r="I26" s="146"/>
      <c r="J26" s="150"/>
      <c r="K26" s="151"/>
      <c r="L26" s="152"/>
      <c r="M26" s="162"/>
      <c r="N26" s="153"/>
      <c r="O26" s="146"/>
      <c r="P26" s="154"/>
      <c r="Q26" s="155"/>
    </row>
    <row r="27" spans="1:17" s="69" customFormat="1" ht="18.899999999999999" customHeight="1" x14ac:dyDescent="0.25">
      <c r="A27" s="143">
        <v>21</v>
      </c>
      <c r="B27" s="145"/>
      <c r="C27" s="145"/>
      <c r="D27" s="146"/>
      <c r="E27" s="147"/>
      <c r="F27" s="155"/>
      <c r="G27" s="155"/>
      <c r="H27" s="146"/>
      <c r="I27" s="146"/>
      <c r="J27" s="150"/>
      <c r="K27" s="151"/>
      <c r="L27" s="152"/>
      <c r="M27" s="162"/>
      <c r="N27" s="153"/>
      <c r="O27" s="146"/>
      <c r="P27" s="154"/>
      <c r="Q27" s="155"/>
    </row>
    <row r="28" spans="1:17" s="69" customFormat="1" ht="18.899999999999999" customHeight="1" x14ac:dyDescent="0.25">
      <c r="A28" s="143">
        <v>22</v>
      </c>
      <c r="B28" s="145"/>
      <c r="C28" s="145"/>
      <c r="D28" s="146"/>
      <c r="E28" s="164"/>
      <c r="F28" s="165"/>
      <c r="G28" s="159"/>
      <c r="H28" s="146"/>
      <c r="I28" s="146"/>
      <c r="J28" s="150"/>
      <c r="K28" s="151"/>
      <c r="L28" s="152"/>
      <c r="M28" s="162"/>
      <c r="N28" s="153"/>
      <c r="O28" s="146"/>
      <c r="P28" s="154"/>
      <c r="Q28" s="155"/>
    </row>
    <row r="29" spans="1:17" s="69" customFormat="1" ht="18.899999999999999" customHeight="1" x14ac:dyDescent="0.25">
      <c r="A29" s="143">
        <v>23</v>
      </c>
      <c r="B29" s="145"/>
      <c r="C29" s="145"/>
      <c r="D29" s="146"/>
      <c r="E29" s="166"/>
      <c r="F29" s="155"/>
      <c r="G29" s="155"/>
      <c r="H29" s="146"/>
      <c r="I29" s="146"/>
      <c r="J29" s="150"/>
      <c r="K29" s="151"/>
      <c r="L29" s="152"/>
      <c r="M29" s="162"/>
      <c r="N29" s="153"/>
      <c r="O29" s="146"/>
      <c r="P29" s="154"/>
      <c r="Q29" s="155"/>
    </row>
    <row r="30" spans="1:17" s="69" customFormat="1" ht="18.899999999999999" customHeight="1" x14ac:dyDescent="0.25">
      <c r="A30" s="143">
        <v>24</v>
      </c>
      <c r="B30" s="145"/>
      <c r="C30" s="145"/>
      <c r="D30" s="146"/>
      <c r="E30" s="147"/>
      <c r="F30" s="155"/>
      <c r="G30" s="155"/>
      <c r="H30" s="146"/>
      <c r="I30" s="146"/>
      <c r="J30" s="150"/>
      <c r="K30" s="151"/>
      <c r="L30" s="152"/>
      <c r="M30" s="162"/>
      <c r="N30" s="153"/>
      <c r="O30" s="146"/>
      <c r="P30" s="154"/>
      <c r="Q30" s="155"/>
    </row>
    <row r="31" spans="1:17" s="69" customFormat="1" ht="18.899999999999999" customHeight="1" x14ac:dyDescent="0.25">
      <c r="A31" s="143">
        <v>25</v>
      </c>
      <c r="B31" s="145"/>
      <c r="C31" s="145"/>
      <c r="D31" s="146"/>
      <c r="E31" s="147"/>
      <c r="F31" s="155"/>
      <c r="G31" s="155"/>
      <c r="H31" s="146"/>
      <c r="I31" s="146"/>
      <c r="J31" s="150"/>
      <c r="K31" s="151"/>
      <c r="L31" s="152"/>
      <c r="M31" s="162"/>
      <c r="N31" s="153"/>
      <c r="O31" s="146"/>
      <c r="P31" s="154"/>
      <c r="Q31" s="155"/>
    </row>
    <row r="32" spans="1:17" s="69" customFormat="1" ht="18.899999999999999" customHeight="1" x14ac:dyDescent="0.25">
      <c r="A32" s="143">
        <v>26</v>
      </c>
      <c r="B32" s="145"/>
      <c r="C32" s="145"/>
      <c r="D32" s="146"/>
      <c r="E32" s="167"/>
      <c r="F32" s="155"/>
      <c r="G32" s="155"/>
      <c r="H32" s="146"/>
      <c r="I32" s="146"/>
      <c r="J32" s="150"/>
      <c r="K32" s="151"/>
      <c r="L32" s="152"/>
      <c r="M32" s="162"/>
      <c r="N32" s="153"/>
      <c r="O32" s="146"/>
      <c r="P32" s="154"/>
      <c r="Q32" s="155"/>
    </row>
    <row r="33" spans="1:17" s="69" customFormat="1" ht="18.899999999999999" customHeight="1" x14ac:dyDescent="0.25">
      <c r="A33" s="143">
        <v>27</v>
      </c>
      <c r="B33" s="145"/>
      <c r="C33" s="145"/>
      <c r="D33" s="146"/>
      <c r="E33" s="147"/>
      <c r="F33" s="155"/>
      <c r="G33" s="155"/>
      <c r="H33" s="146"/>
      <c r="I33" s="146"/>
      <c r="J33" s="150"/>
      <c r="K33" s="151"/>
      <c r="L33" s="152"/>
      <c r="M33" s="162"/>
      <c r="N33" s="153"/>
      <c r="O33" s="146"/>
      <c r="P33" s="154"/>
      <c r="Q33" s="155"/>
    </row>
    <row r="34" spans="1:17" s="69" customFormat="1" ht="18.899999999999999" customHeight="1" x14ac:dyDescent="0.25">
      <c r="A34" s="143">
        <v>28</v>
      </c>
      <c r="B34" s="145"/>
      <c r="C34" s="145"/>
      <c r="D34" s="146"/>
      <c r="E34" s="147"/>
      <c r="F34" s="155"/>
      <c r="G34" s="155"/>
      <c r="H34" s="146"/>
      <c r="I34" s="146"/>
      <c r="J34" s="150"/>
      <c r="K34" s="151"/>
      <c r="L34" s="152"/>
      <c r="M34" s="162"/>
      <c r="N34" s="153"/>
      <c r="O34" s="146"/>
      <c r="P34" s="154"/>
      <c r="Q34" s="155"/>
    </row>
    <row r="35" spans="1:17" s="69" customFormat="1" ht="18.899999999999999" customHeight="1" x14ac:dyDescent="0.25">
      <c r="A35" s="143">
        <v>29</v>
      </c>
      <c r="B35" s="145"/>
      <c r="C35" s="145"/>
      <c r="D35" s="146"/>
      <c r="E35" s="147"/>
      <c r="F35" s="155"/>
      <c r="G35" s="155"/>
      <c r="H35" s="146"/>
      <c r="I35" s="146"/>
      <c r="J35" s="150"/>
      <c r="K35" s="151"/>
      <c r="L35" s="152"/>
      <c r="M35" s="162"/>
      <c r="N35" s="153"/>
      <c r="O35" s="146"/>
      <c r="P35" s="154"/>
      <c r="Q35" s="155"/>
    </row>
    <row r="36" spans="1:17" s="69" customFormat="1" ht="18.899999999999999" customHeight="1" x14ac:dyDescent="0.25">
      <c r="A36" s="143">
        <v>30</v>
      </c>
      <c r="B36" s="145"/>
      <c r="C36" s="145"/>
      <c r="D36" s="146"/>
      <c r="E36" s="147"/>
      <c r="F36" s="155"/>
      <c r="G36" s="155"/>
      <c r="H36" s="146"/>
      <c r="I36" s="146"/>
      <c r="J36" s="150"/>
      <c r="K36" s="151"/>
      <c r="L36" s="152"/>
      <c r="M36" s="162"/>
      <c r="N36" s="153"/>
      <c r="O36" s="146"/>
      <c r="P36" s="154"/>
      <c r="Q36" s="155"/>
    </row>
    <row r="37" spans="1:17" s="69" customFormat="1" ht="18.899999999999999" customHeight="1" x14ac:dyDescent="0.25">
      <c r="A37" s="143">
        <v>31</v>
      </c>
      <c r="B37" s="145"/>
      <c r="C37" s="145"/>
      <c r="D37" s="146"/>
      <c r="E37" s="147"/>
      <c r="F37" s="155"/>
      <c r="G37" s="155"/>
      <c r="H37" s="146"/>
      <c r="I37" s="146"/>
      <c r="J37" s="150"/>
      <c r="K37" s="151"/>
      <c r="L37" s="152"/>
      <c r="M37" s="162"/>
      <c r="N37" s="153"/>
      <c r="O37" s="146"/>
      <c r="P37" s="154"/>
      <c r="Q37" s="155"/>
    </row>
    <row r="38" spans="1:17" s="69" customFormat="1" ht="18.899999999999999" customHeight="1" x14ac:dyDescent="0.25">
      <c r="A38" s="143">
        <v>32</v>
      </c>
      <c r="B38" s="145"/>
      <c r="C38" s="145"/>
      <c r="D38" s="146"/>
      <c r="E38" s="147"/>
      <c r="F38" s="155"/>
      <c r="G38" s="155"/>
      <c r="H38" s="156"/>
      <c r="I38" s="157"/>
      <c r="J38" s="150"/>
      <c r="K38" s="151"/>
      <c r="L38" s="152"/>
      <c r="M38" s="162"/>
      <c r="N38" s="153"/>
      <c r="O38" s="155"/>
      <c r="P38" s="154"/>
      <c r="Q38" s="155"/>
    </row>
    <row r="39" spans="1:17" s="69" customFormat="1" ht="18.899999999999999" customHeight="1" x14ac:dyDescent="0.25">
      <c r="A39" s="143">
        <v>33</v>
      </c>
      <c r="B39" s="145"/>
      <c r="C39" s="145"/>
      <c r="D39" s="146"/>
      <c r="E39" s="147"/>
      <c r="F39" s="155"/>
      <c r="G39" s="155"/>
      <c r="H39" s="156"/>
      <c r="I39" s="157"/>
      <c r="J39" s="150"/>
      <c r="K39" s="151"/>
      <c r="L39" s="152"/>
      <c r="M39" s="162"/>
      <c r="N39" s="159"/>
      <c r="O39" s="155"/>
      <c r="P39" s="154"/>
      <c r="Q39" s="155"/>
    </row>
    <row r="40" spans="1:17" s="69" customFormat="1" ht="18.899999999999999" customHeight="1" x14ac:dyDescent="0.25">
      <c r="A40" s="143">
        <v>34</v>
      </c>
      <c r="B40" s="145"/>
      <c r="C40" s="145"/>
      <c r="D40" s="146"/>
      <c r="E40" s="147"/>
      <c r="F40" s="155"/>
      <c r="G40" s="155"/>
      <c r="H40" s="156"/>
      <c r="I40" s="157"/>
      <c r="J40" s="150" t="e">
        <f>IF(AND(Q40="",#REF!&gt;0,#REF!&lt;5),K40,0)</f>
        <v>#REF!</v>
      </c>
      <c r="K40" s="151" t="str">
        <f>IF(D40="","ZZZ9",IF(AND(#REF!&gt;0,#REF!&lt;5),D40&amp;#REF!,D40&amp;"9"))</f>
        <v>ZZZ9</v>
      </c>
      <c r="L40" s="152">
        <f t="shared" ref="L40:L156" si="0">IF(Q40="",999,Q40)</f>
        <v>999</v>
      </c>
      <c r="M40" s="162">
        <f t="shared" ref="M40:M156" si="1">IF(P40=999,999,1)</f>
        <v>999</v>
      </c>
      <c r="N40" s="159"/>
      <c r="O40" s="155"/>
      <c r="P40" s="154">
        <f t="shared" ref="P40:P156" si="2">IF(N40="DA",1,IF(N40="WC",2,IF(N40="SE",3,IF(N40="Q",4,IF(N40="LL",5,999)))))</f>
        <v>999</v>
      </c>
      <c r="Q40" s="155"/>
    </row>
    <row r="41" spans="1:17" s="69" customFormat="1" ht="18.899999999999999" customHeight="1" x14ac:dyDescent="0.25">
      <c r="A41" s="143">
        <v>35</v>
      </c>
      <c r="B41" s="145"/>
      <c r="C41" s="145"/>
      <c r="D41" s="146"/>
      <c r="E41" s="147"/>
      <c r="F41" s="155"/>
      <c r="G41" s="155"/>
      <c r="H41" s="156"/>
      <c r="I41" s="157"/>
      <c r="J41" s="150" t="e">
        <f>IF(AND(Q41="",#REF!&gt;0,#REF!&lt;5),K41,0)</f>
        <v>#REF!</v>
      </c>
      <c r="K41" s="151" t="str">
        <f>IF(D41="","ZZZ9",IF(AND(#REF!&gt;0,#REF!&lt;5),D41&amp;#REF!,D41&amp;"9"))</f>
        <v>ZZZ9</v>
      </c>
      <c r="L41" s="152">
        <f t="shared" si="0"/>
        <v>999</v>
      </c>
      <c r="M41" s="162">
        <f t="shared" si="1"/>
        <v>999</v>
      </c>
      <c r="N41" s="159"/>
      <c r="O41" s="155"/>
      <c r="P41" s="154">
        <f t="shared" si="2"/>
        <v>999</v>
      </c>
      <c r="Q41" s="155"/>
    </row>
    <row r="42" spans="1:17" s="69" customFormat="1" ht="18.899999999999999" customHeight="1" x14ac:dyDescent="0.25">
      <c r="A42" s="143">
        <v>36</v>
      </c>
      <c r="B42" s="145"/>
      <c r="C42" s="145"/>
      <c r="D42" s="146"/>
      <c r="E42" s="147"/>
      <c r="F42" s="155"/>
      <c r="G42" s="155"/>
      <c r="H42" s="156"/>
      <c r="I42" s="157"/>
      <c r="J42" s="150" t="e">
        <f>IF(AND(Q42="",#REF!&gt;0,#REF!&lt;5),K42,0)</f>
        <v>#REF!</v>
      </c>
      <c r="K42" s="151" t="str">
        <f>IF(D42="","ZZZ9",IF(AND(#REF!&gt;0,#REF!&lt;5),D42&amp;#REF!,D42&amp;"9"))</f>
        <v>ZZZ9</v>
      </c>
      <c r="L42" s="152">
        <f t="shared" si="0"/>
        <v>999</v>
      </c>
      <c r="M42" s="162">
        <f t="shared" si="1"/>
        <v>999</v>
      </c>
      <c r="N42" s="159"/>
      <c r="O42" s="155"/>
      <c r="P42" s="154">
        <f t="shared" si="2"/>
        <v>999</v>
      </c>
      <c r="Q42" s="155"/>
    </row>
    <row r="43" spans="1:17" s="69" customFormat="1" ht="18.899999999999999" customHeight="1" x14ac:dyDescent="0.25">
      <c r="A43" s="143">
        <v>37</v>
      </c>
      <c r="B43" s="145"/>
      <c r="C43" s="145"/>
      <c r="D43" s="146"/>
      <c r="E43" s="147"/>
      <c r="F43" s="155"/>
      <c r="G43" s="155"/>
      <c r="H43" s="156"/>
      <c r="I43" s="157"/>
      <c r="J43" s="150" t="e">
        <f>IF(AND(Q43="",#REF!&gt;0,#REF!&lt;5),K43,0)</f>
        <v>#REF!</v>
      </c>
      <c r="K43" s="151" t="str">
        <f>IF(D43="","ZZZ9",IF(AND(#REF!&gt;0,#REF!&lt;5),D43&amp;#REF!,D43&amp;"9"))</f>
        <v>ZZZ9</v>
      </c>
      <c r="L43" s="152">
        <f t="shared" si="0"/>
        <v>999</v>
      </c>
      <c r="M43" s="162">
        <f t="shared" si="1"/>
        <v>999</v>
      </c>
      <c r="N43" s="159"/>
      <c r="O43" s="155"/>
      <c r="P43" s="154">
        <f t="shared" si="2"/>
        <v>999</v>
      </c>
      <c r="Q43" s="155"/>
    </row>
    <row r="44" spans="1:17" s="69" customFormat="1" ht="18.899999999999999" customHeight="1" x14ac:dyDescent="0.25">
      <c r="A44" s="143">
        <v>38</v>
      </c>
      <c r="B44" s="145"/>
      <c r="C44" s="145"/>
      <c r="D44" s="146"/>
      <c r="E44" s="147"/>
      <c r="F44" s="155"/>
      <c r="G44" s="155"/>
      <c r="H44" s="156"/>
      <c r="I44" s="157"/>
      <c r="J44" s="150" t="e">
        <f>IF(AND(Q44="",#REF!&gt;0,#REF!&lt;5),K44,0)</f>
        <v>#REF!</v>
      </c>
      <c r="K44" s="151" t="str">
        <f>IF(D44="","ZZZ9",IF(AND(#REF!&gt;0,#REF!&lt;5),D44&amp;#REF!,D44&amp;"9"))</f>
        <v>ZZZ9</v>
      </c>
      <c r="L44" s="152">
        <f t="shared" si="0"/>
        <v>999</v>
      </c>
      <c r="M44" s="162">
        <f t="shared" si="1"/>
        <v>999</v>
      </c>
      <c r="N44" s="159"/>
      <c r="O44" s="155"/>
      <c r="P44" s="154">
        <f t="shared" si="2"/>
        <v>999</v>
      </c>
      <c r="Q44" s="155"/>
    </row>
    <row r="45" spans="1:17" s="69" customFormat="1" ht="18.899999999999999" customHeight="1" x14ac:dyDescent="0.25">
      <c r="A45" s="143">
        <v>39</v>
      </c>
      <c r="B45" s="145"/>
      <c r="C45" s="145"/>
      <c r="D45" s="146"/>
      <c r="E45" s="147"/>
      <c r="F45" s="155"/>
      <c r="G45" s="155"/>
      <c r="H45" s="156"/>
      <c r="I45" s="157"/>
      <c r="J45" s="150" t="e">
        <f>IF(AND(Q45="",#REF!&gt;0,#REF!&lt;5),K45,0)</f>
        <v>#REF!</v>
      </c>
      <c r="K45" s="151" t="str">
        <f>IF(D45="","ZZZ9",IF(AND(#REF!&gt;0,#REF!&lt;5),D45&amp;#REF!,D45&amp;"9"))</f>
        <v>ZZZ9</v>
      </c>
      <c r="L45" s="152">
        <f t="shared" si="0"/>
        <v>999</v>
      </c>
      <c r="M45" s="162">
        <f t="shared" si="1"/>
        <v>999</v>
      </c>
      <c r="N45" s="159"/>
      <c r="O45" s="155"/>
      <c r="P45" s="154">
        <f t="shared" si="2"/>
        <v>999</v>
      </c>
      <c r="Q45" s="155"/>
    </row>
    <row r="46" spans="1:17" s="69" customFormat="1" ht="18.899999999999999" customHeight="1" x14ac:dyDescent="0.25">
      <c r="A46" s="143">
        <v>40</v>
      </c>
      <c r="B46" s="145"/>
      <c r="C46" s="145"/>
      <c r="D46" s="146"/>
      <c r="E46" s="147"/>
      <c r="F46" s="155"/>
      <c r="G46" s="155"/>
      <c r="H46" s="156"/>
      <c r="I46" s="157"/>
      <c r="J46" s="150" t="e">
        <f>IF(AND(Q46="",#REF!&gt;0,#REF!&lt;5),K46,0)</f>
        <v>#REF!</v>
      </c>
      <c r="K46" s="151" t="str">
        <f>IF(D46="","ZZZ9",IF(AND(#REF!&gt;0,#REF!&lt;5),D46&amp;#REF!,D46&amp;"9"))</f>
        <v>ZZZ9</v>
      </c>
      <c r="L46" s="152">
        <f t="shared" si="0"/>
        <v>999</v>
      </c>
      <c r="M46" s="162">
        <f t="shared" si="1"/>
        <v>999</v>
      </c>
      <c r="N46" s="159"/>
      <c r="O46" s="155"/>
      <c r="P46" s="154">
        <f t="shared" si="2"/>
        <v>999</v>
      </c>
      <c r="Q46" s="155"/>
    </row>
    <row r="47" spans="1:17" s="69" customFormat="1" ht="18.899999999999999" customHeight="1" x14ac:dyDescent="0.25">
      <c r="A47" s="143">
        <v>41</v>
      </c>
      <c r="B47" s="145"/>
      <c r="C47" s="145"/>
      <c r="D47" s="146"/>
      <c r="E47" s="147"/>
      <c r="F47" s="155"/>
      <c r="G47" s="155"/>
      <c r="H47" s="156"/>
      <c r="I47" s="157"/>
      <c r="J47" s="150" t="e">
        <f>IF(AND(Q47="",#REF!&gt;0,#REF!&lt;5),K47,0)</f>
        <v>#REF!</v>
      </c>
      <c r="K47" s="151" t="str">
        <f>IF(D47="","ZZZ9",IF(AND(#REF!&gt;0,#REF!&lt;5),D47&amp;#REF!,D47&amp;"9"))</f>
        <v>ZZZ9</v>
      </c>
      <c r="L47" s="152">
        <f t="shared" si="0"/>
        <v>999</v>
      </c>
      <c r="M47" s="162">
        <f t="shared" si="1"/>
        <v>999</v>
      </c>
      <c r="N47" s="159"/>
      <c r="O47" s="155"/>
      <c r="P47" s="154">
        <f t="shared" si="2"/>
        <v>999</v>
      </c>
      <c r="Q47" s="155"/>
    </row>
    <row r="48" spans="1:17" s="69" customFormat="1" ht="18.899999999999999" customHeight="1" x14ac:dyDescent="0.25">
      <c r="A48" s="143">
        <v>42</v>
      </c>
      <c r="B48" s="145"/>
      <c r="C48" s="145"/>
      <c r="D48" s="146"/>
      <c r="E48" s="147"/>
      <c r="F48" s="155"/>
      <c r="G48" s="155"/>
      <c r="H48" s="156"/>
      <c r="I48" s="157"/>
      <c r="J48" s="150" t="e">
        <f>IF(AND(Q48="",#REF!&gt;0,#REF!&lt;5),K48,0)</f>
        <v>#REF!</v>
      </c>
      <c r="K48" s="151" t="str">
        <f>IF(D48="","ZZZ9",IF(AND(#REF!&gt;0,#REF!&lt;5),D48&amp;#REF!,D48&amp;"9"))</f>
        <v>ZZZ9</v>
      </c>
      <c r="L48" s="152">
        <f t="shared" si="0"/>
        <v>999</v>
      </c>
      <c r="M48" s="162">
        <f t="shared" si="1"/>
        <v>999</v>
      </c>
      <c r="N48" s="159"/>
      <c r="O48" s="155"/>
      <c r="P48" s="154">
        <f t="shared" si="2"/>
        <v>999</v>
      </c>
      <c r="Q48" s="155"/>
    </row>
    <row r="49" spans="1:17" s="69" customFormat="1" ht="18.899999999999999" customHeight="1" x14ac:dyDescent="0.25">
      <c r="A49" s="143">
        <v>43</v>
      </c>
      <c r="B49" s="145"/>
      <c r="C49" s="145"/>
      <c r="D49" s="146"/>
      <c r="E49" s="147"/>
      <c r="F49" s="155"/>
      <c r="G49" s="155"/>
      <c r="H49" s="156"/>
      <c r="I49" s="157"/>
      <c r="J49" s="150" t="e">
        <f>IF(AND(Q49="",#REF!&gt;0,#REF!&lt;5),K49,0)</f>
        <v>#REF!</v>
      </c>
      <c r="K49" s="151" t="str">
        <f>IF(D49="","ZZZ9",IF(AND(#REF!&gt;0,#REF!&lt;5),D49&amp;#REF!,D49&amp;"9"))</f>
        <v>ZZZ9</v>
      </c>
      <c r="L49" s="152">
        <f t="shared" si="0"/>
        <v>999</v>
      </c>
      <c r="M49" s="162">
        <f t="shared" si="1"/>
        <v>999</v>
      </c>
      <c r="N49" s="159"/>
      <c r="O49" s="155"/>
      <c r="P49" s="154">
        <f t="shared" si="2"/>
        <v>999</v>
      </c>
      <c r="Q49" s="155"/>
    </row>
    <row r="50" spans="1:17" s="69" customFormat="1" ht="18.899999999999999" customHeight="1" x14ac:dyDescent="0.25">
      <c r="A50" s="143">
        <v>44</v>
      </c>
      <c r="B50" s="145"/>
      <c r="C50" s="145"/>
      <c r="D50" s="146"/>
      <c r="E50" s="147"/>
      <c r="F50" s="155"/>
      <c r="G50" s="155"/>
      <c r="H50" s="156"/>
      <c r="I50" s="157"/>
      <c r="J50" s="150" t="e">
        <f>IF(AND(Q50="",#REF!&gt;0,#REF!&lt;5),K50,0)</f>
        <v>#REF!</v>
      </c>
      <c r="K50" s="151" t="str">
        <f>IF(D50="","ZZZ9",IF(AND(#REF!&gt;0,#REF!&lt;5),D50&amp;#REF!,D50&amp;"9"))</f>
        <v>ZZZ9</v>
      </c>
      <c r="L50" s="152">
        <f t="shared" si="0"/>
        <v>999</v>
      </c>
      <c r="M50" s="162">
        <f t="shared" si="1"/>
        <v>999</v>
      </c>
      <c r="N50" s="159"/>
      <c r="O50" s="155"/>
      <c r="P50" s="154">
        <f t="shared" si="2"/>
        <v>999</v>
      </c>
      <c r="Q50" s="155"/>
    </row>
    <row r="51" spans="1:17" s="69" customFormat="1" ht="18.899999999999999" customHeight="1" x14ac:dyDescent="0.25">
      <c r="A51" s="143">
        <v>45</v>
      </c>
      <c r="B51" s="145"/>
      <c r="C51" s="145"/>
      <c r="D51" s="146"/>
      <c r="E51" s="147"/>
      <c r="F51" s="155"/>
      <c r="G51" s="155"/>
      <c r="H51" s="156"/>
      <c r="I51" s="157"/>
      <c r="J51" s="150" t="e">
        <f>IF(AND(Q51="",#REF!&gt;0,#REF!&lt;5),K51,0)</f>
        <v>#REF!</v>
      </c>
      <c r="K51" s="151" t="str">
        <f>IF(D51="","ZZZ9",IF(AND(#REF!&gt;0,#REF!&lt;5),D51&amp;#REF!,D51&amp;"9"))</f>
        <v>ZZZ9</v>
      </c>
      <c r="L51" s="152">
        <f t="shared" si="0"/>
        <v>999</v>
      </c>
      <c r="M51" s="162">
        <f t="shared" si="1"/>
        <v>999</v>
      </c>
      <c r="N51" s="159"/>
      <c r="O51" s="155"/>
      <c r="P51" s="154">
        <f t="shared" si="2"/>
        <v>999</v>
      </c>
      <c r="Q51" s="155"/>
    </row>
    <row r="52" spans="1:17" s="69" customFormat="1" ht="18.899999999999999" customHeight="1" x14ac:dyDescent="0.25">
      <c r="A52" s="143">
        <v>46</v>
      </c>
      <c r="B52" s="145"/>
      <c r="C52" s="145"/>
      <c r="D52" s="146"/>
      <c r="E52" s="147"/>
      <c r="F52" s="155"/>
      <c r="G52" s="155"/>
      <c r="H52" s="156"/>
      <c r="I52" s="157"/>
      <c r="J52" s="150" t="e">
        <f>IF(AND(Q52="",#REF!&gt;0,#REF!&lt;5),K52,0)</f>
        <v>#REF!</v>
      </c>
      <c r="K52" s="151" t="str">
        <f>IF(D52="","ZZZ9",IF(AND(#REF!&gt;0,#REF!&lt;5),D52&amp;#REF!,D52&amp;"9"))</f>
        <v>ZZZ9</v>
      </c>
      <c r="L52" s="152">
        <f t="shared" si="0"/>
        <v>999</v>
      </c>
      <c r="M52" s="162">
        <f t="shared" si="1"/>
        <v>999</v>
      </c>
      <c r="N52" s="159"/>
      <c r="O52" s="155"/>
      <c r="P52" s="154">
        <f t="shared" si="2"/>
        <v>999</v>
      </c>
      <c r="Q52" s="155"/>
    </row>
    <row r="53" spans="1:17" s="69" customFormat="1" ht="18.899999999999999" customHeight="1" x14ac:dyDescent="0.25">
      <c r="A53" s="143">
        <v>47</v>
      </c>
      <c r="B53" s="145"/>
      <c r="C53" s="145"/>
      <c r="D53" s="146"/>
      <c r="E53" s="147"/>
      <c r="F53" s="155"/>
      <c r="G53" s="155"/>
      <c r="H53" s="156"/>
      <c r="I53" s="157"/>
      <c r="J53" s="150" t="e">
        <f>IF(AND(Q53="",#REF!&gt;0,#REF!&lt;5),K53,0)</f>
        <v>#REF!</v>
      </c>
      <c r="K53" s="151" t="str">
        <f>IF(D53="","ZZZ9",IF(AND(#REF!&gt;0,#REF!&lt;5),D53&amp;#REF!,D53&amp;"9"))</f>
        <v>ZZZ9</v>
      </c>
      <c r="L53" s="152">
        <f t="shared" si="0"/>
        <v>999</v>
      </c>
      <c r="M53" s="162">
        <f t="shared" si="1"/>
        <v>999</v>
      </c>
      <c r="N53" s="159"/>
      <c r="O53" s="155"/>
      <c r="P53" s="154">
        <f t="shared" si="2"/>
        <v>999</v>
      </c>
      <c r="Q53" s="155"/>
    </row>
    <row r="54" spans="1:17" s="69" customFormat="1" ht="18.899999999999999" customHeight="1" x14ac:dyDescent="0.25">
      <c r="A54" s="143">
        <v>48</v>
      </c>
      <c r="B54" s="145"/>
      <c r="C54" s="145"/>
      <c r="D54" s="146"/>
      <c r="E54" s="147"/>
      <c r="F54" s="155"/>
      <c r="G54" s="155"/>
      <c r="H54" s="156"/>
      <c r="I54" s="157"/>
      <c r="J54" s="150" t="e">
        <f>IF(AND(Q54="",#REF!&gt;0,#REF!&lt;5),K54,0)</f>
        <v>#REF!</v>
      </c>
      <c r="K54" s="151" t="str">
        <f>IF(D54="","ZZZ9",IF(AND(#REF!&gt;0,#REF!&lt;5),D54&amp;#REF!,D54&amp;"9"))</f>
        <v>ZZZ9</v>
      </c>
      <c r="L54" s="152">
        <f t="shared" si="0"/>
        <v>999</v>
      </c>
      <c r="M54" s="162">
        <f t="shared" si="1"/>
        <v>999</v>
      </c>
      <c r="N54" s="159"/>
      <c r="O54" s="155"/>
      <c r="P54" s="154">
        <f t="shared" si="2"/>
        <v>999</v>
      </c>
      <c r="Q54" s="155"/>
    </row>
    <row r="55" spans="1:17" s="69" customFormat="1" ht="18.899999999999999" customHeight="1" x14ac:dyDescent="0.25">
      <c r="A55" s="143">
        <v>49</v>
      </c>
      <c r="B55" s="145"/>
      <c r="C55" s="145"/>
      <c r="D55" s="146"/>
      <c r="E55" s="147"/>
      <c r="F55" s="155"/>
      <c r="G55" s="155"/>
      <c r="H55" s="156"/>
      <c r="I55" s="157"/>
      <c r="J55" s="150" t="e">
        <f>IF(AND(Q55="",#REF!&gt;0,#REF!&lt;5),K55,0)</f>
        <v>#REF!</v>
      </c>
      <c r="K55" s="151" t="str">
        <f>IF(D55="","ZZZ9",IF(AND(#REF!&gt;0,#REF!&lt;5),D55&amp;#REF!,D55&amp;"9"))</f>
        <v>ZZZ9</v>
      </c>
      <c r="L55" s="152">
        <f t="shared" si="0"/>
        <v>999</v>
      </c>
      <c r="M55" s="162">
        <f t="shared" si="1"/>
        <v>999</v>
      </c>
      <c r="N55" s="159"/>
      <c r="O55" s="155"/>
      <c r="P55" s="154">
        <f t="shared" si="2"/>
        <v>999</v>
      </c>
      <c r="Q55" s="155"/>
    </row>
    <row r="56" spans="1:17" s="69" customFormat="1" ht="18.899999999999999" customHeight="1" x14ac:dyDescent="0.25">
      <c r="A56" s="143">
        <v>50</v>
      </c>
      <c r="B56" s="145"/>
      <c r="C56" s="145"/>
      <c r="D56" s="146"/>
      <c r="E56" s="147"/>
      <c r="F56" s="155"/>
      <c r="G56" s="155"/>
      <c r="H56" s="156"/>
      <c r="I56" s="157"/>
      <c r="J56" s="150" t="e">
        <f>IF(AND(Q56="",#REF!&gt;0,#REF!&lt;5),K56,0)</f>
        <v>#REF!</v>
      </c>
      <c r="K56" s="151" t="str">
        <f>IF(D56="","ZZZ9",IF(AND(#REF!&gt;0,#REF!&lt;5),D56&amp;#REF!,D56&amp;"9"))</f>
        <v>ZZZ9</v>
      </c>
      <c r="L56" s="152">
        <f t="shared" si="0"/>
        <v>999</v>
      </c>
      <c r="M56" s="162">
        <f t="shared" si="1"/>
        <v>999</v>
      </c>
      <c r="N56" s="159"/>
      <c r="O56" s="155"/>
      <c r="P56" s="154">
        <f t="shared" si="2"/>
        <v>999</v>
      </c>
      <c r="Q56" s="155"/>
    </row>
    <row r="57" spans="1:17" s="69" customFormat="1" ht="18.899999999999999" customHeight="1" x14ac:dyDescent="0.25">
      <c r="A57" s="143">
        <v>51</v>
      </c>
      <c r="B57" s="145"/>
      <c r="C57" s="145"/>
      <c r="D57" s="146"/>
      <c r="E57" s="147"/>
      <c r="F57" s="155"/>
      <c r="G57" s="155"/>
      <c r="H57" s="156"/>
      <c r="I57" s="157"/>
      <c r="J57" s="150" t="e">
        <f>IF(AND(Q57="",#REF!&gt;0,#REF!&lt;5),K57,0)</f>
        <v>#REF!</v>
      </c>
      <c r="K57" s="151" t="str">
        <f>IF(D57="","ZZZ9",IF(AND(#REF!&gt;0,#REF!&lt;5),D57&amp;#REF!,D57&amp;"9"))</f>
        <v>ZZZ9</v>
      </c>
      <c r="L57" s="152">
        <f t="shared" si="0"/>
        <v>999</v>
      </c>
      <c r="M57" s="162">
        <f t="shared" si="1"/>
        <v>999</v>
      </c>
      <c r="N57" s="159"/>
      <c r="O57" s="155"/>
      <c r="P57" s="154">
        <f t="shared" si="2"/>
        <v>999</v>
      </c>
      <c r="Q57" s="155"/>
    </row>
    <row r="58" spans="1:17" s="69" customFormat="1" ht="18.899999999999999" customHeight="1" x14ac:dyDescent="0.25">
      <c r="A58" s="143">
        <v>52</v>
      </c>
      <c r="B58" s="145"/>
      <c r="C58" s="145"/>
      <c r="D58" s="146"/>
      <c r="E58" s="147"/>
      <c r="F58" s="155"/>
      <c r="G58" s="155"/>
      <c r="H58" s="156"/>
      <c r="I58" s="157"/>
      <c r="J58" s="150" t="e">
        <f>IF(AND(Q58="",#REF!&gt;0,#REF!&lt;5),K58,0)</f>
        <v>#REF!</v>
      </c>
      <c r="K58" s="151" t="str">
        <f>IF(D58="","ZZZ9",IF(AND(#REF!&gt;0,#REF!&lt;5),D58&amp;#REF!,D58&amp;"9"))</f>
        <v>ZZZ9</v>
      </c>
      <c r="L58" s="152">
        <f t="shared" si="0"/>
        <v>999</v>
      </c>
      <c r="M58" s="162">
        <f t="shared" si="1"/>
        <v>999</v>
      </c>
      <c r="N58" s="159"/>
      <c r="O58" s="155"/>
      <c r="P58" s="154">
        <f t="shared" si="2"/>
        <v>999</v>
      </c>
      <c r="Q58" s="155"/>
    </row>
    <row r="59" spans="1:17" s="69" customFormat="1" ht="18.899999999999999" customHeight="1" x14ac:dyDescent="0.25">
      <c r="A59" s="143">
        <v>53</v>
      </c>
      <c r="B59" s="145"/>
      <c r="C59" s="145"/>
      <c r="D59" s="146"/>
      <c r="E59" s="147"/>
      <c r="F59" s="155"/>
      <c r="G59" s="155"/>
      <c r="H59" s="156"/>
      <c r="I59" s="157"/>
      <c r="J59" s="150" t="e">
        <f>IF(AND(Q59="",#REF!&gt;0,#REF!&lt;5),K59,0)</f>
        <v>#REF!</v>
      </c>
      <c r="K59" s="151" t="str">
        <f>IF(D59="","ZZZ9",IF(AND(#REF!&gt;0,#REF!&lt;5),D59&amp;#REF!,D59&amp;"9"))</f>
        <v>ZZZ9</v>
      </c>
      <c r="L59" s="152">
        <f t="shared" si="0"/>
        <v>999</v>
      </c>
      <c r="M59" s="162">
        <f t="shared" si="1"/>
        <v>999</v>
      </c>
      <c r="N59" s="159"/>
      <c r="O59" s="155"/>
      <c r="P59" s="154">
        <f t="shared" si="2"/>
        <v>999</v>
      </c>
      <c r="Q59" s="155"/>
    </row>
    <row r="60" spans="1:17" s="69" customFormat="1" ht="18.899999999999999" customHeight="1" x14ac:dyDescent="0.25">
      <c r="A60" s="143">
        <v>54</v>
      </c>
      <c r="B60" s="145"/>
      <c r="C60" s="145"/>
      <c r="D60" s="146"/>
      <c r="E60" s="147"/>
      <c r="F60" s="155"/>
      <c r="G60" s="155"/>
      <c r="H60" s="156"/>
      <c r="I60" s="157"/>
      <c r="J60" s="150" t="e">
        <f>IF(AND(Q60="",#REF!&gt;0,#REF!&lt;5),K60,0)</f>
        <v>#REF!</v>
      </c>
      <c r="K60" s="151" t="str">
        <f>IF(D60="","ZZZ9",IF(AND(#REF!&gt;0,#REF!&lt;5),D60&amp;#REF!,D60&amp;"9"))</f>
        <v>ZZZ9</v>
      </c>
      <c r="L60" s="152">
        <f t="shared" si="0"/>
        <v>999</v>
      </c>
      <c r="M60" s="162">
        <f t="shared" si="1"/>
        <v>999</v>
      </c>
      <c r="N60" s="159"/>
      <c r="O60" s="155"/>
      <c r="P60" s="154">
        <f t="shared" si="2"/>
        <v>999</v>
      </c>
      <c r="Q60" s="155"/>
    </row>
    <row r="61" spans="1:17" s="69" customFormat="1" ht="18.899999999999999" customHeight="1" x14ac:dyDescent="0.25">
      <c r="A61" s="143">
        <v>55</v>
      </c>
      <c r="B61" s="145"/>
      <c r="C61" s="145"/>
      <c r="D61" s="146"/>
      <c r="E61" s="147"/>
      <c r="F61" s="155"/>
      <c r="G61" s="155"/>
      <c r="H61" s="156"/>
      <c r="I61" s="157"/>
      <c r="J61" s="150" t="e">
        <f>IF(AND(Q61="",#REF!&gt;0,#REF!&lt;5),K61,0)</f>
        <v>#REF!</v>
      </c>
      <c r="K61" s="151" t="str">
        <f>IF(D61="","ZZZ9",IF(AND(#REF!&gt;0,#REF!&lt;5),D61&amp;#REF!,D61&amp;"9"))</f>
        <v>ZZZ9</v>
      </c>
      <c r="L61" s="152">
        <f t="shared" si="0"/>
        <v>999</v>
      </c>
      <c r="M61" s="162">
        <f t="shared" si="1"/>
        <v>999</v>
      </c>
      <c r="N61" s="159"/>
      <c r="O61" s="155"/>
      <c r="P61" s="154">
        <f t="shared" si="2"/>
        <v>999</v>
      </c>
      <c r="Q61" s="155"/>
    </row>
    <row r="62" spans="1:17" s="69" customFormat="1" ht="18.899999999999999" customHeight="1" x14ac:dyDescent="0.25">
      <c r="A62" s="143">
        <v>56</v>
      </c>
      <c r="B62" s="145"/>
      <c r="C62" s="145"/>
      <c r="D62" s="146"/>
      <c r="E62" s="147"/>
      <c r="F62" s="155"/>
      <c r="G62" s="155"/>
      <c r="H62" s="156"/>
      <c r="I62" s="157"/>
      <c r="J62" s="150" t="e">
        <f>IF(AND(Q62="",#REF!&gt;0,#REF!&lt;5),K62,0)</f>
        <v>#REF!</v>
      </c>
      <c r="K62" s="151" t="str">
        <f>IF(D62="","ZZZ9",IF(AND(#REF!&gt;0,#REF!&lt;5),D62&amp;#REF!,D62&amp;"9"))</f>
        <v>ZZZ9</v>
      </c>
      <c r="L62" s="152">
        <f t="shared" si="0"/>
        <v>999</v>
      </c>
      <c r="M62" s="162">
        <f t="shared" si="1"/>
        <v>999</v>
      </c>
      <c r="N62" s="159"/>
      <c r="O62" s="155"/>
      <c r="P62" s="154">
        <f t="shared" si="2"/>
        <v>999</v>
      </c>
      <c r="Q62" s="155"/>
    </row>
    <row r="63" spans="1:17" s="69" customFormat="1" ht="18.899999999999999" customHeight="1" x14ac:dyDescent="0.25">
      <c r="A63" s="143">
        <v>57</v>
      </c>
      <c r="B63" s="145"/>
      <c r="C63" s="145"/>
      <c r="D63" s="146"/>
      <c r="E63" s="147"/>
      <c r="F63" s="155"/>
      <c r="G63" s="155"/>
      <c r="H63" s="156"/>
      <c r="I63" s="157"/>
      <c r="J63" s="150" t="e">
        <f>IF(AND(Q63="",#REF!&gt;0,#REF!&lt;5),K63,0)</f>
        <v>#REF!</v>
      </c>
      <c r="K63" s="151" t="str">
        <f>IF(D63="","ZZZ9",IF(AND(#REF!&gt;0,#REF!&lt;5),D63&amp;#REF!,D63&amp;"9"))</f>
        <v>ZZZ9</v>
      </c>
      <c r="L63" s="152">
        <f t="shared" si="0"/>
        <v>999</v>
      </c>
      <c r="M63" s="162">
        <f t="shared" si="1"/>
        <v>999</v>
      </c>
      <c r="N63" s="159"/>
      <c r="O63" s="155"/>
      <c r="P63" s="154">
        <f t="shared" si="2"/>
        <v>999</v>
      </c>
      <c r="Q63" s="155"/>
    </row>
    <row r="64" spans="1:17" s="69" customFormat="1" ht="18.899999999999999" customHeight="1" x14ac:dyDescent="0.25">
      <c r="A64" s="143">
        <v>58</v>
      </c>
      <c r="B64" s="145"/>
      <c r="C64" s="145"/>
      <c r="D64" s="146"/>
      <c r="E64" s="147"/>
      <c r="F64" s="155"/>
      <c r="G64" s="155"/>
      <c r="H64" s="156"/>
      <c r="I64" s="157"/>
      <c r="J64" s="150" t="e">
        <f>IF(AND(Q64="",#REF!&gt;0,#REF!&lt;5),K64,0)</f>
        <v>#REF!</v>
      </c>
      <c r="K64" s="151" t="str">
        <f>IF(D64="","ZZZ9",IF(AND(#REF!&gt;0,#REF!&lt;5),D64&amp;#REF!,D64&amp;"9"))</f>
        <v>ZZZ9</v>
      </c>
      <c r="L64" s="152">
        <f t="shared" si="0"/>
        <v>999</v>
      </c>
      <c r="M64" s="162">
        <f t="shared" si="1"/>
        <v>999</v>
      </c>
      <c r="N64" s="159"/>
      <c r="O64" s="155"/>
      <c r="P64" s="154">
        <f t="shared" si="2"/>
        <v>999</v>
      </c>
      <c r="Q64" s="155"/>
    </row>
    <row r="65" spans="1:17" s="69" customFormat="1" ht="18.899999999999999" customHeight="1" x14ac:dyDescent="0.25">
      <c r="A65" s="143">
        <v>59</v>
      </c>
      <c r="B65" s="145"/>
      <c r="C65" s="145"/>
      <c r="D65" s="146"/>
      <c r="E65" s="147"/>
      <c r="F65" s="155"/>
      <c r="G65" s="155"/>
      <c r="H65" s="156"/>
      <c r="I65" s="157"/>
      <c r="J65" s="150" t="e">
        <f>IF(AND(Q65="",#REF!&gt;0,#REF!&lt;5),K65,0)</f>
        <v>#REF!</v>
      </c>
      <c r="K65" s="151" t="str">
        <f>IF(D65="","ZZZ9",IF(AND(#REF!&gt;0,#REF!&lt;5),D65&amp;#REF!,D65&amp;"9"))</f>
        <v>ZZZ9</v>
      </c>
      <c r="L65" s="152">
        <f t="shared" si="0"/>
        <v>999</v>
      </c>
      <c r="M65" s="162">
        <f t="shared" si="1"/>
        <v>999</v>
      </c>
      <c r="N65" s="159"/>
      <c r="O65" s="155"/>
      <c r="P65" s="154">
        <f t="shared" si="2"/>
        <v>999</v>
      </c>
      <c r="Q65" s="155"/>
    </row>
    <row r="66" spans="1:17" s="69" customFormat="1" ht="18.899999999999999" customHeight="1" x14ac:dyDescent="0.25">
      <c r="A66" s="143">
        <v>60</v>
      </c>
      <c r="B66" s="145"/>
      <c r="C66" s="145"/>
      <c r="D66" s="146"/>
      <c r="E66" s="147"/>
      <c r="F66" s="155"/>
      <c r="G66" s="155"/>
      <c r="H66" s="156"/>
      <c r="I66" s="157"/>
      <c r="J66" s="150" t="e">
        <f>IF(AND(Q66="",#REF!&gt;0,#REF!&lt;5),K66,0)</f>
        <v>#REF!</v>
      </c>
      <c r="K66" s="151" t="str">
        <f>IF(D66="","ZZZ9",IF(AND(#REF!&gt;0,#REF!&lt;5),D66&amp;#REF!,D66&amp;"9"))</f>
        <v>ZZZ9</v>
      </c>
      <c r="L66" s="152">
        <f t="shared" si="0"/>
        <v>999</v>
      </c>
      <c r="M66" s="162">
        <f t="shared" si="1"/>
        <v>999</v>
      </c>
      <c r="N66" s="159"/>
      <c r="O66" s="155"/>
      <c r="P66" s="154">
        <f t="shared" si="2"/>
        <v>999</v>
      </c>
      <c r="Q66" s="155"/>
    </row>
    <row r="67" spans="1:17" s="69" customFormat="1" ht="18.899999999999999" customHeight="1" x14ac:dyDescent="0.25">
      <c r="A67" s="143">
        <v>61</v>
      </c>
      <c r="B67" s="145"/>
      <c r="C67" s="145"/>
      <c r="D67" s="146"/>
      <c r="E67" s="147"/>
      <c r="F67" s="155"/>
      <c r="G67" s="155"/>
      <c r="H67" s="156"/>
      <c r="I67" s="157"/>
      <c r="J67" s="150" t="e">
        <f>IF(AND(Q67="",#REF!&gt;0,#REF!&lt;5),K67,0)</f>
        <v>#REF!</v>
      </c>
      <c r="K67" s="151" t="str">
        <f>IF(D67="","ZZZ9",IF(AND(#REF!&gt;0,#REF!&lt;5),D67&amp;#REF!,D67&amp;"9"))</f>
        <v>ZZZ9</v>
      </c>
      <c r="L67" s="152">
        <f t="shared" si="0"/>
        <v>999</v>
      </c>
      <c r="M67" s="162">
        <f t="shared" si="1"/>
        <v>999</v>
      </c>
      <c r="N67" s="159"/>
      <c r="O67" s="155"/>
      <c r="P67" s="154">
        <f t="shared" si="2"/>
        <v>999</v>
      </c>
      <c r="Q67" s="155"/>
    </row>
    <row r="68" spans="1:17" s="69" customFormat="1" ht="18.899999999999999" customHeight="1" x14ac:dyDescent="0.25">
      <c r="A68" s="143">
        <v>62</v>
      </c>
      <c r="B68" s="145"/>
      <c r="C68" s="145"/>
      <c r="D68" s="146"/>
      <c r="E68" s="147"/>
      <c r="F68" s="155"/>
      <c r="G68" s="155"/>
      <c r="H68" s="156"/>
      <c r="I68" s="157"/>
      <c r="J68" s="150" t="e">
        <f>IF(AND(Q68="",#REF!&gt;0,#REF!&lt;5),K68,0)</f>
        <v>#REF!</v>
      </c>
      <c r="K68" s="151" t="str">
        <f>IF(D68="","ZZZ9",IF(AND(#REF!&gt;0,#REF!&lt;5),D68&amp;#REF!,D68&amp;"9"))</f>
        <v>ZZZ9</v>
      </c>
      <c r="L68" s="152">
        <f t="shared" si="0"/>
        <v>999</v>
      </c>
      <c r="M68" s="162">
        <f t="shared" si="1"/>
        <v>999</v>
      </c>
      <c r="N68" s="159"/>
      <c r="O68" s="155"/>
      <c r="P68" s="154">
        <f t="shared" si="2"/>
        <v>999</v>
      </c>
      <c r="Q68" s="155"/>
    </row>
    <row r="69" spans="1:17" s="69" customFormat="1" ht="18.899999999999999" customHeight="1" x14ac:dyDescent="0.25">
      <c r="A69" s="143">
        <v>63</v>
      </c>
      <c r="B69" s="145"/>
      <c r="C69" s="145"/>
      <c r="D69" s="146"/>
      <c r="E69" s="147"/>
      <c r="F69" s="155"/>
      <c r="G69" s="155"/>
      <c r="H69" s="156"/>
      <c r="I69" s="157"/>
      <c r="J69" s="150" t="e">
        <f>IF(AND(Q69="",#REF!&gt;0,#REF!&lt;5),K69,0)</f>
        <v>#REF!</v>
      </c>
      <c r="K69" s="151" t="str">
        <f>IF(D69="","ZZZ9",IF(AND(#REF!&gt;0,#REF!&lt;5),D69&amp;#REF!,D69&amp;"9"))</f>
        <v>ZZZ9</v>
      </c>
      <c r="L69" s="152">
        <f t="shared" si="0"/>
        <v>999</v>
      </c>
      <c r="M69" s="162">
        <f t="shared" si="1"/>
        <v>999</v>
      </c>
      <c r="N69" s="159"/>
      <c r="O69" s="155"/>
      <c r="P69" s="154">
        <f t="shared" si="2"/>
        <v>999</v>
      </c>
      <c r="Q69" s="155"/>
    </row>
    <row r="70" spans="1:17" s="69" customFormat="1" ht="18.899999999999999" customHeight="1" x14ac:dyDescent="0.25">
      <c r="A70" s="143">
        <v>64</v>
      </c>
      <c r="B70" s="145"/>
      <c r="C70" s="145"/>
      <c r="D70" s="146"/>
      <c r="E70" s="147"/>
      <c r="F70" s="155"/>
      <c r="G70" s="155"/>
      <c r="H70" s="156"/>
      <c r="I70" s="157"/>
      <c r="J70" s="150" t="e">
        <f>IF(AND(Q70="",#REF!&gt;0,#REF!&lt;5),K70,0)</f>
        <v>#REF!</v>
      </c>
      <c r="K70" s="151" t="str">
        <f>IF(D70="","ZZZ9",IF(AND(#REF!&gt;0,#REF!&lt;5),D70&amp;#REF!,D70&amp;"9"))</f>
        <v>ZZZ9</v>
      </c>
      <c r="L70" s="152">
        <f t="shared" si="0"/>
        <v>999</v>
      </c>
      <c r="M70" s="162">
        <f t="shared" si="1"/>
        <v>999</v>
      </c>
      <c r="N70" s="159"/>
      <c r="O70" s="155"/>
      <c r="P70" s="154">
        <f t="shared" si="2"/>
        <v>999</v>
      </c>
      <c r="Q70" s="155"/>
    </row>
    <row r="71" spans="1:17" s="69" customFormat="1" ht="18.899999999999999" customHeight="1" x14ac:dyDescent="0.25">
      <c r="A71" s="143">
        <v>65</v>
      </c>
      <c r="B71" s="145"/>
      <c r="C71" s="145"/>
      <c r="D71" s="146"/>
      <c r="E71" s="147"/>
      <c r="F71" s="155"/>
      <c r="G71" s="155"/>
      <c r="H71" s="156"/>
      <c r="I71" s="157"/>
      <c r="J71" s="150" t="e">
        <f>IF(AND(Q71="",#REF!&gt;0,#REF!&lt;5),K71,0)</f>
        <v>#REF!</v>
      </c>
      <c r="K71" s="151" t="str">
        <f>IF(D71="","ZZZ9",IF(AND(#REF!&gt;0,#REF!&lt;5),D71&amp;#REF!,D71&amp;"9"))</f>
        <v>ZZZ9</v>
      </c>
      <c r="L71" s="152">
        <f t="shared" si="0"/>
        <v>999</v>
      </c>
      <c r="M71" s="162">
        <f t="shared" si="1"/>
        <v>999</v>
      </c>
      <c r="N71" s="159"/>
      <c r="O71" s="155"/>
      <c r="P71" s="154">
        <f t="shared" si="2"/>
        <v>999</v>
      </c>
      <c r="Q71" s="155"/>
    </row>
    <row r="72" spans="1:17" s="69" customFormat="1" ht="18.899999999999999" customHeight="1" x14ac:dyDescent="0.25">
      <c r="A72" s="143">
        <v>66</v>
      </c>
      <c r="B72" s="145"/>
      <c r="C72" s="145"/>
      <c r="D72" s="146"/>
      <c r="E72" s="147"/>
      <c r="F72" s="155"/>
      <c r="G72" s="155"/>
      <c r="H72" s="156"/>
      <c r="I72" s="157"/>
      <c r="J72" s="150" t="e">
        <f>IF(AND(Q72="",#REF!&gt;0,#REF!&lt;5),K72,0)</f>
        <v>#REF!</v>
      </c>
      <c r="K72" s="151" t="str">
        <f>IF(D72="","ZZZ9",IF(AND(#REF!&gt;0,#REF!&lt;5),D72&amp;#REF!,D72&amp;"9"))</f>
        <v>ZZZ9</v>
      </c>
      <c r="L72" s="152">
        <f t="shared" si="0"/>
        <v>999</v>
      </c>
      <c r="M72" s="162">
        <f t="shared" si="1"/>
        <v>999</v>
      </c>
      <c r="N72" s="159"/>
      <c r="O72" s="155"/>
      <c r="P72" s="154">
        <f t="shared" si="2"/>
        <v>999</v>
      </c>
      <c r="Q72" s="155"/>
    </row>
    <row r="73" spans="1:17" s="69" customFormat="1" ht="18.899999999999999" customHeight="1" x14ac:dyDescent="0.25">
      <c r="A73" s="143">
        <v>67</v>
      </c>
      <c r="B73" s="145"/>
      <c r="C73" s="145"/>
      <c r="D73" s="146"/>
      <c r="E73" s="147"/>
      <c r="F73" s="155"/>
      <c r="G73" s="155"/>
      <c r="H73" s="156"/>
      <c r="I73" s="157"/>
      <c r="J73" s="150" t="e">
        <f>IF(AND(Q73="",#REF!&gt;0,#REF!&lt;5),K73,0)</f>
        <v>#REF!</v>
      </c>
      <c r="K73" s="151" t="str">
        <f>IF(D73="","ZZZ9",IF(AND(#REF!&gt;0,#REF!&lt;5),D73&amp;#REF!,D73&amp;"9"))</f>
        <v>ZZZ9</v>
      </c>
      <c r="L73" s="152">
        <f t="shared" si="0"/>
        <v>999</v>
      </c>
      <c r="M73" s="162">
        <f t="shared" si="1"/>
        <v>999</v>
      </c>
      <c r="N73" s="159"/>
      <c r="O73" s="155"/>
      <c r="P73" s="154">
        <f t="shared" si="2"/>
        <v>999</v>
      </c>
      <c r="Q73" s="155"/>
    </row>
    <row r="74" spans="1:17" s="69" customFormat="1" ht="18.899999999999999" customHeight="1" x14ac:dyDescent="0.25">
      <c r="A74" s="143">
        <v>68</v>
      </c>
      <c r="B74" s="145"/>
      <c r="C74" s="145"/>
      <c r="D74" s="146"/>
      <c r="E74" s="147"/>
      <c r="F74" s="155"/>
      <c r="G74" s="155"/>
      <c r="H74" s="156"/>
      <c r="I74" s="157"/>
      <c r="J74" s="150" t="e">
        <f>IF(AND(Q74="",#REF!&gt;0,#REF!&lt;5),K74,0)</f>
        <v>#REF!</v>
      </c>
      <c r="K74" s="151" t="str">
        <f>IF(D74="","ZZZ9",IF(AND(#REF!&gt;0,#REF!&lt;5),D74&amp;#REF!,D74&amp;"9"))</f>
        <v>ZZZ9</v>
      </c>
      <c r="L74" s="152">
        <f t="shared" si="0"/>
        <v>999</v>
      </c>
      <c r="M74" s="162">
        <f t="shared" si="1"/>
        <v>999</v>
      </c>
      <c r="N74" s="159"/>
      <c r="O74" s="155"/>
      <c r="P74" s="154">
        <f t="shared" si="2"/>
        <v>999</v>
      </c>
      <c r="Q74" s="155"/>
    </row>
    <row r="75" spans="1:17" s="69" customFormat="1" ht="18.899999999999999" customHeight="1" x14ac:dyDescent="0.25">
      <c r="A75" s="143">
        <v>69</v>
      </c>
      <c r="B75" s="145"/>
      <c r="C75" s="145"/>
      <c r="D75" s="146"/>
      <c r="E75" s="147"/>
      <c r="F75" s="155"/>
      <c r="G75" s="155"/>
      <c r="H75" s="156"/>
      <c r="I75" s="157"/>
      <c r="J75" s="150" t="e">
        <f>IF(AND(Q75="",#REF!&gt;0,#REF!&lt;5),K75,0)</f>
        <v>#REF!</v>
      </c>
      <c r="K75" s="151" t="str">
        <f>IF(D75="","ZZZ9",IF(AND(#REF!&gt;0,#REF!&lt;5),D75&amp;#REF!,D75&amp;"9"))</f>
        <v>ZZZ9</v>
      </c>
      <c r="L75" s="152">
        <f t="shared" si="0"/>
        <v>999</v>
      </c>
      <c r="M75" s="162">
        <f t="shared" si="1"/>
        <v>999</v>
      </c>
      <c r="N75" s="159"/>
      <c r="O75" s="155"/>
      <c r="P75" s="154">
        <f t="shared" si="2"/>
        <v>999</v>
      </c>
      <c r="Q75" s="155"/>
    </row>
    <row r="76" spans="1:17" s="69" customFormat="1" ht="18.899999999999999" customHeight="1" x14ac:dyDescent="0.25">
      <c r="A76" s="143">
        <v>70</v>
      </c>
      <c r="B76" s="145"/>
      <c r="C76" s="145"/>
      <c r="D76" s="146"/>
      <c r="E76" s="147"/>
      <c r="F76" s="155"/>
      <c r="G76" s="155"/>
      <c r="H76" s="156"/>
      <c r="I76" s="157"/>
      <c r="J76" s="150" t="e">
        <f>IF(AND(Q76="",#REF!&gt;0,#REF!&lt;5),K76,0)</f>
        <v>#REF!</v>
      </c>
      <c r="K76" s="151" t="str">
        <f>IF(D76="","ZZZ9",IF(AND(#REF!&gt;0,#REF!&lt;5),D76&amp;#REF!,D76&amp;"9"))</f>
        <v>ZZZ9</v>
      </c>
      <c r="L76" s="152">
        <f t="shared" si="0"/>
        <v>999</v>
      </c>
      <c r="M76" s="162">
        <f t="shared" si="1"/>
        <v>999</v>
      </c>
      <c r="N76" s="159"/>
      <c r="O76" s="155"/>
      <c r="P76" s="154">
        <f t="shared" si="2"/>
        <v>999</v>
      </c>
      <c r="Q76" s="155"/>
    </row>
    <row r="77" spans="1:17" s="69" customFormat="1" ht="18.899999999999999" customHeight="1" x14ac:dyDescent="0.25">
      <c r="A77" s="143">
        <v>71</v>
      </c>
      <c r="B77" s="145"/>
      <c r="C77" s="145"/>
      <c r="D77" s="146"/>
      <c r="E77" s="147"/>
      <c r="F77" s="155"/>
      <c r="G77" s="155"/>
      <c r="H77" s="156"/>
      <c r="I77" s="157"/>
      <c r="J77" s="150" t="e">
        <f>IF(AND(Q77="",#REF!&gt;0,#REF!&lt;5),K77,0)</f>
        <v>#REF!</v>
      </c>
      <c r="K77" s="151" t="str">
        <f>IF(D77="","ZZZ9",IF(AND(#REF!&gt;0,#REF!&lt;5),D77&amp;#REF!,D77&amp;"9"))</f>
        <v>ZZZ9</v>
      </c>
      <c r="L77" s="152">
        <f t="shared" si="0"/>
        <v>999</v>
      </c>
      <c r="M77" s="162">
        <f t="shared" si="1"/>
        <v>999</v>
      </c>
      <c r="N77" s="159"/>
      <c r="O77" s="155"/>
      <c r="P77" s="154">
        <f t="shared" si="2"/>
        <v>999</v>
      </c>
      <c r="Q77" s="155"/>
    </row>
    <row r="78" spans="1:17" s="69" customFormat="1" ht="18.899999999999999" customHeight="1" x14ac:dyDescent="0.25">
      <c r="A78" s="143">
        <v>72</v>
      </c>
      <c r="B78" s="145"/>
      <c r="C78" s="145"/>
      <c r="D78" s="146"/>
      <c r="E78" s="147"/>
      <c r="F78" s="155"/>
      <c r="G78" s="155"/>
      <c r="H78" s="156"/>
      <c r="I78" s="157"/>
      <c r="J78" s="150" t="e">
        <f>IF(AND(Q78="",#REF!&gt;0,#REF!&lt;5),K78,0)</f>
        <v>#REF!</v>
      </c>
      <c r="K78" s="151" t="str">
        <f>IF(D78="","ZZZ9",IF(AND(#REF!&gt;0,#REF!&lt;5),D78&amp;#REF!,D78&amp;"9"))</f>
        <v>ZZZ9</v>
      </c>
      <c r="L78" s="152">
        <f t="shared" si="0"/>
        <v>999</v>
      </c>
      <c r="M78" s="162">
        <f t="shared" si="1"/>
        <v>999</v>
      </c>
      <c r="N78" s="159"/>
      <c r="O78" s="155"/>
      <c r="P78" s="154">
        <f t="shared" si="2"/>
        <v>999</v>
      </c>
      <c r="Q78" s="155"/>
    </row>
    <row r="79" spans="1:17" s="69" customFormat="1" ht="18.899999999999999" customHeight="1" x14ac:dyDescent="0.25">
      <c r="A79" s="143">
        <v>73</v>
      </c>
      <c r="B79" s="145"/>
      <c r="C79" s="145"/>
      <c r="D79" s="146"/>
      <c r="E79" s="147"/>
      <c r="F79" s="155"/>
      <c r="G79" s="155"/>
      <c r="H79" s="156"/>
      <c r="I79" s="157"/>
      <c r="J79" s="150" t="e">
        <f>IF(AND(Q79="",#REF!&gt;0,#REF!&lt;5),K79,0)</f>
        <v>#REF!</v>
      </c>
      <c r="K79" s="151" t="str">
        <f>IF(D79="","ZZZ9",IF(AND(#REF!&gt;0,#REF!&lt;5),D79&amp;#REF!,D79&amp;"9"))</f>
        <v>ZZZ9</v>
      </c>
      <c r="L79" s="152">
        <f t="shared" si="0"/>
        <v>999</v>
      </c>
      <c r="M79" s="162">
        <f t="shared" si="1"/>
        <v>999</v>
      </c>
      <c r="N79" s="159"/>
      <c r="O79" s="155"/>
      <c r="P79" s="154">
        <f t="shared" si="2"/>
        <v>999</v>
      </c>
      <c r="Q79" s="155"/>
    </row>
    <row r="80" spans="1:17" s="69" customFormat="1" ht="18.899999999999999" customHeight="1" x14ac:dyDescent="0.25">
      <c r="A80" s="143">
        <v>74</v>
      </c>
      <c r="B80" s="145"/>
      <c r="C80" s="145"/>
      <c r="D80" s="146"/>
      <c r="E80" s="147"/>
      <c r="F80" s="155"/>
      <c r="G80" s="155"/>
      <c r="H80" s="156"/>
      <c r="I80" s="157"/>
      <c r="J80" s="150" t="e">
        <f>IF(AND(Q80="",#REF!&gt;0,#REF!&lt;5),K80,0)</f>
        <v>#REF!</v>
      </c>
      <c r="K80" s="151" t="str">
        <f>IF(D80="","ZZZ9",IF(AND(#REF!&gt;0,#REF!&lt;5),D80&amp;#REF!,D80&amp;"9"))</f>
        <v>ZZZ9</v>
      </c>
      <c r="L80" s="152">
        <f t="shared" si="0"/>
        <v>999</v>
      </c>
      <c r="M80" s="162">
        <f t="shared" si="1"/>
        <v>999</v>
      </c>
      <c r="N80" s="159"/>
      <c r="O80" s="155"/>
      <c r="P80" s="154">
        <f t="shared" si="2"/>
        <v>999</v>
      </c>
      <c r="Q80" s="155"/>
    </row>
    <row r="81" spans="1:17" s="69" customFormat="1" ht="18.899999999999999" customHeight="1" x14ac:dyDescent="0.25">
      <c r="A81" s="143">
        <v>75</v>
      </c>
      <c r="B81" s="145"/>
      <c r="C81" s="145"/>
      <c r="D81" s="146"/>
      <c r="E81" s="147"/>
      <c r="F81" s="155"/>
      <c r="G81" s="155"/>
      <c r="H81" s="156"/>
      <c r="I81" s="157"/>
      <c r="J81" s="150" t="e">
        <f>IF(AND(Q81="",#REF!&gt;0,#REF!&lt;5),K81,0)</f>
        <v>#REF!</v>
      </c>
      <c r="K81" s="151" t="str">
        <f>IF(D81="","ZZZ9",IF(AND(#REF!&gt;0,#REF!&lt;5),D81&amp;#REF!,D81&amp;"9"))</f>
        <v>ZZZ9</v>
      </c>
      <c r="L81" s="152">
        <f t="shared" si="0"/>
        <v>999</v>
      </c>
      <c r="M81" s="162">
        <f t="shared" si="1"/>
        <v>999</v>
      </c>
      <c r="N81" s="159"/>
      <c r="O81" s="155"/>
      <c r="P81" s="154">
        <f t="shared" si="2"/>
        <v>999</v>
      </c>
      <c r="Q81" s="155"/>
    </row>
    <row r="82" spans="1:17" s="69" customFormat="1" ht="18.899999999999999" customHeight="1" x14ac:dyDescent="0.25">
      <c r="A82" s="143">
        <v>76</v>
      </c>
      <c r="B82" s="145"/>
      <c r="C82" s="145"/>
      <c r="D82" s="146"/>
      <c r="E82" s="147"/>
      <c r="F82" s="155"/>
      <c r="G82" s="155"/>
      <c r="H82" s="156"/>
      <c r="I82" s="157"/>
      <c r="J82" s="150" t="e">
        <f>IF(AND(Q82="",#REF!&gt;0,#REF!&lt;5),K82,0)</f>
        <v>#REF!</v>
      </c>
      <c r="K82" s="151" t="str">
        <f>IF(D82="","ZZZ9",IF(AND(#REF!&gt;0,#REF!&lt;5),D82&amp;#REF!,D82&amp;"9"))</f>
        <v>ZZZ9</v>
      </c>
      <c r="L82" s="152">
        <f t="shared" si="0"/>
        <v>999</v>
      </c>
      <c r="M82" s="162">
        <f t="shared" si="1"/>
        <v>999</v>
      </c>
      <c r="N82" s="159"/>
      <c r="O82" s="155"/>
      <c r="P82" s="154">
        <f t="shared" si="2"/>
        <v>999</v>
      </c>
      <c r="Q82" s="155"/>
    </row>
    <row r="83" spans="1:17" s="69" customFormat="1" ht="18.899999999999999" customHeight="1" x14ac:dyDescent="0.25">
      <c r="A83" s="143">
        <v>77</v>
      </c>
      <c r="B83" s="145"/>
      <c r="C83" s="145"/>
      <c r="D83" s="146"/>
      <c r="E83" s="147"/>
      <c r="F83" s="155"/>
      <c r="G83" s="155"/>
      <c r="H83" s="156"/>
      <c r="I83" s="157"/>
      <c r="J83" s="150" t="e">
        <f>IF(AND(Q83="",#REF!&gt;0,#REF!&lt;5),K83,0)</f>
        <v>#REF!</v>
      </c>
      <c r="K83" s="151" t="str">
        <f>IF(D83="","ZZZ9",IF(AND(#REF!&gt;0,#REF!&lt;5),D83&amp;#REF!,D83&amp;"9"))</f>
        <v>ZZZ9</v>
      </c>
      <c r="L83" s="152">
        <f t="shared" si="0"/>
        <v>999</v>
      </c>
      <c r="M83" s="162">
        <f t="shared" si="1"/>
        <v>999</v>
      </c>
      <c r="N83" s="159"/>
      <c r="O83" s="155"/>
      <c r="P83" s="154">
        <f t="shared" si="2"/>
        <v>999</v>
      </c>
      <c r="Q83" s="155"/>
    </row>
    <row r="84" spans="1:17" s="69" customFormat="1" ht="18.899999999999999" customHeight="1" x14ac:dyDescent="0.25">
      <c r="A84" s="143">
        <v>78</v>
      </c>
      <c r="B84" s="145"/>
      <c r="C84" s="145"/>
      <c r="D84" s="146"/>
      <c r="E84" s="147"/>
      <c r="F84" s="155"/>
      <c r="G84" s="155"/>
      <c r="H84" s="156"/>
      <c r="I84" s="157"/>
      <c r="J84" s="150" t="e">
        <f>IF(AND(Q84="",#REF!&gt;0,#REF!&lt;5),K84,0)</f>
        <v>#REF!</v>
      </c>
      <c r="K84" s="151" t="str">
        <f>IF(D84="","ZZZ9",IF(AND(#REF!&gt;0,#REF!&lt;5),D84&amp;#REF!,D84&amp;"9"))</f>
        <v>ZZZ9</v>
      </c>
      <c r="L84" s="152">
        <f t="shared" si="0"/>
        <v>999</v>
      </c>
      <c r="M84" s="162">
        <f t="shared" si="1"/>
        <v>999</v>
      </c>
      <c r="N84" s="159"/>
      <c r="O84" s="155"/>
      <c r="P84" s="154">
        <f t="shared" si="2"/>
        <v>999</v>
      </c>
      <c r="Q84" s="155"/>
    </row>
    <row r="85" spans="1:17" s="69" customFormat="1" ht="18.899999999999999" customHeight="1" x14ac:dyDescent="0.25">
      <c r="A85" s="143">
        <v>79</v>
      </c>
      <c r="B85" s="145"/>
      <c r="C85" s="145"/>
      <c r="D85" s="146"/>
      <c r="E85" s="147"/>
      <c r="F85" s="155"/>
      <c r="G85" s="155"/>
      <c r="H85" s="156"/>
      <c r="I85" s="157"/>
      <c r="J85" s="150" t="e">
        <f>IF(AND(Q85="",#REF!&gt;0,#REF!&lt;5),K85,0)</f>
        <v>#REF!</v>
      </c>
      <c r="K85" s="151" t="str">
        <f>IF(D85="","ZZZ9",IF(AND(#REF!&gt;0,#REF!&lt;5),D85&amp;#REF!,D85&amp;"9"))</f>
        <v>ZZZ9</v>
      </c>
      <c r="L85" s="152">
        <f t="shared" si="0"/>
        <v>999</v>
      </c>
      <c r="M85" s="162">
        <f t="shared" si="1"/>
        <v>999</v>
      </c>
      <c r="N85" s="159"/>
      <c r="O85" s="155"/>
      <c r="P85" s="154">
        <f t="shared" si="2"/>
        <v>999</v>
      </c>
      <c r="Q85" s="155"/>
    </row>
    <row r="86" spans="1:17" s="69" customFormat="1" ht="18.899999999999999" customHeight="1" x14ac:dyDescent="0.25">
      <c r="A86" s="143">
        <v>80</v>
      </c>
      <c r="B86" s="145"/>
      <c r="C86" s="145"/>
      <c r="D86" s="146"/>
      <c r="E86" s="147"/>
      <c r="F86" s="155"/>
      <c r="G86" s="155"/>
      <c r="H86" s="156"/>
      <c r="I86" s="157"/>
      <c r="J86" s="150" t="e">
        <f>IF(AND(Q86="",#REF!&gt;0,#REF!&lt;5),K86,0)</f>
        <v>#REF!</v>
      </c>
      <c r="K86" s="151" t="str">
        <f>IF(D86="","ZZZ9",IF(AND(#REF!&gt;0,#REF!&lt;5),D86&amp;#REF!,D86&amp;"9"))</f>
        <v>ZZZ9</v>
      </c>
      <c r="L86" s="152">
        <f t="shared" si="0"/>
        <v>999</v>
      </c>
      <c r="M86" s="162">
        <f t="shared" si="1"/>
        <v>999</v>
      </c>
      <c r="N86" s="159"/>
      <c r="O86" s="155"/>
      <c r="P86" s="154">
        <f t="shared" si="2"/>
        <v>999</v>
      </c>
      <c r="Q86" s="155"/>
    </row>
    <row r="87" spans="1:17" s="69" customFormat="1" ht="18.899999999999999" customHeight="1" x14ac:dyDescent="0.25">
      <c r="A87" s="143">
        <v>81</v>
      </c>
      <c r="B87" s="145"/>
      <c r="C87" s="145"/>
      <c r="D87" s="146"/>
      <c r="E87" s="147"/>
      <c r="F87" s="155"/>
      <c r="G87" s="155"/>
      <c r="H87" s="156"/>
      <c r="I87" s="157"/>
      <c r="J87" s="150" t="e">
        <f>IF(AND(Q87="",#REF!&gt;0,#REF!&lt;5),K87,0)</f>
        <v>#REF!</v>
      </c>
      <c r="K87" s="151" t="str">
        <f>IF(D87="","ZZZ9",IF(AND(#REF!&gt;0,#REF!&lt;5),D87&amp;#REF!,D87&amp;"9"))</f>
        <v>ZZZ9</v>
      </c>
      <c r="L87" s="152">
        <f t="shared" si="0"/>
        <v>999</v>
      </c>
      <c r="M87" s="162">
        <f t="shared" si="1"/>
        <v>999</v>
      </c>
      <c r="N87" s="159"/>
      <c r="O87" s="155"/>
      <c r="P87" s="154">
        <f t="shared" si="2"/>
        <v>999</v>
      </c>
      <c r="Q87" s="155"/>
    </row>
    <row r="88" spans="1:17" s="69" customFormat="1" ht="18.899999999999999" customHeight="1" x14ac:dyDescent="0.25">
      <c r="A88" s="143">
        <v>82</v>
      </c>
      <c r="B88" s="145"/>
      <c r="C88" s="145"/>
      <c r="D88" s="146"/>
      <c r="E88" s="147"/>
      <c r="F88" s="155"/>
      <c r="G88" s="155"/>
      <c r="H88" s="156"/>
      <c r="I88" s="157"/>
      <c r="J88" s="150" t="e">
        <f>IF(AND(Q88="",#REF!&gt;0,#REF!&lt;5),K88,0)</f>
        <v>#REF!</v>
      </c>
      <c r="K88" s="151" t="str">
        <f>IF(D88="","ZZZ9",IF(AND(#REF!&gt;0,#REF!&lt;5),D88&amp;#REF!,D88&amp;"9"))</f>
        <v>ZZZ9</v>
      </c>
      <c r="L88" s="152">
        <f t="shared" si="0"/>
        <v>999</v>
      </c>
      <c r="M88" s="162">
        <f t="shared" si="1"/>
        <v>999</v>
      </c>
      <c r="N88" s="159"/>
      <c r="O88" s="155"/>
      <c r="P88" s="154">
        <f t="shared" si="2"/>
        <v>999</v>
      </c>
      <c r="Q88" s="155"/>
    </row>
    <row r="89" spans="1:17" s="69" customFormat="1" ht="18.899999999999999" customHeight="1" x14ac:dyDescent="0.25">
      <c r="A89" s="143">
        <v>83</v>
      </c>
      <c r="B89" s="145"/>
      <c r="C89" s="145"/>
      <c r="D89" s="146"/>
      <c r="E89" s="147"/>
      <c r="F89" s="155"/>
      <c r="G89" s="155"/>
      <c r="H89" s="156"/>
      <c r="I89" s="157"/>
      <c r="J89" s="150" t="e">
        <f>IF(AND(Q89="",#REF!&gt;0,#REF!&lt;5),K89,0)</f>
        <v>#REF!</v>
      </c>
      <c r="K89" s="151" t="str">
        <f>IF(D89="","ZZZ9",IF(AND(#REF!&gt;0,#REF!&lt;5),D89&amp;#REF!,D89&amp;"9"))</f>
        <v>ZZZ9</v>
      </c>
      <c r="L89" s="152">
        <f t="shared" si="0"/>
        <v>999</v>
      </c>
      <c r="M89" s="162">
        <f t="shared" si="1"/>
        <v>999</v>
      </c>
      <c r="N89" s="159"/>
      <c r="O89" s="155"/>
      <c r="P89" s="154">
        <f t="shared" si="2"/>
        <v>999</v>
      </c>
      <c r="Q89" s="155"/>
    </row>
    <row r="90" spans="1:17" s="69" customFormat="1" ht="18.899999999999999" customHeight="1" x14ac:dyDescent="0.25">
      <c r="A90" s="143">
        <v>84</v>
      </c>
      <c r="B90" s="145"/>
      <c r="C90" s="145"/>
      <c r="D90" s="146"/>
      <c r="E90" s="147"/>
      <c r="F90" s="155"/>
      <c r="G90" s="155"/>
      <c r="H90" s="156"/>
      <c r="I90" s="157"/>
      <c r="J90" s="150" t="e">
        <f>IF(AND(Q90="",#REF!&gt;0,#REF!&lt;5),K90,0)</f>
        <v>#REF!</v>
      </c>
      <c r="K90" s="151" t="str">
        <f>IF(D90="","ZZZ9",IF(AND(#REF!&gt;0,#REF!&lt;5),D90&amp;#REF!,D90&amp;"9"))</f>
        <v>ZZZ9</v>
      </c>
      <c r="L90" s="152">
        <f t="shared" si="0"/>
        <v>999</v>
      </c>
      <c r="M90" s="162">
        <f t="shared" si="1"/>
        <v>999</v>
      </c>
      <c r="N90" s="159"/>
      <c r="O90" s="155"/>
      <c r="P90" s="154">
        <f t="shared" si="2"/>
        <v>999</v>
      </c>
      <c r="Q90" s="155"/>
    </row>
    <row r="91" spans="1:17" s="69" customFormat="1" ht="18.899999999999999" customHeight="1" x14ac:dyDescent="0.25">
      <c r="A91" s="143">
        <v>85</v>
      </c>
      <c r="B91" s="145"/>
      <c r="C91" s="145"/>
      <c r="D91" s="146"/>
      <c r="E91" s="147"/>
      <c r="F91" s="155"/>
      <c r="G91" s="155"/>
      <c r="H91" s="156"/>
      <c r="I91" s="157"/>
      <c r="J91" s="150" t="e">
        <f>IF(AND(Q91="",#REF!&gt;0,#REF!&lt;5),K91,0)</f>
        <v>#REF!</v>
      </c>
      <c r="K91" s="151" t="str">
        <f>IF(D91="","ZZZ9",IF(AND(#REF!&gt;0,#REF!&lt;5),D91&amp;#REF!,D91&amp;"9"))</f>
        <v>ZZZ9</v>
      </c>
      <c r="L91" s="152">
        <f t="shared" si="0"/>
        <v>999</v>
      </c>
      <c r="M91" s="162">
        <f t="shared" si="1"/>
        <v>999</v>
      </c>
      <c r="N91" s="159"/>
      <c r="O91" s="155"/>
      <c r="P91" s="154">
        <f t="shared" si="2"/>
        <v>999</v>
      </c>
      <c r="Q91" s="155"/>
    </row>
    <row r="92" spans="1:17" s="69" customFormat="1" ht="18.899999999999999" customHeight="1" x14ac:dyDescent="0.25">
      <c r="A92" s="143">
        <v>86</v>
      </c>
      <c r="B92" s="145"/>
      <c r="C92" s="145"/>
      <c r="D92" s="146"/>
      <c r="E92" s="147"/>
      <c r="F92" s="155"/>
      <c r="G92" s="155"/>
      <c r="H92" s="156"/>
      <c r="I92" s="157"/>
      <c r="J92" s="150" t="e">
        <f>IF(AND(Q92="",#REF!&gt;0,#REF!&lt;5),K92,0)</f>
        <v>#REF!</v>
      </c>
      <c r="K92" s="151" t="str">
        <f>IF(D92="","ZZZ9",IF(AND(#REF!&gt;0,#REF!&lt;5),D92&amp;#REF!,D92&amp;"9"))</f>
        <v>ZZZ9</v>
      </c>
      <c r="L92" s="152">
        <f t="shared" si="0"/>
        <v>999</v>
      </c>
      <c r="M92" s="162">
        <f t="shared" si="1"/>
        <v>999</v>
      </c>
      <c r="N92" s="159"/>
      <c r="O92" s="155"/>
      <c r="P92" s="154">
        <f t="shared" si="2"/>
        <v>999</v>
      </c>
      <c r="Q92" s="155"/>
    </row>
    <row r="93" spans="1:17" s="69" customFormat="1" ht="18.899999999999999" customHeight="1" x14ac:dyDescent="0.25">
      <c r="A93" s="143">
        <v>87</v>
      </c>
      <c r="B93" s="145"/>
      <c r="C93" s="145"/>
      <c r="D93" s="146"/>
      <c r="E93" s="147"/>
      <c r="F93" s="155"/>
      <c r="G93" s="155"/>
      <c r="H93" s="156"/>
      <c r="I93" s="157"/>
      <c r="J93" s="150" t="e">
        <f>IF(AND(Q93="",#REF!&gt;0,#REF!&lt;5),K93,0)</f>
        <v>#REF!</v>
      </c>
      <c r="K93" s="151" t="str">
        <f>IF(D93="","ZZZ9",IF(AND(#REF!&gt;0,#REF!&lt;5),D93&amp;#REF!,D93&amp;"9"))</f>
        <v>ZZZ9</v>
      </c>
      <c r="L93" s="152">
        <f t="shared" si="0"/>
        <v>999</v>
      </c>
      <c r="M93" s="162">
        <f t="shared" si="1"/>
        <v>999</v>
      </c>
      <c r="N93" s="159"/>
      <c r="O93" s="155"/>
      <c r="P93" s="154">
        <f t="shared" si="2"/>
        <v>999</v>
      </c>
      <c r="Q93" s="155"/>
    </row>
    <row r="94" spans="1:17" s="69" customFormat="1" ht="18.899999999999999" customHeight="1" x14ac:dyDescent="0.25">
      <c r="A94" s="143">
        <v>88</v>
      </c>
      <c r="B94" s="145"/>
      <c r="C94" s="145"/>
      <c r="D94" s="146"/>
      <c r="E94" s="147"/>
      <c r="F94" s="155"/>
      <c r="G94" s="155"/>
      <c r="H94" s="156"/>
      <c r="I94" s="157"/>
      <c r="J94" s="150" t="e">
        <f>IF(AND(Q94="",#REF!&gt;0,#REF!&lt;5),K94,0)</f>
        <v>#REF!</v>
      </c>
      <c r="K94" s="151" t="str">
        <f>IF(D94="","ZZZ9",IF(AND(#REF!&gt;0,#REF!&lt;5),D94&amp;#REF!,D94&amp;"9"))</f>
        <v>ZZZ9</v>
      </c>
      <c r="L94" s="152">
        <f t="shared" si="0"/>
        <v>999</v>
      </c>
      <c r="M94" s="162">
        <f t="shared" si="1"/>
        <v>999</v>
      </c>
      <c r="N94" s="159"/>
      <c r="O94" s="155"/>
      <c r="P94" s="154">
        <f t="shared" si="2"/>
        <v>999</v>
      </c>
      <c r="Q94" s="155"/>
    </row>
    <row r="95" spans="1:17" s="69" customFormat="1" ht="18.899999999999999" customHeight="1" x14ac:dyDescent="0.25">
      <c r="A95" s="143">
        <v>89</v>
      </c>
      <c r="B95" s="145"/>
      <c r="C95" s="145"/>
      <c r="D95" s="146"/>
      <c r="E95" s="147"/>
      <c r="F95" s="155"/>
      <c r="G95" s="155"/>
      <c r="H95" s="156"/>
      <c r="I95" s="157"/>
      <c r="J95" s="150" t="e">
        <f>IF(AND(Q95="",#REF!&gt;0,#REF!&lt;5),K95,0)</f>
        <v>#REF!</v>
      </c>
      <c r="K95" s="151" t="str">
        <f>IF(D95="","ZZZ9",IF(AND(#REF!&gt;0,#REF!&lt;5),D95&amp;#REF!,D95&amp;"9"))</f>
        <v>ZZZ9</v>
      </c>
      <c r="L95" s="152">
        <f t="shared" si="0"/>
        <v>999</v>
      </c>
      <c r="M95" s="162">
        <f t="shared" si="1"/>
        <v>999</v>
      </c>
      <c r="N95" s="159"/>
      <c r="O95" s="155"/>
      <c r="P95" s="154">
        <f t="shared" si="2"/>
        <v>999</v>
      </c>
      <c r="Q95" s="155"/>
    </row>
    <row r="96" spans="1:17" s="69" customFormat="1" ht="18.899999999999999" customHeight="1" x14ac:dyDescent="0.25">
      <c r="A96" s="143">
        <v>90</v>
      </c>
      <c r="B96" s="145"/>
      <c r="C96" s="145"/>
      <c r="D96" s="146"/>
      <c r="E96" s="147"/>
      <c r="F96" s="155"/>
      <c r="G96" s="155"/>
      <c r="H96" s="156"/>
      <c r="I96" s="157"/>
      <c r="J96" s="150" t="e">
        <f>IF(AND(Q96="",#REF!&gt;0,#REF!&lt;5),K96,0)</f>
        <v>#REF!</v>
      </c>
      <c r="K96" s="151" t="str">
        <f>IF(D96="","ZZZ9",IF(AND(#REF!&gt;0,#REF!&lt;5),D96&amp;#REF!,D96&amp;"9"))</f>
        <v>ZZZ9</v>
      </c>
      <c r="L96" s="152">
        <f t="shared" si="0"/>
        <v>999</v>
      </c>
      <c r="M96" s="162">
        <f t="shared" si="1"/>
        <v>999</v>
      </c>
      <c r="N96" s="159"/>
      <c r="O96" s="155"/>
      <c r="P96" s="154">
        <f t="shared" si="2"/>
        <v>999</v>
      </c>
      <c r="Q96" s="155"/>
    </row>
    <row r="97" spans="1:17" s="69" customFormat="1" ht="18.899999999999999" customHeight="1" x14ac:dyDescent="0.25">
      <c r="A97" s="143">
        <v>91</v>
      </c>
      <c r="B97" s="145"/>
      <c r="C97" s="145"/>
      <c r="D97" s="146"/>
      <c r="E97" s="147"/>
      <c r="F97" s="155"/>
      <c r="G97" s="155"/>
      <c r="H97" s="156"/>
      <c r="I97" s="157"/>
      <c r="J97" s="150" t="e">
        <f>IF(AND(Q97="",#REF!&gt;0,#REF!&lt;5),K97,0)</f>
        <v>#REF!</v>
      </c>
      <c r="K97" s="151" t="str">
        <f>IF(D97="","ZZZ9",IF(AND(#REF!&gt;0,#REF!&lt;5),D97&amp;#REF!,D97&amp;"9"))</f>
        <v>ZZZ9</v>
      </c>
      <c r="L97" s="152">
        <f t="shared" si="0"/>
        <v>999</v>
      </c>
      <c r="M97" s="162">
        <f t="shared" si="1"/>
        <v>999</v>
      </c>
      <c r="N97" s="159"/>
      <c r="O97" s="155"/>
      <c r="P97" s="154">
        <f t="shared" si="2"/>
        <v>999</v>
      </c>
      <c r="Q97" s="155"/>
    </row>
    <row r="98" spans="1:17" s="69" customFormat="1" ht="18.899999999999999" customHeight="1" x14ac:dyDescent="0.25">
      <c r="A98" s="143">
        <v>92</v>
      </c>
      <c r="B98" s="145"/>
      <c r="C98" s="145"/>
      <c r="D98" s="146"/>
      <c r="E98" s="147"/>
      <c r="F98" s="155"/>
      <c r="G98" s="155"/>
      <c r="H98" s="156"/>
      <c r="I98" s="157"/>
      <c r="J98" s="150" t="e">
        <f>IF(AND(Q98="",#REF!&gt;0,#REF!&lt;5),K98,0)</f>
        <v>#REF!</v>
      </c>
      <c r="K98" s="151" t="str">
        <f>IF(D98="","ZZZ9",IF(AND(#REF!&gt;0,#REF!&lt;5),D98&amp;#REF!,D98&amp;"9"))</f>
        <v>ZZZ9</v>
      </c>
      <c r="L98" s="152">
        <f t="shared" si="0"/>
        <v>999</v>
      </c>
      <c r="M98" s="162">
        <f t="shared" si="1"/>
        <v>999</v>
      </c>
      <c r="N98" s="159"/>
      <c r="O98" s="155"/>
      <c r="P98" s="154">
        <f t="shared" si="2"/>
        <v>999</v>
      </c>
      <c r="Q98" s="155"/>
    </row>
    <row r="99" spans="1:17" s="69" customFormat="1" ht="18.899999999999999" customHeight="1" x14ac:dyDescent="0.25">
      <c r="A99" s="143">
        <v>93</v>
      </c>
      <c r="B99" s="145"/>
      <c r="C99" s="145"/>
      <c r="D99" s="146"/>
      <c r="E99" s="147"/>
      <c r="F99" s="155"/>
      <c r="G99" s="155"/>
      <c r="H99" s="156"/>
      <c r="I99" s="157"/>
      <c r="J99" s="150" t="e">
        <f>IF(AND(Q99="",#REF!&gt;0,#REF!&lt;5),K99,0)</f>
        <v>#REF!</v>
      </c>
      <c r="K99" s="151" t="str">
        <f>IF(D99="","ZZZ9",IF(AND(#REF!&gt;0,#REF!&lt;5),D99&amp;#REF!,D99&amp;"9"))</f>
        <v>ZZZ9</v>
      </c>
      <c r="L99" s="152">
        <f t="shared" si="0"/>
        <v>999</v>
      </c>
      <c r="M99" s="162">
        <f t="shared" si="1"/>
        <v>999</v>
      </c>
      <c r="N99" s="159"/>
      <c r="O99" s="155"/>
      <c r="P99" s="154">
        <f t="shared" si="2"/>
        <v>999</v>
      </c>
      <c r="Q99" s="155"/>
    </row>
    <row r="100" spans="1:17" s="69" customFormat="1" ht="18.899999999999999" customHeight="1" x14ac:dyDescent="0.25">
      <c r="A100" s="143">
        <v>94</v>
      </c>
      <c r="B100" s="145"/>
      <c r="C100" s="145"/>
      <c r="D100" s="146"/>
      <c r="E100" s="147"/>
      <c r="F100" s="155"/>
      <c r="G100" s="155"/>
      <c r="H100" s="156"/>
      <c r="I100" s="157"/>
      <c r="J100" s="150" t="e">
        <f>IF(AND(Q100="",#REF!&gt;0,#REF!&lt;5),K100,0)</f>
        <v>#REF!</v>
      </c>
      <c r="K100" s="151" t="str">
        <f>IF(D100="","ZZZ9",IF(AND(#REF!&gt;0,#REF!&lt;5),D100&amp;#REF!,D100&amp;"9"))</f>
        <v>ZZZ9</v>
      </c>
      <c r="L100" s="152">
        <f t="shared" si="0"/>
        <v>999</v>
      </c>
      <c r="M100" s="162">
        <f t="shared" si="1"/>
        <v>999</v>
      </c>
      <c r="N100" s="159"/>
      <c r="O100" s="155"/>
      <c r="P100" s="154">
        <f t="shared" si="2"/>
        <v>999</v>
      </c>
      <c r="Q100" s="155"/>
    </row>
    <row r="101" spans="1:17" s="69" customFormat="1" ht="18.899999999999999" customHeight="1" x14ac:dyDescent="0.25">
      <c r="A101" s="143">
        <v>95</v>
      </c>
      <c r="B101" s="145"/>
      <c r="C101" s="145"/>
      <c r="D101" s="146"/>
      <c r="E101" s="147"/>
      <c r="F101" s="155"/>
      <c r="G101" s="155"/>
      <c r="H101" s="156"/>
      <c r="I101" s="157"/>
      <c r="J101" s="150" t="e">
        <f>IF(AND(Q101="",#REF!&gt;0,#REF!&lt;5),K101,0)</f>
        <v>#REF!</v>
      </c>
      <c r="K101" s="151" t="str">
        <f>IF(D101="","ZZZ9",IF(AND(#REF!&gt;0,#REF!&lt;5),D101&amp;#REF!,D101&amp;"9"))</f>
        <v>ZZZ9</v>
      </c>
      <c r="L101" s="152">
        <f t="shared" si="0"/>
        <v>999</v>
      </c>
      <c r="M101" s="162">
        <f t="shared" si="1"/>
        <v>999</v>
      </c>
      <c r="N101" s="159"/>
      <c r="O101" s="155"/>
      <c r="P101" s="154">
        <f t="shared" si="2"/>
        <v>999</v>
      </c>
      <c r="Q101" s="155"/>
    </row>
    <row r="102" spans="1:17" s="69" customFormat="1" ht="18.899999999999999" customHeight="1" x14ac:dyDescent="0.25">
      <c r="A102" s="143">
        <v>96</v>
      </c>
      <c r="B102" s="145"/>
      <c r="C102" s="145"/>
      <c r="D102" s="146"/>
      <c r="E102" s="147"/>
      <c r="F102" s="155"/>
      <c r="G102" s="155"/>
      <c r="H102" s="156"/>
      <c r="I102" s="157"/>
      <c r="J102" s="150" t="e">
        <f>IF(AND(Q102="",#REF!&gt;0,#REF!&lt;5),K102,0)</f>
        <v>#REF!</v>
      </c>
      <c r="K102" s="151" t="str">
        <f>IF(D102="","ZZZ9",IF(AND(#REF!&gt;0,#REF!&lt;5),D102&amp;#REF!,D102&amp;"9"))</f>
        <v>ZZZ9</v>
      </c>
      <c r="L102" s="152">
        <f t="shared" si="0"/>
        <v>999</v>
      </c>
      <c r="M102" s="162">
        <f t="shared" si="1"/>
        <v>999</v>
      </c>
      <c r="N102" s="159"/>
      <c r="O102" s="155"/>
      <c r="P102" s="154">
        <f t="shared" si="2"/>
        <v>999</v>
      </c>
      <c r="Q102" s="155"/>
    </row>
    <row r="103" spans="1:17" s="69" customFormat="1" ht="18.899999999999999" customHeight="1" x14ac:dyDescent="0.25">
      <c r="A103" s="143">
        <v>97</v>
      </c>
      <c r="B103" s="145"/>
      <c r="C103" s="145"/>
      <c r="D103" s="146"/>
      <c r="E103" s="147"/>
      <c r="F103" s="155"/>
      <c r="G103" s="155"/>
      <c r="H103" s="156"/>
      <c r="I103" s="157"/>
      <c r="J103" s="150" t="e">
        <f>IF(AND(Q103="",#REF!&gt;0,#REF!&lt;5),K103,0)</f>
        <v>#REF!</v>
      </c>
      <c r="K103" s="151" t="str">
        <f>IF(D103="","ZZZ9",IF(AND(#REF!&gt;0,#REF!&lt;5),D103&amp;#REF!,D103&amp;"9"))</f>
        <v>ZZZ9</v>
      </c>
      <c r="L103" s="152">
        <f t="shared" si="0"/>
        <v>999</v>
      </c>
      <c r="M103" s="162">
        <f t="shared" si="1"/>
        <v>999</v>
      </c>
      <c r="N103" s="159"/>
      <c r="O103" s="155"/>
      <c r="P103" s="154">
        <f t="shared" si="2"/>
        <v>999</v>
      </c>
      <c r="Q103" s="155"/>
    </row>
    <row r="104" spans="1:17" s="69" customFormat="1" ht="18.899999999999999" customHeight="1" x14ac:dyDescent="0.25">
      <c r="A104" s="143">
        <v>98</v>
      </c>
      <c r="B104" s="145"/>
      <c r="C104" s="145"/>
      <c r="D104" s="146"/>
      <c r="E104" s="147"/>
      <c r="F104" s="155"/>
      <c r="G104" s="155"/>
      <c r="H104" s="156"/>
      <c r="I104" s="157"/>
      <c r="J104" s="150" t="e">
        <f>IF(AND(Q104="",#REF!&gt;0,#REF!&lt;5),K104,0)</f>
        <v>#REF!</v>
      </c>
      <c r="K104" s="151" t="str">
        <f>IF(D104="","ZZZ9",IF(AND(#REF!&gt;0,#REF!&lt;5),D104&amp;#REF!,D104&amp;"9"))</f>
        <v>ZZZ9</v>
      </c>
      <c r="L104" s="152">
        <f t="shared" si="0"/>
        <v>999</v>
      </c>
      <c r="M104" s="162">
        <f t="shared" si="1"/>
        <v>999</v>
      </c>
      <c r="N104" s="159"/>
      <c r="O104" s="155"/>
      <c r="P104" s="154">
        <f t="shared" si="2"/>
        <v>999</v>
      </c>
      <c r="Q104" s="155"/>
    </row>
    <row r="105" spans="1:17" s="69" customFormat="1" ht="18.899999999999999" customHeight="1" x14ac:dyDescent="0.25">
      <c r="A105" s="143">
        <v>99</v>
      </c>
      <c r="B105" s="145"/>
      <c r="C105" s="145"/>
      <c r="D105" s="146"/>
      <c r="E105" s="147"/>
      <c r="F105" s="155"/>
      <c r="G105" s="155"/>
      <c r="H105" s="156"/>
      <c r="I105" s="157"/>
      <c r="J105" s="150" t="e">
        <f>IF(AND(Q105="",#REF!&gt;0,#REF!&lt;5),K105,0)</f>
        <v>#REF!</v>
      </c>
      <c r="K105" s="151" t="str">
        <f>IF(D105="","ZZZ9",IF(AND(#REF!&gt;0,#REF!&lt;5),D105&amp;#REF!,D105&amp;"9"))</f>
        <v>ZZZ9</v>
      </c>
      <c r="L105" s="152">
        <f t="shared" si="0"/>
        <v>999</v>
      </c>
      <c r="M105" s="162">
        <f t="shared" si="1"/>
        <v>999</v>
      </c>
      <c r="N105" s="159"/>
      <c r="O105" s="155"/>
      <c r="P105" s="154">
        <f t="shared" si="2"/>
        <v>999</v>
      </c>
      <c r="Q105" s="155"/>
    </row>
    <row r="106" spans="1:17" s="69" customFormat="1" ht="18.899999999999999" customHeight="1" x14ac:dyDescent="0.25">
      <c r="A106" s="143">
        <v>100</v>
      </c>
      <c r="B106" s="145"/>
      <c r="C106" s="145"/>
      <c r="D106" s="146"/>
      <c r="E106" s="147"/>
      <c r="F106" s="155"/>
      <c r="G106" s="155"/>
      <c r="H106" s="156"/>
      <c r="I106" s="157"/>
      <c r="J106" s="150" t="e">
        <f>IF(AND(Q106="",#REF!&gt;0,#REF!&lt;5),K106,0)</f>
        <v>#REF!</v>
      </c>
      <c r="K106" s="151" t="str">
        <f>IF(D106="","ZZZ9",IF(AND(#REF!&gt;0,#REF!&lt;5),D106&amp;#REF!,D106&amp;"9"))</f>
        <v>ZZZ9</v>
      </c>
      <c r="L106" s="152">
        <f t="shared" si="0"/>
        <v>999</v>
      </c>
      <c r="M106" s="162">
        <f t="shared" si="1"/>
        <v>999</v>
      </c>
      <c r="N106" s="159"/>
      <c r="O106" s="155"/>
      <c r="P106" s="154">
        <f t="shared" si="2"/>
        <v>999</v>
      </c>
      <c r="Q106" s="155"/>
    </row>
    <row r="107" spans="1:17" s="69" customFormat="1" ht="18.899999999999999" customHeight="1" x14ac:dyDescent="0.25">
      <c r="A107" s="143">
        <v>101</v>
      </c>
      <c r="B107" s="145"/>
      <c r="C107" s="145"/>
      <c r="D107" s="146"/>
      <c r="E107" s="147"/>
      <c r="F107" s="155"/>
      <c r="G107" s="155"/>
      <c r="H107" s="156"/>
      <c r="I107" s="157"/>
      <c r="J107" s="150" t="e">
        <f>IF(AND(Q107="",#REF!&gt;0,#REF!&lt;5),K107,0)</f>
        <v>#REF!</v>
      </c>
      <c r="K107" s="151" t="str">
        <f>IF(D107="","ZZZ9",IF(AND(#REF!&gt;0,#REF!&lt;5),D107&amp;#REF!,D107&amp;"9"))</f>
        <v>ZZZ9</v>
      </c>
      <c r="L107" s="152">
        <f t="shared" si="0"/>
        <v>999</v>
      </c>
      <c r="M107" s="162">
        <f t="shared" si="1"/>
        <v>999</v>
      </c>
      <c r="N107" s="159"/>
      <c r="O107" s="155"/>
      <c r="P107" s="154">
        <f t="shared" si="2"/>
        <v>999</v>
      </c>
      <c r="Q107" s="155"/>
    </row>
    <row r="108" spans="1:17" s="69" customFormat="1" ht="18.899999999999999" customHeight="1" x14ac:dyDescent="0.25">
      <c r="A108" s="143">
        <v>102</v>
      </c>
      <c r="B108" s="145"/>
      <c r="C108" s="145"/>
      <c r="D108" s="146"/>
      <c r="E108" s="147"/>
      <c r="F108" s="155"/>
      <c r="G108" s="155"/>
      <c r="H108" s="156"/>
      <c r="I108" s="157"/>
      <c r="J108" s="150" t="e">
        <f>IF(AND(Q108="",#REF!&gt;0,#REF!&lt;5),K108,0)</f>
        <v>#REF!</v>
      </c>
      <c r="K108" s="151" t="str">
        <f>IF(D108="","ZZZ9",IF(AND(#REF!&gt;0,#REF!&lt;5),D108&amp;#REF!,D108&amp;"9"))</f>
        <v>ZZZ9</v>
      </c>
      <c r="L108" s="152">
        <f t="shared" si="0"/>
        <v>999</v>
      </c>
      <c r="M108" s="162">
        <f t="shared" si="1"/>
        <v>999</v>
      </c>
      <c r="N108" s="159"/>
      <c r="O108" s="155"/>
      <c r="P108" s="154">
        <f t="shared" si="2"/>
        <v>999</v>
      </c>
      <c r="Q108" s="155"/>
    </row>
    <row r="109" spans="1:17" s="69" customFormat="1" ht="18.899999999999999" customHeight="1" x14ac:dyDescent="0.25">
      <c r="A109" s="143">
        <v>103</v>
      </c>
      <c r="B109" s="145"/>
      <c r="C109" s="145"/>
      <c r="D109" s="146"/>
      <c r="E109" s="147"/>
      <c r="F109" s="155"/>
      <c r="G109" s="155"/>
      <c r="H109" s="156"/>
      <c r="I109" s="157"/>
      <c r="J109" s="150" t="e">
        <f>IF(AND(Q109="",#REF!&gt;0,#REF!&lt;5),K109,0)</f>
        <v>#REF!</v>
      </c>
      <c r="K109" s="151" t="str">
        <f>IF(D109="","ZZZ9",IF(AND(#REF!&gt;0,#REF!&lt;5),D109&amp;#REF!,D109&amp;"9"))</f>
        <v>ZZZ9</v>
      </c>
      <c r="L109" s="152">
        <f t="shared" si="0"/>
        <v>999</v>
      </c>
      <c r="M109" s="162">
        <f t="shared" si="1"/>
        <v>999</v>
      </c>
      <c r="N109" s="159"/>
      <c r="O109" s="155"/>
      <c r="P109" s="154">
        <f t="shared" si="2"/>
        <v>999</v>
      </c>
      <c r="Q109" s="155"/>
    </row>
    <row r="110" spans="1:17" s="69" customFormat="1" ht="18.899999999999999" customHeight="1" x14ac:dyDescent="0.25">
      <c r="A110" s="143">
        <v>104</v>
      </c>
      <c r="B110" s="145"/>
      <c r="C110" s="145"/>
      <c r="D110" s="146"/>
      <c r="E110" s="147"/>
      <c r="F110" s="155"/>
      <c r="G110" s="155"/>
      <c r="H110" s="156"/>
      <c r="I110" s="157"/>
      <c r="J110" s="150" t="e">
        <f>IF(AND(Q110="",#REF!&gt;0,#REF!&lt;5),K110,0)</f>
        <v>#REF!</v>
      </c>
      <c r="K110" s="151" t="str">
        <f>IF(D110="","ZZZ9",IF(AND(#REF!&gt;0,#REF!&lt;5),D110&amp;#REF!,D110&amp;"9"))</f>
        <v>ZZZ9</v>
      </c>
      <c r="L110" s="152">
        <f t="shared" si="0"/>
        <v>999</v>
      </c>
      <c r="M110" s="162">
        <f t="shared" si="1"/>
        <v>999</v>
      </c>
      <c r="N110" s="159"/>
      <c r="O110" s="155"/>
      <c r="P110" s="154">
        <f t="shared" si="2"/>
        <v>999</v>
      </c>
      <c r="Q110" s="155"/>
    </row>
    <row r="111" spans="1:17" s="69" customFormat="1" ht="18.899999999999999" customHeight="1" x14ac:dyDescent="0.25">
      <c r="A111" s="143">
        <v>105</v>
      </c>
      <c r="B111" s="145"/>
      <c r="C111" s="145"/>
      <c r="D111" s="146"/>
      <c r="E111" s="147"/>
      <c r="F111" s="155"/>
      <c r="G111" s="155"/>
      <c r="H111" s="156"/>
      <c r="I111" s="157"/>
      <c r="J111" s="150" t="e">
        <f>IF(AND(Q111="",#REF!&gt;0,#REF!&lt;5),K111,0)</f>
        <v>#REF!</v>
      </c>
      <c r="K111" s="151" t="str">
        <f>IF(D111="","ZZZ9",IF(AND(#REF!&gt;0,#REF!&lt;5),D111&amp;#REF!,D111&amp;"9"))</f>
        <v>ZZZ9</v>
      </c>
      <c r="L111" s="152">
        <f t="shared" si="0"/>
        <v>999</v>
      </c>
      <c r="M111" s="162">
        <f t="shared" si="1"/>
        <v>999</v>
      </c>
      <c r="N111" s="159"/>
      <c r="O111" s="155"/>
      <c r="P111" s="154">
        <f t="shared" si="2"/>
        <v>999</v>
      </c>
      <c r="Q111" s="155"/>
    </row>
    <row r="112" spans="1:17" s="69" customFormat="1" ht="18.899999999999999" customHeight="1" x14ac:dyDescent="0.25">
      <c r="A112" s="143">
        <v>106</v>
      </c>
      <c r="B112" s="145"/>
      <c r="C112" s="145"/>
      <c r="D112" s="146"/>
      <c r="E112" s="147"/>
      <c r="F112" s="155"/>
      <c r="G112" s="155"/>
      <c r="H112" s="156"/>
      <c r="I112" s="157"/>
      <c r="J112" s="150" t="e">
        <f>IF(AND(Q112="",#REF!&gt;0,#REF!&lt;5),K112,0)</f>
        <v>#REF!</v>
      </c>
      <c r="K112" s="151" t="str">
        <f>IF(D112="","ZZZ9",IF(AND(#REF!&gt;0,#REF!&lt;5),D112&amp;#REF!,D112&amp;"9"))</f>
        <v>ZZZ9</v>
      </c>
      <c r="L112" s="152">
        <f t="shared" si="0"/>
        <v>999</v>
      </c>
      <c r="M112" s="162">
        <f t="shared" si="1"/>
        <v>999</v>
      </c>
      <c r="N112" s="159"/>
      <c r="O112" s="155"/>
      <c r="P112" s="154">
        <f t="shared" si="2"/>
        <v>999</v>
      </c>
      <c r="Q112" s="155"/>
    </row>
    <row r="113" spans="1:17" s="69" customFormat="1" ht="18.899999999999999" customHeight="1" x14ac:dyDescent="0.25">
      <c r="A113" s="143">
        <v>107</v>
      </c>
      <c r="B113" s="145"/>
      <c r="C113" s="145"/>
      <c r="D113" s="146"/>
      <c r="E113" s="147"/>
      <c r="F113" s="155"/>
      <c r="G113" s="155"/>
      <c r="H113" s="156"/>
      <c r="I113" s="157"/>
      <c r="J113" s="150" t="e">
        <f>IF(AND(Q113="",#REF!&gt;0,#REF!&lt;5),K113,0)</f>
        <v>#REF!</v>
      </c>
      <c r="K113" s="151" t="str">
        <f>IF(D113="","ZZZ9",IF(AND(#REF!&gt;0,#REF!&lt;5),D113&amp;#REF!,D113&amp;"9"))</f>
        <v>ZZZ9</v>
      </c>
      <c r="L113" s="152">
        <f t="shared" si="0"/>
        <v>999</v>
      </c>
      <c r="M113" s="162">
        <f t="shared" si="1"/>
        <v>999</v>
      </c>
      <c r="N113" s="159"/>
      <c r="O113" s="155"/>
      <c r="P113" s="154">
        <f t="shared" si="2"/>
        <v>999</v>
      </c>
      <c r="Q113" s="155"/>
    </row>
    <row r="114" spans="1:17" s="69" customFormat="1" ht="18.899999999999999" customHeight="1" x14ac:dyDescent="0.25">
      <c r="A114" s="143">
        <v>108</v>
      </c>
      <c r="B114" s="145"/>
      <c r="C114" s="145"/>
      <c r="D114" s="146"/>
      <c r="E114" s="147"/>
      <c r="F114" s="155"/>
      <c r="G114" s="155"/>
      <c r="H114" s="156"/>
      <c r="I114" s="157"/>
      <c r="J114" s="150" t="e">
        <f>IF(AND(Q114="",#REF!&gt;0,#REF!&lt;5),K114,0)</f>
        <v>#REF!</v>
      </c>
      <c r="K114" s="151" t="str">
        <f>IF(D114="","ZZZ9",IF(AND(#REF!&gt;0,#REF!&lt;5),D114&amp;#REF!,D114&amp;"9"))</f>
        <v>ZZZ9</v>
      </c>
      <c r="L114" s="152">
        <f t="shared" si="0"/>
        <v>999</v>
      </c>
      <c r="M114" s="162">
        <f t="shared" si="1"/>
        <v>999</v>
      </c>
      <c r="N114" s="159"/>
      <c r="O114" s="155"/>
      <c r="P114" s="154">
        <f t="shared" si="2"/>
        <v>999</v>
      </c>
      <c r="Q114" s="155"/>
    </row>
    <row r="115" spans="1:17" s="69" customFormat="1" ht="18.899999999999999" customHeight="1" x14ac:dyDescent="0.25">
      <c r="A115" s="143">
        <v>109</v>
      </c>
      <c r="B115" s="145"/>
      <c r="C115" s="145"/>
      <c r="D115" s="146"/>
      <c r="E115" s="147"/>
      <c r="F115" s="155"/>
      <c r="G115" s="155"/>
      <c r="H115" s="156"/>
      <c r="I115" s="157"/>
      <c r="J115" s="150" t="e">
        <f>IF(AND(Q115="",#REF!&gt;0,#REF!&lt;5),K115,0)</f>
        <v>#REF!</v>
      </c>
      <c r="K115" s="151" t="str">
        <f>IF(D115="","ZZZ9",IF(AND(#REF!&gt;0,#REF!&lt;5),D115&amp;#REF!,D115&amp;"9"))</f>
        <v>ZZZ9</v>
      </c>
      <c r="L115" s="152">
        <f t="shared" si="0"/>
        <v>999</v>
      </c>
      <c r="M115" s="162">
        <f t="shared" si="1"/>
        <v>999</v>
      </c>
      <c r="N115" s="159"/>
      <c r="O115" s="155"/>
      <c r="P115" s="154">
        <f t="shared" si="2"/>
        <v>999</v>
      </c>
      <c r="Q115" s="155"/>
    </row>
    <row r="116" spans="1:17" s="69" customFormat="1" ht="18.899999999999999" customHeight="1" x14ac:dyDescent="0.25">
      <c r="A116" s="143">
        <v>110</v>
      </c>
      <c r="B116" s="145"/>
      <c r="C116" s="145"/>
      <c r="D116" s="146"/>
      <c r="E116" s="147"/>
      <c r="F116" s="155"/>
      <c r="G116" s="155"/>
      <c r="H116" s="156"/>
      <c r="I116" s="157"/>
      <c r="J116" s="150" t="e">
        <f>IF(AND(Q116="",#REF!&gt;0,#REF!&lt;5),K116,0)</f>
        <v>#REF!</v>
      </c>
      <c r="K116" s="151" t="str">
        <f>IF(D116="","ZZZ9",IF(AND(#REF!&gt;0,#REF!&lt;5),D116&amp;#REF!,D116&amp;"9"))</f>
        <v>ZZZ9</v>
      </c>
      <c r="L116" s="152">
        <f t="shared" si="0"/>
        <v>999</v>
      </c>
      <c r="M116" s="162">
        <f t="shared" si="1"/>
        <v>999</v>
      </c>
      <c r="N116" s="159"/>
      <c r="O116" s="155"/>
      <c r="P116" s="154">
        <f t="shared" si="2"/>
        <v>999</v>
      </c>
      <c r="Q116" s="155"/>
    </row>
    <row r="117" spans="1:17" s="69" customFormat="1" ht="18.899999999999999" customHeight="1" x14ac:dyDescent="0.25">
      <c r="A117" s="143">
        <v>111</v>
      </c>
      <c r="B117" s="145"/>
      <c r="C117" s="145"/>
      <c r="D117" s="146"/>
      <c r="E117" s="147"/>
      <c r="F117" s="155"/>
      <c r="G117" s="155"/>
      <c r="H117" s="156"/>
      <c r="I117" s="157"/>
      <c r="J117" s="150" t="e">
        <f>IF(AND(Q117="",#REF!&gt;0,#REF!&lt;5),K117,0)</f>
        <v>#REF!</v>
      </c>
      <c r="K117" s="151" t="str">
        <f>IF(D117="","ZZZ9",IF(AND(#REF!&gt;0,#REF!&lt;5),D117&amp;#REF!,D117&amp;"9"))</f>
        <v>ZZZ9</v>
      </c>
      <c r="L117" s="152">
        <f t="shared" si="0"/>
        <v>999</v>
      </c>
      <c r="M117" s="162">
        <f t="shared" si="1"/>
        <v>999</v>
      </c>
      <c r="N117" s="159"/>
      <c r="O117" s="155"/>
      <c r="P117" s="154">
        <f t="shared" si="2"/>
        <v>999</v>
      </c>
      <c r="Q117" s="155"/>
    </row>
    <row r="118" spans="1:17" s="69" customFormat="1" ht="18.899999999999999" customHeight="1" x14ac:dyDescent="0.25">
      <c r="A118" s="143">
        <v>112</v>
      </c>
      <c r="B118" s="145"/>
      <c r="C118" s="145"/>
      <c r="D118" s="146"/>
      <c r="E118" s="147"/>
      <c r="F118" s="155"/>
      <c r="G118" s="155"/>
      <c r="H118" s="156"/>
      <c r="I118" s="157"/>
      <c r="J118" s="150" t="e">
        <f>IF(AND(Q118="",#REF!&gt;0,#REF!&lt;5),K118,0)</f>
        <v>#REF!</v>
      </c>
      <c r="K118" s="151" t="str">
        <f>IF(D118="","ZZZ9",IF(AND(#REF!&gt;0,#REF!&lt;5),D118&amp;#REF!,D118&amp;"9"))</f>
        <v>ZZZ9</v>
      </c>
      <c r="L118" s="152">
        <f t="shared" si="0"/>
        <v>999</v>
      </c>
      <c r="M118" s="162">
        <f t="shared" si="1"/>
        <v>999</v>
      </c>
      <c r="N118" s="159"/>
      <c r="O118" s="155"/>
      <c r="P118" s="154">
        <f t="shared" si="2"/>
        <v>999</v>
      </c>
      <c r="Q118" s="155"/>
    </row>
    <row r="119" spans="1:17" s="69" customFormat="1" ht="18.899999999999999" customHeight="1" x14ac:dyDescent="0.25">
      <c r="A119" s="143">
        <v>113</v>
      </c>
      <c r="B119" s="145"/>
      <c r="C119" s="145"/>
      <c r="D119" s="146"/>
      <c r="E119" s="147"/>
      <c r="F119" s="155"/>
      <c r="G119" s="155"/>
      <c r="H119" s="156"/>
      <c r="I119" s="157"/>
      <c r="J119" s="150" t="e">
        <f>IF(AND(Q119="",#REF!&gt;0,#REF!&lt;5),K119,0)</f>
        <v>#REF!</v>
      </c>
      <c r="K119" s="151" t="str">
        <f>IF(D119="","ZZZ9",IF(AND(#REF!&gt;0,#REF!&lt;5),D119&amp;#REF!,D119&amp;"9"))</f>
        <v>ZZZ9</v>
      </c>
      <c r="L119" s="152">
        <f t="shared" si="0"/>
        <v>999</v>
      </c>
      <c r="M119" s="162">
        <f t="shared" si="1"/>
        <v>999</v>
      </c>
      <c r="N119" s="159"/>
      <c r="O119" s="155"/>
      <c r="P119" s="154">
        <f t="shared" si="2"/>
        <v>999</v>
      </c>
      <c r="Q119" s="155"/>
    </row>
    <row r="120" spans="1:17" s="69" customFormat="1" ht="18.899999999999999" customHeight="1" x14ac:dyDescent="0.25">
      <c r="A120" s="143">
        <v>114</v>
      </c>
      <c r="B120" s="145"/>
      <c r="C120" s="145"/>
      <c r="D120" s="146"/>
      <c r="E120" s="147"/>
      <c r="F120" s="155"/>
      <c r="G120" s="155"/>
      <c r="H120" s="156"/>
      <c r="I120" s="157"/>
      <c r="J120" s="150" t="e">
        <f>IF(AND(Q120="",#REF!&gt;0,#REF!&lt;5),K120,0)</f>
        <v>#REF!</v>
      </c>
      <c r="K120" s="151" t="str">
        <f>IF(D120="","ZZZ9",IF(AND(#REF!&gt;0,#REF!&lt;5),D120&amp;#REF!,D120&amp;"9"))</f>
        <v>ZZZ9</v>
      </c>
      <c r="L120" s="152">
        <f t="shared" si="0"/>
        <v>999</v>
      </c>
      <c r="M120" s="162">
        <f t="shared" si="1"/>
        <v>999</v>
      </c>
      <c r="N120" s="159"/>
      <c r="O120" s="155"/>
      <c r="P120" s="154">
        <f t="shared" si="2"/>
        <v>999</v>
      </c>
      <c r="Q120" s="155"/>
    </row>
    <row r="121" spans="1:17" s="69" customFormat="1" ht="18.899999999999999" customHeight="1" x14ac:dyDescent="0.25">
      <c r="A121" s="143">
        <v>115</v>
      </c>
      <c r="B121" s="145"/>
      <c r="C121" s="145"/>
      <c r="D121" s="146"/>
      <c r="E121" s="147"/>
      <c r="F121" s="155"/>
      <c r="G121" s="155"/>
      <c r="H121" s="156"/>
      <c r="I121" s="157"/>
      <c r="J121" s="150" t="e">
        <f>IF(AND(Q121="",#REF!&gt;0,#REF!&lt;5),K121,0)</f>
        <v>#REF!</v>
      </c>
      <c r="K121" s="151" t="str">
        <f>IF(D121="","ZZZ9",IF(AND(#REF!&gt;0,#REF!&lt;5),D121&amp;#REF!,D121&amp;"9"))</f>
        <v>ZZZ9</v>
      </c>
      <c r="L121" s="152">
        <f t="shared" si="0"/>
        <v>999</v>
      </c>
      <c r="M121" s="162">
        <f t="shared" si="1"/>
        <v>999</v>
      </c>
      <c r="N121" s="159"/>
      <c r="O121" s="155"/>
      <c r="P121" s="154">
        <f t="shared" si="2"/>
        <v>999</v>
      </c>
      <c r="Q121" s="155"/>
    </row>
    <row r="122" spans="1:17" s="69" customFormat="1" ht="18.899999999999999" customHeight="1" x14ac:dyDescent="0.25">
      <c r="A122" s="143">
        <v>116</v>
      </c>
      <c r="B122" s="145"/>
      <c r="C122" s="145"/>
      <c r="D122" s="146"/>
      <c r="E122" s="147"/>
      <c r="F122" s="155"/>
      <c r="G122" s="155"/>
      <c r="H122" s="156"/>
      <c r="I122" s="157"/>
      <c r="J122" s="150" t="e">
        <f>IF(AND(Q122="",#REF!&gt;0,#REF!&lt;5),K122,0)</f>
        <v>#REF!</v>
      </c>
      <c r="K122" s="151" t="str">
        <f>IF(D122="","ZZZ9",IF(AND(#REF!&gt;0,#REF!&lt;5),D122&amp;#REF!,D122&amp;"9"))</f>
        <v>ZZZ9</v>
      </c>
      <c r="L122" s="152">
        <f t="shared" si="0"/>
        <v>999</v>
      </c>
      <c r="M122" s="162">
        <f t="shared" si="1"/>
        <v>999</v>
      </c>
      <c r="N122" s="159"/>
      <c r="O122" s="155"/>
      <c r="P122" s="154">
        <f t="shared" si="2"/>
        <v>999</v>
      </c>
      <c r="Q122" s="155"/>
    </row>
    <row r="123" spans="1:17" s="69" customFormat="1" ht="18.899999999999999" customHeight="1" x14ac:dyDescent="0.25">
      <c r="A123" s="143">
        <v>117</v>
      </c>
      <c r="B123" s="145"/>
      <c r="C123" s="145"/>
      <c r="D123" s="146"/>
      <c r="E123" s="147"/>
      <c r="F123" s="155"/>
      <c r="G123" s="155"/>
      <c r="H123" s="156"/>
      <c r="I123" s="157"/>
      <c r="J123" s="150" t="e">
        <f>IF(AND(Q123="",#REF!&gt;0,#REF!&lt;5),K123,0)</f>
        <v>#REF!</v>
      </c>
      <c r="K123" s="151" t="str">
        <f>IF(D123="","ZZZ9",IF(AND(#REF!&gt;0,#REF!&lt;5),D123&amp;#REF!,D123&amp;"9"))</f>
        <v>ZZZ9</v>
      </c>
      <c r="L123" s="152">
        <f t="shared" si="0"/>
        <v>999</v>
      </c>
      <c r="M123" s="162">
        <f t="shared" si="1"/>
        <v>999</v>
      </c>
      <c r="N123" s="159"/>
      <c r="O123" s="155"/>
      <c r="P123" s="154">
        <f t="shared" si="2"/>
        <v>999</v>
      </c>
      <c r="Q123" s="155"/>
    </row>
    <row r="124" spans="1:17" s="69" customFormat="1" ht="18.899999999999999" customHeight="1" x14ac:dyDescent="0.25">
      <c r="A124" s="143">
        <v>118</v>
      </c>
      <c r="B124" s="145"/>
      <c r="C124" s="145"/>
      <c r="D124" s="146"/>
      <c r="E124" s="147"/>
      <c r="F124" s="155"/>
      <c r="G124" s="155"/>
      <c r="H124" s="156"/>
      <c r="I124" s="157"/>
      <c r="J124" s="150" t="e">
        <f>IF(AND(Q124="",#REF!&gt;0,#REF!&lt;5),K124,0)</f>
        <v>#REF!</v>
      </c>
      <c r="K124" s="151" t="str">
        <f>IF(D124="","ZZZ9",IF(AND(#REF!&gt;0,#REF!&lt;5),D124&amp;#REF!,D124&amp;"9"))</f>
        <v>ZZZ9</v>
      </c>
      <c r="L124" s="152">
        <f t="shared" si="0"/>
        <v>999</v>
      </c>
      <c r="M124" s="162">
        <f t="shared" si="1"/>
        <v>999</v>
      </c>
      <c r="N124" s="159"/>
      <c r="O124" s="155"/>
      <c r="P124" s="154">
        <f t="shared" si="2"/>
        <v>999</v>
      </c>
      <c r="Q124" s="155"/>
    </row>
    <row r="125" spans="1:17" s="69" customFormat="1" ht="18.899999999999999" customHeight="1" x14ac:dyDescent="0.25">
      <c r="A125" s="143">
        <v>119</v>
      </c>
      <c r="B125" s="145"/>
      <c r="C125" s="145"/>
      <c r="D125" s="146"/>
      <c r="E125" s="147"/>
      <c r="F125" s="155"/>
      <c r="G125" s="155"/>
      <c r="H125" s="156"/>
      <c r="I125" s="157"/>
      <c r="J125" s="150" t="e">
        <f>IF(AND(Q125="",#REF!&gt;0,#REF!&lt;5),K125,0)</f>
        <v>#REF!</v>
      </c>
      <c r="K125" s="151" t="str">
        <f>IF(D125="","ZZZ9",IF(AND(#REF!&gt;0,#REF!&lt;5),D125&amp;#REF!,D125&amp;"9"))</f>
        <v>ZZZ9</v>
      </c>
      <c r="L125" s="152">
        <f t="shared" si="0"/>
        <v>999</v>
      </c>
      <c r="M125" s="162">
        <f t="shared" si="1"/>
        <v>999</v>
      </c>
      <c r="N125" s="159"/>
      <c r="O125" s="155"/>
      <c r="P125" s="154">
        <f t="shared" si="2"/>
        <v>999</v>
      </c>
      <c r="Q125" s="155"/>
    </row>
    <row r="126" spans="1:17" s="69" customFormat="1" ht="18.899999999999999" customHeight="1" x14ac:dyDescent="0.25">
      <c r="A126" s="143">
        <v>120</v>
      </c>
      <c r="B126" s="145"/>
      <c r="C126" s="145"/>
      <c r="D126" s="146"/>
      <c r="E126" s="147"/>
      <c r="F126" s="155"/>
      <c r="G126" s="155"/>
      <c r="H126" s="156"/>
      <c r="I126" s="157"/>
      <c r="J126" s="150" t="e">
        <f>IF(AND(Q126="",#REF!&gt;0,#REF!&lt;5),K126,0)</f>
        <v>#REF!</v>
      </c>
      <c r="K126" s="151" t="str">
        <f>IF(D126="","ZZZ9",IF(AND(#REF!&gt;0,#REF!&lt;5),D126&amp;#REF!,D126&amp;"9"))</f>
        <v>ZZZ9</v>
      </c>
      <c r="L126" s="152">
        <f t="shared" si="0"/>
        <v>999</v>
      </c>
      <c r="M126" s="162">
        <f t="shared" si="1"/>
        <v>999</v>
      </c>
      <c r="N126" s="159"/>
      <c r="O126" s="155"/>
      <c r="P126" s="154">
        <f t="shared" si="2"/>
        <v>999</v>
      </c>
      <c r="Q126" s="155"/>
    </row>
    <row r="127" spans="1:17" s="69" customFormat="1" ht="18.899999999999999" customHeight="1" x14ac:dyDescent="0.25">
      <c r="A127" s="143">
        <v>121</v>
      </c>
      <c r="B127" s="145"/>
      <c r="C127" s="145"/>
      <c r="D127" s="146"/>
      <c r="E127" s="147"/>
      <c r="F127" s="155"/>
      <c r="G127" s="155"/>
      <c r="H127" s="156"/>
      <c r="I127" s="157"/>
      <c r="J127" s="150" t="e">
        <f>IF(AND(Q127="",#REF!&gt;0,#REF!&lt;5),K127,0)</f>
        <v>#REF!</v>
      </c>
      <c r="K127" s="151" t="str">
        <f>IF(D127="","ZZZ9",IF(AND(#REF!&gt;0,#REF!&lt;5),D127&amp;#REF!,D127&amp;"9"))</f>
        <v>ZZZ9</v>
      </c>
      <c r="L127" s="152">
        <f t="shared" si="0"/>
        <v>999</v>
      </c>
      <c r="M127" s="162">
        <f t="shared" si="1"/>
        <v>999</v>
      </c>
      <c r="N127" s="159"/>
      <c r="O127" s="155"/>
      <c r="P127" s="154">
        <f t="shared" si="2"/>
        <v>999</v>
      </c>
      <c r="Q127" s="155"/>
    </row>
    <row r="128" spans="1:17" s="69" customFormat="1" ht="18.899999999999999" customHeight="1" x14ac:dyDescent="0.25">
      <c r="A128" s="143">
        <v>122</v>
      </c>
      <c r="B128" s="145"/>
      <c r="C128" s="145"/>
      <c r="D128" s="146"/>
      <c r="E128" s="147"/>
      <c r="F128" s="155"/>
      <c r="G128" s="155"/>
      <c r="H128" s="156"/>
      <c r="I128" s="157"/>
      <c r="J128" s="150" t="e">
        <f>IF(AND(Q128="",#REF!&gt;0,#REF!&lt;5),K128,0)</f>
        <v>#REF!</v>
      </c>
      <c r="K128" s="151" t="str">
        <f>IF(D128="","ZZZ9",IF(AND(#REF!&gt;0,#REF!&lt;5),D128&amp;#REF!,D128&amp;"9"))</f>
        <v>ZZZ9</v>
      </c>
      <c r="L128" s="152">
        <f t="shared" si="0"/>
        <v>999</v>
      </c>
      <c r="M128" s="162">
        <f t="shared" si="1"/>
        <v>999</v>
      </c>
      <c r="N128" s="159"/>
      <c r="O128" s="155"/>
      <c r="P128" s="154">
        <f t="shared" si="2"/>
        <v>999</v>
      </c>
      <c r="Q128" s="155"/>
    </row>
    <row r="129" spans="1:17" s="69" customFormat="1" ht="18.899999999999999" customHeight="1" x14ac:dyDescent="0.25">
      <c r="A129" s="143">
        <v>123</v>
      </c>
      <c r="B129" s="145"/>
      <c r="C129" s="145"/>
      <c r="D129" s="146"/>
      <c r="E129" s="147"/>
      <c r="F129" s="155"/>
      <c r="G129" s="155"/>
      <c r="H129" s="156"/>
      <c r="I129" s="157"/>
      <c r="J129" s="150" t="e">
        <f>IF(AND(Q129="",#REF!&gt;0,#REF!&lt;5),K129,0)</f>
        <v>#REF!</v>
      </c>
      <c r="K129" s="151" t="str">
        <f>IF(D129="","ZZZ9",IF(AND(#REF!&gt;0,#REF!&lt;5),D129&amp;#REF!,D129&amp;"9"))</f>
        <v>ZZZ9</v>
      </c>
      <c r="L129" s="152">
        <f t="shared" si="0"/>
        <v>999</v>
      </c>
      <c r="M129" s="162">
        <f t="shared" si="1"/>
        <v>999</v>
      </c>
      <c r="N129" s="159"/>
      <c r="O129" s="155"/>
      <c r="P129" s="154">
        <f t="shared" si="2"/>
        <v>999</v>
      </c>
      <c r="Q129" s="155"/>
    </row>
    <row r="130" spans="1:17" s="69" customFormat="1" ht="18.899999999999999" customHeight="1" x14ac:dyDescent="0.25">
      <c r="A130" s="143">
        <v>124</v>
      </c>
      <c r="B130" s="145"/>
      <c r="C130" s="145"/>
      <c r="D130" s="146"/>
      <c r="E130" s="147"/>
      <c r="F130" s="155"/>
      <c r="G130" s="155"/>
      <c r="H130" s="156"/>
      <c r="I130" s="157"/>
      <c r="J130" s="150" t="e">
        <f>IF(AND(Q130="",#REF!&gt;0,#REF!&lt;5),K130,0)</f>
        <v>#REF!</v>
      </c>
      <c r="K130" s="151" t="str">
        <f>IF(D130="","ZZZ9",IF(AND(#REF!&gt;0,#REF!&lt;5),D130&amp;#REF!,D130&amp;"9"))</f>
        <v>ZZZ9</v>
      </c>
      <c r="L130" s="152">
        <f t="shared" si="0"/>
        <v>999</v>
      </c>
      <c r="M130" s="162">
        <f t="shared" si="1"/>
        <v>999</v>
      </c>
      <c r="N130" s="159"/>
      <c r="O130" s="155"/>
      <c r="P130" s="154">
        <f t="shared" si="2"/>
        <v>999</v>
      </c>
      <c r="Q130" s="155"/>
    </row>
    <row r="131" spans="1:17" s="69" customFormat="1" ht="18.899999999999999" customHeight="1" x14ac:dyDescent="0.25">
      <c r="A131" s="143">
        <v>125</v>
      </c>
      <c r="B131" s="145"/>
      <c r="C131" s="145"/>
      <c r="D131" s="146"/>
      <c r="E131" s="147"/>
      <c r="F131" s="155"/>
      <c r="G131" s="155"/>
      <c r="H131" s="156"/>
      <c r="I131" s="157"/>
      <c r="J131" s="150" t="e">
        <f>IF(AND(Q131="",#REF!&gt;0,#REF!&lt;5),K131,0)</f>
        <v>#REF!</v>
      </c>
      <c r="K131" s="151" t="str">
        <f>IF(D131="","ZZZ9",IF(AND(#REF!&gt;0,#REF!&lt;5),D131&amp;#REF!,D131&amp;"9"))</f>
        <v>ZZZ9</v>
      </c>
      <c r="L131" s="152">
        <f t="shared" si="0"/>
        <v>999</v>
      </c>
      <c r="M131" s="162">
        <f t="shared" si="1"/>
        <v>999</v>
      </c>
      <c r="N131" s="159"/>
      <c r="O131" s="155"/>
      <c r="P131" s="154">
        <f t="shared" si="2"/>
        <v>999</v>
      </c>
      <c r="Q131" s="155"/>
    </row>
    <row r="132" spans="1:17" s="69" customFormat="1" ht="18.899999999999999" customHeight="1" x14ac:dyDescent="0.25">
      <c r="A132" s="143">
        <v>126</v>
      </c>
      <c r="B132" s="145"/>
      <c r="C132" s="145"/>
      <c r="D132" s="146"/>
      <c r="E132" s="147"/>
      <c r="F132" s="155"/>
      <c r="G132" s="155"/>
      <c r="H132" s="156"/>
      <c r="I132" s="157"/>
      <c r="J132" s="150" t="e">
        <f>IF(AND(Q132="",#REF!&gt;0,#REF!&lt;5),K132,0)</f>
        <v>#REF!</v>
      </c>
      <c r="K132" s="151" t="str">
        <f>IF(D132="","ZZZ9",IF(AND(#REF!&gt;0,#REF!&lt;5),D132&amp;#REF!,D132&amp;"9"))</f>
        <v>ZZZ9</v>
      </c>
      <c r="L132" s="152">
        <f t="shared" si="0"/>
        <v>999</v>
      </c>
      <c r="M132" s="162">
        <f t="shared" si="1"/>
        <v>999</v>
      </c>
      <c r="N132" s="159"/>
      <c r="O132" s="155"/>
      <c r="P132" s="154">
        <f t="shared" si="2"/>
        <v>999</v>
      </c>
      <c r="Q132" s="155"/>
    </row>
    <row r="133" spans="1:17" s="69" customFormat="1" ht="18.899999999999999" customHeight="1" x14ac:dyDescent="0.25">
      <c r="A133" s="143">
        <v>127</v>
      </c>
      <c r="B133" s="145"/>
      <c r="C133" s="145"/>
      <c r="D133" s="146"/>
      <c r="E133" s="147"/>
      <c r="F133" s="155"/>
      <c r="G133" s="155"/>
      <c r="H133" s="156"/>
      <c r="I133" s="157"/>
      <c r="J133" s="150" t="e">
        <f>IF(AND(Q133="",#REF!&gt;0,#REF!&lt;5),K133,0)</f>
        <v>#REF!</v>
      </c>
      <c r="K133" s="151" t="str">
        <f>IF(D133="","ZZZ9",IF(AND(#REF!&gt;0,#REF!&lt;5),D133&amp;#REF!,D133&amp;"9"))</f>
        <v>ZZZ9</v>
      </c>
      <c r="L133" s="152">
        <f t="shared" si="0"/>
        <v>999</v>
      </c>
      <c r="M133" s="162">
        <f t="shared" si="1"/>
        <v>999</v>
      </c>
      <c r="N133" s="159"/>
      <c r="O133" s="155"/>
      <c r="P133" s="154">
        <f t="shared" si="2"/>
        <v>999</v>
      </c>
      <c r="Q133" s="155"/>
    </row>
    <row r="134" spans="1:17" s="69" customFormat="1" ht="18.899999999999999" customHeight="1" x14ac:dyDescent="0.25">
      <c r="A134" s="143">
        <v>128</v>
      </c>
      <c r="B134" s="145"/>
      <c r="C134" s="145"/>
      <c r="D134" s="146"/>
      <c r="E134" s="147"/>
      <c r="F134" s="155"/>
      <c r="G134" s="155"/>
      <c r="H134" s="156"/>
      <c r="I134" s="157"/>
      <c r="J134" s="150" t="e">
        <f>IF(AND(Q134="",#REF!&gt;0,#REF!&lt;5),K134,0)</f>
        <v>#REF!</v>
      </c>
      <c r="K134" s="151" t="str">
        <f>IF(D134="","ZZZ9",IF(AND(#REF!&gt;0,#REF!&lt;5),D134&amp;#REF!,D134&amp;"9"))</f>
        <v>ZZZ9</v>
      </c>
      <c r="L134" s="152">
        <f t="shared" si="0"/>
        <v>999</v>
      </c>
      <c r="M134" s="162">
        <f t="shared" si="1"/>
        <v>999</v>
      </c>
      <c r="N134" s="159"/>
      <c r="O134" s="157"/>
      <c r="P134" s="168">
        <f t="shared" si="2"/>
        <v>999</v>
      </c>
      <c r="Q134" s="157"/>
    </row>
    <row r="135" spans="1:17" x14ac:dyDescent="0.25">
      <c r="A135" s="143">
        <v>129</v>
      </c>
      <c r="B135" s="145"/>
      <c r="C135" s="145"/>
      <c r="D135" s="146"/>
      <c r="E135" s="147"/>
      <c r="F135" s="155"/>
      <c r="G135" s="155"/>
      <c r="H135" s="156"/>
      <c r="I135" s="157"/>
      <c r="J135" s="150" t="e">
        <f>IF(AND(Q135="",#REF!&gt;0,#REF!&lt;5),K135,0)</f>
        <v>#REF!</v>
      </c>
      <c r="K135" s="151" t="str">
        <f>IF(D135="","ZZZ9",IF(AND(#REF!&gt;0,#REF!&lt;5),D135&amp;#REF!,D135&amp;"9"))</f>
        <v>ZZZ9</v>
      </c>
      <c r="L135" s="152">
        <f t="shared" si="0"/>
        <v>999</v>
      </c>
      <c r="M135" s="162">
        <f t="shared" si="1"/>
        <v>999</v>
      </c>
      <c r="N135" s="159"/>
      <c r="O135" s="155"/>
      <c r="P135" s="154">
        <f t="shared" si="2"/>
        <v>999</v>
      </c>
      <c r="Q135" s="155"/>
    </row>
    <row r="136" spans="1:17" x14ac:dyDescent="0.25">
      <c r="A136" s="143">
        <v>130</v>
      </c>
      <c r="B136" s="145"/>
      <c r="C136" s="145"/>
      <c r="D136" s="146"/>
      <c r="E136" s="147"/>
      <c r="F136" s="155"/>
      <c r="G136" s="155"/>
      <c r="H136" s="156"/>
      <c r="I136" s="157"/>
      <c r="J136" s="150" t="e">
        <f>IF(AND(Q136="",#REF!&gt;0,#REF!&lt;5),K136,0)</f>
        <v>#REF!</v>
      </c>
      <c r="K136" s="151" t="str">
        <f>IF(D136="","ZZZ9",IF(AND(#REF!&gt;0,#REF!&lt;5),D136&amp;#REF!,D136&amp;"9"))</f>
        <v>ZZZ9</v>
      </c>
      <c r="L136" s="152">
        <f t="shared" si="0"/>
        <v>999</v>
      </c>
      <c r="M136" s="162">
        <f t="shared" si="1"/>
        <v>999</v>
      </c>
      <c r="N136" s="159"/>
      <c r="O136" s="155"/>
      <c r="P136" s="154">
        <f t="shared" si="2"/>
        <v>999</v>
      </c>
      <c r="Q136" s="155"/>
    </row>
    <row r="137" spans="1:17" x14ac:dyDescent="0.25">
      <c r="A137" s="143">
        <v>131</v>
      </c>
      <c r="B137" s="145"/>
      <c r="C137" s="145"/>
      <c r="D137" s="146"/>
      <c r="E137" s="147"/>
      <c r="F137" s="155"/>
      <c r="G137" s="155"/>
      <c r="H137" s="156"/>
      <c r="I137" s="157"/>
      <c r="J137" s="150" t="e">
        <f>IF(AND(Q137="",#REF!&gt;0,#REF!&lt;5),K137,0)</f>
        <v>#REF!</v>
      </c>
      <c r="K137" s="151" t="str">
        <f>IF(D137="","ZZZ9",IF(AND(#REF!&gt;0,#REF!&lt;5),D137&amp;#REF!,D137&amp;"9"))</f>
        <v>ZZZ9</v>
      </c>
      <c r="L137" s="152">
        <f t="shared" si="0"/>
        <v>999</v>
      </c>
      <c r="M137" s="162">
        <f t="shared" si="1"/>
        <v>999</v>
      </c>
      <c r="N137" s="159"/>
      <c r="O137" s="155"/>
      <c r="P137" s="154">
        <f t="shared" si="2"/>
        <v>999</v>
      </c>
      <c r="Q137" s="155"/>
    </row>
    <row r="138" spans="1:17" x14ac:dyDescent="0.25">
      <c r="A138" s="143">
        <v>132</v>
      </c>
      <c r="B138" s="145"/>
      <c r="C138" s="145"/>
      <c r="D138" s="146"/>
      <c r="E138" s="147"/>
      <c r="F138" s="155"/>
      <c r="G138" s="155"/>
      <c r="H138" s="156"/>
      <c r="I138" s="157"/>
      <c r="J138" s="150" t="e">
        <f>IF(AND(Q138="",#REF!&gt;0,#REF!&lt;5),K138,0)</f>
        <v>#REF!</v>
      </c>
      <c r="K138" s="151" t="str">
        <f>IF(D138="","ZZZ9",IF(AND(#REF!&gt;0,#REF!&lt;5),D138&amp;#REF!,D138&amp;"9"))</f>
        <v>ZZZ9</v>
      </c>
      <c r="L138" s="152">
        <f t="shared" si="0"/>
        <v>999</v>
      </c>
      <c r="M138" s="162">
        <f t="shared" si="1"/>
        <v>999</v>
      </c>
      <c r="N138" s="159"/>
      <c r="O138" s="155"/>
      <c r="P138" s="154">
        <f t="shared" si="2"/>
        <v>999</v>
      </c>
      <c r="Q138" s="155"/>
    </row>
    <row r="139" spans="1:17" x14ac:dyDescent="0.25">
      <c r="A139" s="143">
        <v>133</v>
      </c>
      <c r="B139" s="145"/>
      <c r="C139" s="145"/>
      <c r="D139" s="146"/>
      <c r="E139" s="147"/>
      <c r="F139" s="155"/>
      <c r="G139" s="155"/>
      <c r="H139" s="156"/>
      <c r="I139" s="157"/>
      <c r="J139" s="150" t="e">
        <f>IF(AND(Q139="",#REF!&gt;0,#REF!&lt;5),K139,0)</f>
        <v>#REF!</v>
      </c>
      <c r="K139" s="151" t="str">
        <f>IF(D139="","ZZZ9",IF(AND(#REF!&gt;0,#REF!&lt;5),D139&amp;#REF!,D139&amp;"9"))</f>
        <v>ZZZ9</v>
      </c>
      <c r="L139" s="152">
        <f t="shared" si="0"/>
        <v>999</v>
      </c>
      <c r="M139" s="162">
        <f t="shared" si="1"/>
        <v>999</v>
      </c>
      <c r="N139" s="159"/>
      <c r="O139" s="155"/>
      <c r="P139" s="154">
        <f t="shared" si="2"/>
        <v>999</v>
      </c>
      <c r="Q139" s="155"/>
    </row>
    <row r="140" spans="1:17" x14ac:dyDescent="0.25">
      <c r="A140" s="143">
        <v>134</v>
      </c>
      <c r="B140" s="145"/>
      <c r="C140" s="145"/>
      <c r="D140" s="146"/>
      <c r="E140" s="147"/>
      <c r="F140" s="155"/>
      <c r="G140" s="155"/>
      <c r="H140" s="156"/>
      <c r="I140" s="157"/>
      <c r="J140" s="150" t="e">
        <f>IF(AND(Q140="",#REF!&gt;0,#REF!&lt;5),K140,0)</f>
        <v>#REF!</v>
      </c>
      <c r="K140" s="151" t="str">
        <f>IF(D140="","ZZZ9",IF(AND(#REF!&gt;0,#REF!&lt;5),D140&amp;#REF!,D140&amp;"9"))</f>
        <v>ZZZ9</v>
      </c>
      <c r="L140" s="152">
        <f t="shared" si="0"/>
        <v>999</v>
      </c>
      <c r="M140" s="162">
        <f t="shared" si="1"/>
        <v>999</v>
      </c>
      <c r="N140" s="159"/>
      <c r="O140" s="155"/>
      <c r="P140" s="154">
        <f t="shared" si="2"/>
        <v>999</v>
      </c>
      <c r="Q140" s="155"/>
    </row>
    <row r="141" spans="1:17" x14ac:dyDescent="0.25">
      <c r="A141" s="143">
        <v>135</v>
      </c>
      <c r="B141" s="145"/>
      <c r="C141" s="145"/>
      <c r="D141" s="146"/>
      <c r="E141" s="147"/>
      <c r="F141" s="155"/>
      <c r="G141" s="155"/>
      <c r="H141" s="156"/>
      <c r="I141" s="157"/>
      <c r="J141" s="150" t="e">
        <f>IF(AND(Q141="",#REF!&gt;0,#REF!&lt;5),K141,0)</f>
        <v>#REF!</v>
      </c>
      <c r="K141" s="151" t="str">
        <f>IF(D141="","ZZZ9",IF(AND(#REF!&gt;0,#REF!&lt;5),D141&amp;#REF!,D141&amp;"9"))</f>
        <v>ZZZ9</v>
      </c>
      <c r="L141" s="152">
        <f t="shared" si="0"/>
        <v>999</v>
      </c>
      <c r="M141" s="162">
        <f t="shared" si="1"/>
        <v>999</v>
      </c>
      <c r="N141" s="159"/>
      <c r="O141" s="157"/>
      <c r="P141" s="168">
        <f t="shared" si="2"/>
        <v>999</v>
      </c>
      <c r="Q141" s="157"/>
    </row>
    <row r="142" spans="1:17" x14ac:dyDescent="0.25">
      <c r="A142" s="143">
        <v>136</v>
      </c>
      <c r="B142" s="145"/>
      <c r="C142" s="145"/>
      <c r="D142" s="146"/>
      <c r="E142" s="147"/>
      <c r="F142" s="155"/>
      <c r="G142" s="155"/>
      <c r="H142" s="156"/>
      <c r="I142" s="157"/>
      <c r="J142" s="150" t="e">
        <f>IF(AND(Q142="",#REF!&gt;0,#REF!&lt;5),K142,0)</f>
        <v>#REF!</v>
      </c>
      <c r="K142" s="151" t="str">
        <f>IF(D142="","ZZZ9",IF(AND(#REF!&gt;0,#REF!&lt;5),D142&amp;#REF!,D142&amp;"9"))</f>
        <v>ZZZ9</v>
      </c>
      <c r="L142" s="152">
        <f t="shared" si="0"/>
        <v>999</v>
      </c>
      <c r="M142" s="162">
        <f t="shared" si="1"/>
        <v>999</v>
      </c>
      <c r="N142" s="159"/>
      <c r="O142" s="155"/>
      <c r="P142" s="154">
        <f t="shared" si="2"/>
        <v>999</v>
      </c>
      <c r="Q142" s="155"/>
    </row>
    <row r="143" spans="1:17" x14ac:dyDescent="0.25">
      <c r="A143" s="143">
        <v>137</v>
      </c>
      <c r="B143" s="145"/>
      <c r="C143" s="145"/>
      <c r="D143" s="146"/>
      <c r="E143" s="147"/>
      <c r="F143" s="155"/>
      <c r="G143" s="155"/>
      <c r="H143" s="156"/>
      <c r="I143" s="157"/>
      <c r="J143" s="150" t="e">
        <f>IF(AND(Q143="",#REF!&gt;0,#REF!&lt;5),K143,0)</f>
        <v>#REF!</v>
      </c>
      <c r="K143" s="151" t="str">
        <f>IF(D143="","ZZZ9",IF(AND(#REF!&gt;0,#REF!&lt;5),D143&amp;#REF!,D143&amp;"9"))</f>
        <v>ZZZ9</v>
      </c>
      <c r="L143" s="152">
        <f t="shared" si="0"/>
        <v>999</v>
      </c>
      <c r="M143" s="162">
        <f t="shared" si="1"/>
        <v>999</v>
      </c>
      <c r="N143" s="159"/>
      <c r="O143" s="155"/>
      <c r="P143" s="154">
        <f t="shared" si="2"/>
        <v>999</v>
      </c>
      <c r="Q143" s="155"/>
    </row>
    <row r="144" spans="1:17" x14ac:dyDescent="0.25">
      <c r="A144" s="143">
        <v>138</v>
      </c>
      <c r="B144" s="145"/>
      <c r="C144" s="145"/>
      <c r="D144" s="146"/>
      <c r="E144" s="147"/>
      <c r="F144" s="155"/>
      <c r="G144" s="155"/>
      <c r="H144" s="156"/>
      <c r="I144" s="157"/>
      <c r="J144" s="150" t="e">
        <f>IF(AND(Q144="",#REF!&gt;0,#REF!&lt;5),K144,0)</f>
        <v>#REF!</v>
      </c>
      <c r="K144" s="151" t="str">
        <f>IF(D144="","ZZZ9",IF(AND(#REF!&gt;0,#REF!&lt;5),D144&amp;#REF!,D144&amp;"9"))</f>
        <v>ZZZ9</v>
      </c>
      <c r="L144" s="152">
        <f t="shared" si="0"/>
        <v>999</v>
      </c>
      <c r="M144" s="162">
        <f t="shared" si="1"/>
        <v>999</v>
      </c>
      <c r="N144" s="159"/>
      <c r="O144" s="155"/>
      <c r="P144" s="154">
        <f t="shared" si="2"/>
        <v>999</v>
      </c>
      <c r="Q144" s="155"/>
    </row>
    <row r="145" spans="1:17" x14ac:dyDescent="0.25">
      <c r="A145" s="143">
        <v>139</v>
      </c>
      <c r="B145" s="145"/>
      <c r="C145" s="145"/>
      <c r="D145" s="146"/>
      <c r="E145" s="147"/>
      <c r="F145" s="155"/>
      <c r="G145" s="155"/>
      <c r="H145" s="156"/>
      <c r="I145" s="157"/>
      <c r="J145" s="150" t="e">
        <f>IF(AND(Q145="",#REF!&gt;0,#REF!&lt;5),K145,0)</f>
        <v>#REF!</v>
      </c>
      <c r="K145" s="151" t="str">
        <f>IF(D145="","ZZZ9",IF(AND(#REF!&gt;0,#REF!&lt;5),D145&amp;#REF!,D145&amp;"9"))</f>
        <v>ZZZ9</v>
      </c>
      <c r="L145" s="152">
        <f t="shared" si="0"/>
        <v>999</v>
      </c>
      <c r="M145" s="162">
        <f t="shared" si="1"/>
        <v>999</v>
      </c>
      <c r="N145" s="159"/>
      <c r="O145" s="155"/>
      <c r="P145" s="154">
        <f t="shared" si="2"/>
        <v>999</v>
      </c>
      <c r="Q145" s="155"/>
    </row>
    <row r="146" spans="1:17" x14ac:dyDescent="0.25">
      <c r="A146" s="143">
        <v>140</v>
      </c>
      <c r="B146" s="145"/>
      <c r="C146" s="145"/>
      <c r="D146" s="146"/>
      <c r="E146" s="147"/>
      <c r="F146" s="155"/>
      <c r="G146" s="155"/>
      <c r="H146" s="156"/>
      <c r="I146" s="157"/>
      <c r="J146" s="150" t="e">
        <f>IF(AND(Q146="",#REF!&gt;0,#REF!&lt;5),K146,0)</f>
        <v>#REF!</v>
      </c>
      <c r="K146" s="151" t="str">
        <f>IF(D146="","ZZZ9",IF(AND(#REF!&gt;0,#REF!&lt;5),D146&amp;#REF!,D146&amp;"9"))</f>
        <v>ZZZ9</v>
      </c>
      <c r="L146" s="152">
        <f t="shared" si="0"/>
        <v>999</v>
      </c>
      <c r="M146" s="162">
        <f t="shared" si="1"/>
        <v>999</v>
      </c>
      <c r="N146" s="159"/>
      <c r="O146" s="155"/>
      <c r="P146" s="154">
        <f t="shared" si="2"/>
        <v>999</v>
      </c>
      <c r="Q146" s="155"/>
    </row>
    <row r="147" spans="1:17" x14ac:dyDescent="0.25">
      <c r="A147" s="143">
        <v>141</v>
      </c>
      <c r="B147" s="145"/>
      <c r="C147" s="145"/>
      <c r="D147" s="146"/>
      <c r="E147" s="147"/>
      <c r="F147" s="155"/>
      <c r="G147" s="155"/>
      <c r="H147" s="156"/>
      <c r="I147" s="157"/>
      <c r="J147" s="150" t="e">
        <f>IF(AND(Q147="",#REF!&gt;0,#REF!&lt;5),K147,0)</f>
        <v>#REF!</v>
      </c>
      <c r="K147" s="151" t="str">
        <f>IF(D147="","ZZZ9",IF(AND(#REF!&gt;0,#REF!&lt;5),D147&amp;#REF!,D147&amp;"9"))</f>
        <v>ZZZ9</v>
      </c>
      <c r="L147" s="152">
        <f t="shared" si="0"/>
        <v>999</v>
      </c>
      <c r="M147" s="162">
        <f t="shared" si="1"/>
        <v>999</v>
      </c>
      <c r="N147" s="159"/>
      <c r="O147" s="155"/>
      <c r="P147" s="154">
        <f t="shared" si="2"/>
        <v>999</v>
      </c>
      <c r="Q147" s="155"/>
    </row>
    <row r="148" spans="1:17" x14ac:dyDescent="0.25">
      <c r="A148" s="143">
        <v>142</v>
      </c>
      <c r="B148" s="145"/>
      <c r="C148" s="145"/>
      <c r="D148" s="146"/>
      <c r="E148" s="147"/>
      <c r="F148" s="155"/>
      <c r="G148" s="155"/>
      <c r="H148" s="156"/>
      <c r="I148" s="157"/>
      <c r="J148" s="150" t="e">
        <f>IF(AND(Q148="",#REF!&gt;0,#REF!&lt;5),K148,0)</f>
        <v>#REF!</v>
      </c>
      <c r="K148" s="151" t="str">
        <f>IF(D148="","ZZZ9",IF(AND(#REF!&gt;0,#REF!&lt;5),D148&amp;#REF!,D148&amp;"9"))</f>
        <v>ZZZ9</v>
      </c>
      <c r="L148" s="152">
        <f t="shared" si="0"/>
        <v>999</v>
      </c>
      <c r="M148" s="162">
        <f t="shared" si="1"/>
        <v>999</v>
      </c>
      <c r="N148" s="159"/>
      <c r="O148" s="157"/>
      <c r="P148" s="168">
        <f t="shared" si="2"/>
        <v>999</v>
      </c>
      <c r="Q148" s="157"/>
    </row>
    <row r="149" spans="1:17" x14ac:dyDescent="0.25">
      <c r="A149" s="143">
        <v>143</v>
      </c>
      <c r="B149" s="145"/>
      <c r="C149" s="145"/>
      <c r="D149" s="146"/>
      <c r="E149" s="147"/>
      <c r="F149" s="155"/>
      <c r="G149" s="155"/>
      <c r="H149" s="156"/>
      <c r="I149" s="157"/>
      <c r="J149" s="150" t="e">
        <f>IF(AND(Q149="",#REF!&gt;0,#REF!&lt;5),K149,0)</f>
        <v>#REF!</v>
      </c>
      <c r="K149" s="151" t="str">
        <f>IF(D149="","ZZZ9",IF(AND(#REF!&gt;0,#REF!&lt;5),D149&amp;#REF!,D149&amp;"9"))</f>
        <v>ZZZ9</v>
      </c>
      <c r="L149" s="152">
        <f t="shared" si="0"/>
        <v>999</v>
      </c>
      <c r="M149" s="162">
        <f t="shared" si="1"/>
        <v>999</v>
      </c>
      <c r="N149" s="159"/>
      <c r="O149" s="155"/>
      <c r="P149" s="154">
        <f t="shared" si="2"/>
        <v>999</v>
      </c>
      <c r="Q149" s="155"/>
    </row>
    <row r="150" spans="1:17" x14ac:dyDescent="0.25">
      <c r="A150" s="143">
        <v>144</v>
      </c>
      <c r="B150" s="145"/>
      <c r="C150" s="145"/>
      <c r="D150" s="146"/>
      <c r="E150" s="147"/>
      <c r="F150" s="155"/>
      <c r="G150" s="155"/>
      <c r="H150" s="156"/>
      <c r="I150" s="157"/>
      <c r="J150" s="150" t="e">
        <f>IF(AND(Q150="",#REF!&gt;0,#REF!&lt;5),K150,0)</f>
        <v>#REF!</v>
      </c>
      <c r="K150" s="151" t="str">
        <f>IF(D150="","ZZZ9",IF(AND(#REF!&gt;0,#REF!&lt;5),D150&amp;#REF!,D150&amp;"9"))</f>
        <v>ZZZ9</v>
      </c>
      <c r="L150" s="152">
        <f t="shared" si="0"/>
        <v>999</v>
      </c>
      <c r="M150" s="162">
        <f t="shared" si="1"/>
        <v>999</v>
      </c>
      <c r="N150" s="159"/>
      <c r="O150" s="155"/>
      <c r="P150" s="154">
        <f t="shared" si="2"/>
        <v>999</v>
      </c>
      <c r="Q150" s="155"/>
    </row>
    <row r="151" spans="1:17" x14ac:dyDescent="0.25">
      <c r="A151" s="143">
        <v>145</v>
      </c>
      <c r="B151" s="145"/>
      <c r="C151" s="145"/>
      <c r="D151" s="146"/>
      <c r="E151" s="147"/>
      <c r="F151" s="155"/>
      <c r="G151" s="155"/>
      <c r="H151" s="156"/>
      <c r="I151" s="157"/>
      <c r="J151" s="150" t="e">
        <f>IF(AND(Q151="",#REF!&gt;0,#REF!&lt;5),K151,0)</f>
        <v>#REF!</v>
      </c>
      <c r="K151" s="151" t="str">
        <f>IF(D151="","ZZZ9",IF(AND(#REF!&gt;0,#REF!&lt;5),D151&amp;#REF!,D151&amp;"9"))</f>
        <v>ZZZ9</v>
      </c>
      <c r="L151" s="152">
        <f t="shared" si="0"/>
        <v>999</v>
      </c>
      <c r="M151" s="162">
        <f t="shared" si="1"/>
        <v>999</v>
      </c>
      <c r="N151" s="159"/>
      <c r="O151" s="155"/>
      <c r="P151" s="154">
        <f t="shared" si="2"/>
        <v>999</v>
      </c>
      <c r="Q151" s="155"/>
    </row>
    <row r="152" spans="1:17" x14ac:dyDescent="0.25">
      <c r="A152" s="143">
        <v>146</v>
      </c>
      <c r="B152" s="145"/>
      <c r="C152" s="145"/>
      <c r="D152" s="146"/>
      <c r="E152" s="147"/>
      <c r="F152" s="155"/>
      <c r="G152" s="155"/>
      <c r="H152" s="156"/>
      <c r="I152" s="157"/>
      <c r="J152" s="150" t="e">
        <f>IF(AND(Q152="",#REF!&gt;0,#REF!&lt;5),K152,0)</f>
        <v>#REF!</v>
      </c>
      <c r="K152" s="151" t="str">
        <f>IF(D152="","ZZZ9",IF(AND(#REF!&gt;0,#REF!&lt;5),D152&amp;#REF!,D152&amp;"9"))</f>
        <v>ZZZ9</v>
      </c>
      <c r="L152" s="152">
        <f t="shared" si="0"/>
        <v>999</v>
      </c>
      <c r="M152" s="162">
        <f t="shared" si="1"/>
        <v>999</v>
      </c>
      <c r="N152" s="159"/>
      <c r="O152" s="155"/>
      <c r="P152" s="154">
        <f t="shared" si="2"/>
        <v>999</v>
      </c>
      <c r="Q152" s="155"/>
    </row>
    <row r="153" spans="1:17" x14ac:dyDescent="0.25">
      <c r="A153" s="143">
        <v>147</v>
      </c>
      <c r="B153" s="145"/>
      <c r="C153" s="145"/>
      <c r="D153" s="146"/>
      <c r="E153" s="147"/>
      <c r="F153" s="155"/>
      <c r="G153" s="155"/>
      <c r="H153" s="156"/>
      <c r="I153" s="157"/>
      <c r="J153" s="150" t="e">
        <f>IF(AND(Q153="",#REF!&gt;0,#REF!&lt;5),K153,0)</f>
        <v>#REF!</v>
      </c>
      <c r="K153" s="151" t="str">
        <f>IF(D153="","ZZZ9",IF(AND(#REF!&gt;0,#REF!&lt;5),D153&amp;#REF!,D153&amp;"9"))</f>
        <v>ZZZ9</v>
      </c>
      <c r="L153" s="152">
        <f t="shared" si="0"/>
        <v>999</v>
      </c>
      <c r="M153" s="162">
        <f t="shared" si="1"/>
        <v>999</v>
      </c>
      <c r="N153" s="159"/>
      <c r="O153" s="155"/>
      <c r="P153" s="154">
        <f t="shared" si="2"/>
        <v>999</v>
      </c>
      <c r="Q153" s="155"/>
    </row>
    <row r="154" spans="1:17" x14ac:dyDescent="0.25">
      <c r="A154" s="143">
        <v>148</v>
      </c>
      <c r="B154" s="145"/>
      <c r="C154" s="145"/>
      <c r="D154" s="146"/>
      <c r="E154" s="147"/>
      <c r="F154" s="155"/>
      <c r="G154" s="155"/>
      <c r="H154" s="156"/>
      <c r="I154" s="157"/>
      <c r="J154" s="150" t="e">
        <f>IF(AND(Q154="",#REF!&gt;0,#REF!&lt;5),K154,0)</f>
        <v>#REF!</v>
      </c>
      <c r="K154" s="151" t="str">
        <f>IF(D154="","ZZZ9",IF(AND(#REF!&gt;0,#REF!&lt;5),D154&amp;#REF!,D154&amp;"9"))</f>
        <v>ZZZ9</v>
      </c>
      <c r="L154" s="152">
        <f t="shared" si="0"/>
        <v>999</v>
      </c>
      <c r="M154" s="162">
        <f t="shared" si="1"/>
        <v>999</v>
      </c>
      <c r="N154" s="159"/>
      <c r="O154" s="155"/>
      <c r="P154" s="154">
        <f t="shared" si="2"/>
        <v>999</v>
      </c>
      <c r="Q154" s="155"/>
    </row>
    <row r="155" spans="1:17" x14ac:dyDescent="0.25">
      <c r="A155" s="143">
        <v>149</v>
      </c>
      <c r="B155" s="145"/>
      <c r="C155" s="145"/>
      <c r="D155" s="146"/>
      <c r="E155" s="147"/>
      <c r="F155" s="155"/>
      <c r="G155" s="155"/>
      <c r="H155" s="156"/>
      <c r="I155" s="157"/>
      <c r="J155" s="150" t="e">
        <f>IF(AND(Q155="",#REF!&gt;0,#REF!&lt;5),K155,0)</f>
        <v>#REF!</v>
      </c>
      <c r="K155" s="151" t="str">
        <f>IF(D155="","ZZZ9",IF(AND(#REF!&gt;0,#REF!&lt;5),D155&amp;#REF!,D155&amp;"9"))</f>
        <v>ZZZ9</v>
      </c>
      <c r="L155" s="152">
        <f t="shared" si="0"/>
        <v>999</v>
      </c>
      <c r="M155" s="162">
        <f t="shared" si="1"/>
        <v>999</v>
      </c>
      <c r="N155" s="159"/>
      <c r="O155" s="155"/>
      <c r="P155" s="154">
        <f t="shared" si="2"/>
        <v>999</v>
      </c>
      <c r="Q155" s="155"/>
    </row>
    <row r="156" spans="1:17" x14ac:dyDescent="0.25">
      <c r="A156" s="143">
        <v>150</v>
      </c>
      <c r="B156" s="145"/>
      <c r="C156" s="145"/>
      <c r="D156" s="146"/>
      <c r="E156" s="147"/>
      <c r="F156" s="155"/>
      <c r="G156" s="155"/>
      <c r="H156" s="156"/>
      <c r="I156" s="157"/>
      <c r="J156" s="150" t="e">
        <f>IF(AND(Q156="",#REF!&gt;0,#REF!&lt;5),K156,0)</f>
        <v>#REF!</v>
      </c>
      <c r="K156" s="151" t="str">
        <f>IF(D156="","ZZZ9",IF(AND(#REF!&gt;0,#REF!&lt;5),D156&amp;#REF!,D156&amp;"9"))</f>
        <v>ZZZ9</v>
      </c>
      <c r="L156" s="152">
        <f t="shared" si="0"/>
        <v>999</v>
      </c>
      <c r="M156" s="162">
        <f t="shared" si="1"/>
        <v>999</v>
      </c>
      <c r="N156" s="159"/>
      <c r="O156" s="155"/>
      <c r="P156" s="154">
        <f t="shared" si="2"/>
        <v>999</v>
      </c>
      <c r="Q156" s="155"/>
    </row>
  </sheetData>
  <sheetProtection selectLockedCells="1" selectUnlockedCells="1"/>
  <conditionalFormatting sqref="A7:D156">
    <cfRule type="expression" dxfId="388" priority="5" stopIfTrue="1">
      <formula>$Q7&gt;=1</formula>
    </cfRule>
  </conditionalFormatting>
  <conditionalFormatting sqref="B7:D37">
    <cfRule type="expression" dxfId="387" priority="10" stopIfTrue="1">
      <formula>$Q7&gt;=1</formula>
    </cfRule>
  </conditionalFormatting>
  <conditionalFormatting sqref="E7:E14">
    <cfRule type="expression" dxfId="386" priority="6" stopIfTrue="1">
      <formula>AND(ROUNDDOWN(($A$4-E7)/365.25,0)&lt;=13,G7&lt;&gt;"OK")</formula>
    </cfRule>
    <cfRule type="expression" dxfId="385" priority="7" stopIfTrue="1">
      <formula>AND(ROUNDDOWN(($A$4-E7)/365.25,0)&lt;=14,G7&lt;&gt;"OK")</formula>
    </cfRule>
    <cfRule type="expression" dxfId="384" priority="8" stopIfTrue="1">
      <formula>AND(ROUNDDOWN(($A$4-E7)/365.25,0)&lt;=17,G7&lt;&gt;"OK")</formula>
    </cfRule>
    <cfRule type="expression" dxfId="383" priority="11" stopIfTrue="1">
      <formula>AND(ROUNDDOWN(($A$4-E7)/365.25,0)&lt;=13,G7&lt;&gt;"OK")</formula>
    </cfRule>
    <cfRule type="expression" dxfId="382" priority="12" stopIfTrue="1">
      <formula>AND(ROUNDDOWN(($A$4-E7)/365.25,0)&lt;=14,G7&lt;&gt;"OK")</formula>
    </cfRule>
    <cfRule type="expression" dxfId="381" priority="13" stopIfTrue="1">
      <formula>AND(ROUNDDOWN(($A$4-E7)/365.25,0)&lt;=17,G7&lt;&gt;"OK")</formula>
    </cfRule>
  </conditionalFormatting>
  <conditionalFormatting sqref="E7:E27 E29:E37">
    <cfRule type="expression" dxfId="380" priority="15" stopIfTrue="1">
      <formula>AND(ROUNDDOWN(($A$4-E7)/365.25,0)&lt;=13,G7&lt;&gt;"OK")</formula>
    </cfRule>
    <cfRule type="expression" dxfId="379" priority="16" stopIfTrue="1">
      <formula>AND(ROUNDDOWN(($A$4-E7)/365.25,0)&lt;=14,G7&lt;&gt;"OK")</formula>
    </cfRule>
    <cfRule type="expression" dxfId="378" priority="17" stopIfTrue="1">
      <formula>AND(ROUNDDOWN(($A$4-E7)/365.25,0)&lt;=17,G7&lt;&gt;"OK")</formula>
    </cfRule>
  </conditionalFormatting>
  <conditionalFormatting sqref="E7:E156">
    <cfRule type="expression" dxfId="377" priority="1" stopIfTrue="1">
      <formula>AND(ROUNDDOWN(($A$4-E7)/365.25,0)&lt;=13,G7&lt;&gt;"OK")</formula>
    </cfRule>
    <cfRule type="expression" dxfId="376" priority="2" stopIfTrue="1">
      <formula>AND(ROUNDDOWN(($A$4-E7)/365.25,0)&lt;=14,G7&lt;&gt;"OK")</formula>
    </cfRule>
    <cfRule type="expression" dxfId="375" priority="3" stopIfTrue="1">
      <formula>AND(ROUNDDOWN(($A$4-E7)/365.25,0)&lt;=17,G7&lt;&gt;"OK")</formula>
    </cfRule>
  </conditionalFormatting>
  <conditionalFormatting sqref="J7:J156">
    <cfRule type="cellIs" dxfId="374" priority="4" stopIfTrue="1" operator="equal">
      <formula>"Z"</formula>
    </cfRule>
  </conditionalFormatting>
  <printOptions horizontalCentered="1"/>
  <pageMargins left="0.35000000000000003" right="0.35000000000000003" top="0.39027777777777778" bottom="0.39027777777777778" header="0.51181102362204722" footer="0.51181102362204722"/>
  <pageSetup paperSize="9" firstPageNumber="0" orientation="landscape" horizontalDpi="300" verticalDpi="300"/>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3075" r:id="rId3" name="Gomb 1">
              <controlPr defaultSize="0" print="0" autoFill="0" autoLine="0" autoPict="0" macro="[0]!Module2.egyeni_fotabla_sorsolasi_ranglista" altText="Sorsolási rangsor _x000a_szerinti sorbarakás">
                <anchor moveWithCells="1" sizeWithCells="1">
                  <from>
                    <xdr:col>7</xdr:col>
                    <xdr:colOff>205740</xdr:colOff>
                    <xdr:row>0</xdr:row>
                    <xdr:rowOff>68580</xdr:rowOff>
                  </from>
                  <to>
                    <xdr:col>14</xdr:col>
                    <xdr:colOff>129540</xdr:colOff>
                    <xdr:row>1</xdr:row>
                    <xdr:rowOff>129540</xdr:rowOff>
                  </to>
                </anchor>
              </controlPr>
            </control>
          </mc:Choice>
        </mc:AlternateContent>
      </controls>
    </mc:Choice>
  </mc:AlternateContent>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F1D3-08C2-44CD-B1E6-2669DF44636A}">
  <sheetPr codeName="Sheet155">
    <tabColor indexed="11"/>
    <pageSetUpPr fitToPage="1"/>
  </sheetPr>
  <dimension ref="A1:AK79"/>
  <sheetViews>
    <sheetView showGridLines="0" showZeros="0" workbookViewId="0">
      <selection activeCell="A6" sqref="A6"/>
    </sheetView>
  </sheetViews>
  <sheetFormatPr defaultRowHeight="13.2" x14ac:dyDescent="0.25"/>
  <cols>
    <col min="1" max="2" width="3.33203125" customWidth="1"/>
    <col min="3" max="3" width="4.6640625" customWidth="1"/>
    <col min="4" max="4" width="6.8867187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 hidden="1" customWidth="1"/>
    <col min="20" max="20" width="8.6640625" customWidth="1"/>
    <col min="21" max="21" width="9.109375" hidden="1" customWidth="1"/>
    <col min="25" max="34" width="9.109375" hidden="1" customWidth="1"/>
    <col min="35" max="37" width="9.109375" customWidth="1"/>
  </cols>
  <sheetData>
    <row r="1" spans="1:37" s="282" customFormat="1" ht="21.75" customHeight="1" x14ac:dyDescent="0.25">
      <c r="A1" s="92" t="str">
        <f>Altalanos!$A$6</f>
        <v>Diákolimpia Vármegyei</v>
      </c>
      <c r="B1" s="92"/>
      <c r="C1" s="176"/>
      <c r="D1" s="176"/>
      <c r="E1" s="176"/>
      <c r="F1" s="176"/>
      <c r="G1" s="176"/>
      <c r="H1" s="176"/>
      <c r="I1" s="388"/>
      <c r="J1" s="175"/>
      <c r="K1" s="94" t="s">
        <v>28</v>
      </c>
      <c r="L1" s="95"/>
      <c r="M1" s="97"/>
      <c r="N1" s="175"/>
      <c r="O1" s="175"/>
      <c r="P1" s="175"/>
      <c r="Q1" s="176"/>
      <c r="R1" s="175"/>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row>
    <row r="2" spans="1:37" s="285" customFormat="1" x14ac:dyDescent="0.25">
      <c r="A2" s="389" t="s">
        <v>29</v>
      </c>
      <c r="B2" s="100"/>
      <c r="C2" s="100"/>
      <c r="E2" s="101">
        <f>Altalanos!$E$8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ht="11.25" customHeigh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c r="L4" s="394"/>
      <c r="M4" s="396"/>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359</v>
      </c>
      <c r="N5" s="296"/>
      <c r="O5" s="293" t="s">
        <v>181</v>
      </c>
      <c r="P5" s="296"/>
      <c r="Q5" s="293" t="s">
        <v>129</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1.1" customHeight="1" x14ac:dyDescent="0.25">
      <c r="A6" s="397"/>
      <c r="B6" s="299"/>
      <c r="C6" s="299"/>
      <c r="D6" s="299"/>
      <c r="E6" s="299"/>
      <c r="F6" s="298" t="str">
        <f>IF(Y3="","",CONCATENATE(AH1," / ",AG1," pont"))</f>
        <v/>
      </c>
      <c r="G6" s="300"/>
      <c r="H6" s="301"/>
      <c r="I6" s="300"/>
      <c r="J6" s="302"/>
      <c r="K6" s="299" t="str">
        <f>IF(Y3="","",CONCATENATE(AF1," pont"))</f>
        <v/>
      </c>
      <c r="L6" s="302"/>
      <c r="M6" s="299" t="str">
        <f>IF(Y3="","",CONCATENATE(AE1," pont"))</f>
        <v/>
      </c>
      <c r="N6" s="302"/>
      <c r="O6" s="299" t="str">
        <f>IF(Y3="","",CONCATENATE(AD1," pont"))</f>
        <v/>
      </c>
      <c r="P6" s="302"/>
      <c r="Q6" s="299" t="str">
        <f>IF(Y3="","",CONCATENATE(AC1," pont"))</f>
        <v/>
      </c>
      <c r="R6" s="471"/>
      <c r="Y6" s="306"/>
      <c r="Z6" s="306"/>
      <c r="AA6" s="306" t="s">
        <v>79</v>
      </c>
      <c r="AB6" s="307">
        <v>150</v>
      </c>
      <c r="AC6" s="307">
        <v>120</v>
      </c>
      <c r="AD6" s="307">
        <v>90</v>
      </c>
      <c r="AE6" s="307">
        <v>60</v>
      </c>
      <c r="AF6" s="307">
        <v>40</v>
      </c>
      <c r="AG6" s="307">
        <v>25</v>
      </c>
      <c r="AH6" s="307">
        <v>10</v>
      </c>
      <c r="AI6" s="398"/>
      <c r="AJ6" s="398"/>
      <c r="AK6" s="398"/>
    </row>
    <row r="7" spans="1:37" s="60" customFormat="1" ht="10.5" customHeight="1" x14ac:dyDescent="0.25">
      <c r="A7" s="309">
        <v>1</v>
      </c>
      <c r="B7" s="399" t="str">
        <f>IF($E7="","",VLOOKUP($E7,'Játék nélkül továbbjutók'!$A$7:$O$48,14))</f>
        <v/>
      </c>
      <c r="C7" s="399" t="str">
        <f>IF($E7="","",VLOOKUP($E7,'Játék nélkül továbbjutók'!$A$7:$O$48,15))</f>
        <v/>
      </c>
      <c r="D7" s="400" t="str">
        <f>IF($E7="","",VLOOKUP($E7,'Játék nélkül továbbjutók'!$A$7:$O$48,5))</f>
        <v/>
      </c>
      <c r="E7" s="401"/>
      <c r="F7" s="402" t="str">
        <f>UPPER(IF($E7="","",VLOOKUP($E7,'Játék nélkül továbbjutók'!$A$7:$O$48,2)))</f>
        <v/>
      </c>
      <c r="G7" s="402" t="str">
        <f>IF($E7="","",VLOOKUP($E7,'Játék nélkül továbbjutók'!$A$7:$O$48,3))</f>
        <v/>
      </c>
      <c r="H7" s="402"/>
      <c r="I7" s="402" t="str">
        <f>IF($E7="","",VLOOKUP($E7,'Játék nélkül továbbjutók'!$A$7:$O$48,4))</f>
        <v/>
      </c>
      <c r="J7" s="403"/>
      <c r="K7" s="404"/>
      <c r="L7" s="404"/>
      <c r="M7" s="404"/>
      <c r="N7" s="404"/>
      <c r="O7" s="315"/>
      <c r="P7" s="316"/>
      <c r="Q7" s="317"/>
      <c r="R7" s="318"/>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9.6" customHeight="1" x14ac:dyDescent="0.25">
      <c r="A8" s="321"/>
      <c r="B8" s="406"/>
      <c r="C8" s="406"/>
      <c r="D8" s="407"/>
      <c r="E8" s="408"/>
      <c r="F8" s="409"/>
      <c r="G8" s="409"/>
      <c r="H8" s="410"/>
      <c r="I8" s="419" t="s">
        <v>134</v>
      </c>
      <c r="J8" s="328"/>
      <c r="K8" s="412" t="str">
        <f>UPPER(IF(OR(J8="a",J8="as"),F7,IF(OR(J8="b",J8="bs"),F9,0)))</f>
        <v>0</v>
      </c>
      <c r="L8" s="412"/>
      <c r="M8" s="404"/>
      <c r="N8" s="404"/>
      <c r="O8" s="315"/>
      <c r="P8" s="316"/>
      <c r="Q8" s="317"/>
      <c r="R8" s="318"/>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9.6" customHeight="1" x14ac:dyDescent="0.25">
      <c r="A9" s="321">
        <v>2</v>
      </c>
      <c r="B9" s="399" t="str">
        <f>IF($E9="","",VLOOKUP($E9,'Játék nélkül továbbjutók'!$A$7:$O$48,14))</f>
        <v/>
      </c>
      <c r="C9" s="399" t="str">
        <f>IF($E9="","",VLOOKUP($E9,'Játék nélkül továbbjutók'!$A$7:$O$48,15))</f>
        <v/>
      </c>
      <c r="D9" s="400" t="str">
        <f>IF($E9="","",VLOOKUP($E9,'Játék nélkül továbbjutók'!$A$7:$O$48,5))</f>
        <v/>
      </c>
      <c r="E9" s="401"/>
      <c r="F9" s="472" t="str">
        <f>UPPER(IF($E9="","",VLOOKUP($E9,'Játék nélkül továbbjutók'!$A$7:$O$48,2)))</f>
        <v/>
      </c>
      <c r="G9" s="472" t="str">
        <f>IF($E9="","",VLOOKUP($E9,'Játék nélkül továbbjutók'!$A$7:$O$48,3))</f>
        <v/>
      </c>
      <c r="H9" s="472"/>
      <c r="I9" s="472" t="str">
        <f>IF($E9="","",VLOOKUP($E9,'Játék nélkül továbbjutók'!$A$7:$O$48,4))</f>
        <v/>
      </c>
      <c r="J9" s="415"/>
      <c r="K9" s="404"/>
      <c r="L9" s="416"/>
      <c r="M9" s="404"/>
      <c r="N9" s="404"/>
      <c r="O9" s="315"/>
      <c r="P9" s="316"/>
      <c r="Q9" s="317"/>
      <c r="R9" s="318"/>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9.6" customHeight="1" x14ac:dyDescent="0.25">
      <c r="A10" s="321"/>
      <c r="B10" s="406"/>
      <c r="C10" s="406"/>
      <c r="D10" s="407"/>
      <c r="E10" s="417"/>
      <c r="F10" s="409"/>
      <c r="G10" s="409"/>
      <c r="H10" s="410"/>
      <c r="I10" s="409"/>
      <c r="J10" s="418"/>
      <c r="K10" s="419" t="s">
        <v>134</v>
      </c>
      <c r="L10" s="336"/>
      <c r="M10" s="412" t="str">
        <f>UPPER(IF(OR(L10="a",L10="as"),K8,IF(OR(L10="b",L10="bs"),K12,0)))</f>
        <v>0</v>
      </c>
      <c r="N10" s="420"/>
      <c r="O10" s="421"/>
      <c r="P10" s="421"/>
      <c r="Q10" s="317"/>
      <c r="R10" s="318"/>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9.6" customHeight="1" x14ac:dyDescent="0.25">
      <c r="A11" s="321">
        <v>3</v>
      </c>
      <c r="B11" s="399" t="str">
        <f>IF($E11="","",VLOOKUP($E11,'Játék nélkül továbbjutók'!$A$7:$O$48,14))</f>
        <v/>
      </c>
      <c r="C11" s="399" t="str">
        <f>IF($E11="","",VLOOKUP($E11,'Játék nélkül továbbjutók'!$A$7:$O$48,15))</f>
        <v/>
      </c>
      <c r="D11" s="400" t="str">
        <f>IF($E11="","",VLOOKUP($E11,'Játék nélkül továbbjutók'!$A$7:$O$48,5))</f>
        <v/>
      </c>
      <c r="E11" s="401"/>
      <c r="F11" s="472" t="str">
        <f>UPPER(IF($E11="","",VLOOKUP($E11,'Játék nélkül továbbjutók'!$A$7:$O$48,2)))</f>
        <v/>
      </c>
      <c r="G11" s="472" t="str">
        <f>IF($E11="","",VLOOKUP($E11,'Játék nélkül továbbjutók'!$A$7:$O$48,3))</f>
        <v/>
      </c>
      <c r="H11" s="472"/>
      <c r="I11" s="472" t="str">
        <f>IF($E11="","",VLOOKUP($E11,'Játék nélkül továbbjutók'!$A$7:$O$48,4))</f>
        <v/>
      </c>
      <c r="J11" s="403"/>
      <c r="K11" s="404"/>
      <c r="L11" s="422"/>
      <c r="M11" s="404"/>
      <c r="N11" s="423"/>
      <c r="O11" s="421"/>
      <c r="P11" s="421"/>
      <c r="Q11" s="317"/>
      <c r="R11" s="318"/>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9.6" customHeight="1" x14ac:dyDescent="0.25">
      <c r="A12" s="321"/>
      <c r="B12" s="406"/>
      <c r="C12" s="406"/>
      <c r="D12" s="407"/>
      <c r="E12" s="417"/>
      <c r="F12" s="409"/>
      <c r="G12" s="409"/>
      <c r="H12" s="410"/>
      <c r="I12" s="473" t="s">
        <v>134</v>
      </c>
      <c r="J12" s="328"/>
      <c r="K12" s="412" t="str">
        <f>UPPER(IF(OR(J12="a",J12="as"),F11,IF(OR(J12="b",J12="bs"),F13,0)))</f>
        <v>0</v>
      </c>
      <c r="L12" s="424"/>
      <c r="M12" s="404"/>
      <c r="N12" s="423"/>
      <c r="O12" s="421"/>
      <c r="P12" s="421"/>
      <c r="Q12" s="317"/>
      <c r="R12" s="318"/>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9.6" customHeight="1" x14ac:dyDescent="0.25">
      <c r="A13" s="321">
        <v>4</v>
      </c>
      <c r="B13" s="399" t="str">
        <f>IF($E13="","",VLOOKUP($E13,'Játék nélkül továbbjutók'!$A$7:$O$48,14))</f>
        <v/>
      </c>
      <c r="C13" s="399" t="str">
        <f>IF($E13="","",VLOOKUP($E13,'Játék nélkül továbbjutók'!$A$7:$O$48,15))</f>
        <v/>
      </c>
      <c r="D13" s="400" t="str">
        <f>IF($E13="","",VLOOKUP($E13,'Játék nélkül továbbjutók'!$A$7:$O$48,5))</f>
        <v/>
      </c>
      <c r="E13" s="401"/>
      <c r="F13" s="472" t="str">
        <f>UPPER(IF($E13="","",VLOOKUP($E13,'Játék nélkül továbbjutók'!$A$7:$O$48,2)))</f>
        <v/>
      </c>
      <c r="G13" s="472" t="str">
        <f>IF($E13="","",VLOOKUP($E13,'Játék nélkül továbbjutók'!$A$7:$O$48,3))</f>
        <v/>
      </c>
      <c r="H13" s="472"/>
      <c r="I13" s="472" t="str">
        <f>IF($E13="","",VLOOKUP($E13,'Játék nélkül továbbjutók'!$A$7:$O$48,4))</f>
        <v/>
      </c>
      <c r="J13" s="425"/>
      <c r="K13" s="404"/>
      <c r="L13" s="404"/>
      <c r="M13" s="404"/>
      <c r="N13" s="423"/>
      <c r="O13" s="421"/>
      <c r="P13" s="421"/>
      <c r="Q13" s="317"/>
      <c r="R13" s="318"/>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9.6" customHeight="1" x14ac:dyDescent="0.25">
      <c r="A14" s="321"/>
      <c r="B14" s="406"/>
      <c r="C14" s="406"/>
      <c r="D14" s="407"/>
      <c r="E14" s="417"/>
      <c r="F14" s="409"/>
      <c r="G14" s="409"/>
      <c r="H14" s="410"/>
      <c r="I14" s="409"/>
      <c r="J14" s="418"/>
      <c r="K14" s="404"/>
      <c r="L14" s="404"/>
      <c r="M14" s="419" t="s">
        <v>134</v>
      </c>
      <c r="N14" s="336"/>
      <c r="O14" s="412" t="str">
        <f>UPPER(IF(OR(N14="a",N14="as"),M10,IF(OR(N14="b",N14="bs"),M18,0)))</f>
        <v>0</v>
      </c>
      <c r="P14" s="420"/>
      <c r="Q14" s="317"/>
      <c r="R14" s="318"/>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9.6" customHeight="1" x14ac:dyDescent="0.25">
      <c r="A15" s="321">
        <v>5</v>
      </c>
      <c r="B15" s="399" t="str">
        <f>IF($E15="","",VLOOKUP($E15,'Játék nélkül továbbjutók'!$A$7:$O$48,14))</f>
        <v/>
      </c>
      <c r="C15" s="399" t="str">
        <f>IF($E15="","",VLOOKUP($E15,'Játék nélkül továbbjutók'!$A$7:$O$48,15))</f>
        <v/>
      </c>
      <c r="D15" s="400" t="str">
        <f>IF($E15="","",VLOOKUP($E15,'Játék nélkül továbbjutók'!$A$7:$O$48,5))</f>
        <v/>
      </c>
      <c r="E15" s="401"/>
      <c r="F15" s="472" t="str">
        <f>UPPER(IF($E15="","",VLOOKUP($E15,'Játék nélkül továbbjutók'!$A$7:$O$48,2)))</f>
        <v/>
      </c>
      <c r="G15" s="472" t="str">
        <f>IF($E15="","",VLOOKUP($E15,'Játék nélkül továbbjutók'!$A$7:$O$48,3))</f>
        <v/>
      </c>
      <c r="H15" s="472"/>
      <c r="I15" s="472" t="str">
        <f>IF($E15="","",VLOOKUP($E15,'Játék nélkül továbbjutók'!$A$7:$O$48,4))</f>
        <v/>
      </c>
      <c r="J15" s="428"/>
      <c r="K15" s="404"/>
      <c r="L15" s="404"/>
      <c r="M15" s="404"/>
      <c r="N15" s="423"/>
      <c r="O15" s="404"/>
      <c r="P15" s="474"/>
      <c r="Q15" s="315"/>
      <c r="R15" s="316"/>
      <c r="S15" s="319"/>
      <c r="U15" s="413" t="str">
        <f>Birók!P29</f>
        <v xml:space="preserve"> </v>
      </c>
      <c r="Y15" s="186"/>
      <c r="Z15" s="186"/>
      <c r="AA15" s="186"/>
      <c r="AB15" s="186"/>
      <c r="AC15" s="186"/>
      <c r="AD15" s="186"/>
      <c r="AE15" s="186"/>
      <c r="AF15" s="186"/>
      <c r="AG15" s="186"/>
      <c r="AH15" s="186"/>
      <c r="AI15"/>
      <c r="AJ15"/>
      <c r="AK15"/>
    </row>
    <row r="16" spans="1:37" s="60" customFormat="1" ht="9.6" customHeight="1" x14ac:dyDescent="0.25">
      <c r="A16" s="321"/>
      <c r="B16" s="406"/>
      <c r="C16" s="406"/>
      <c r="D16" s="407"/>
      <c r="E16" s="417"/>
      <c r="F16" s="409"/>
      <c r="G16" s="409"/>
      <c r="H16" s="410"/>
      <c r="I16" s="473" t="s">
        <v>134</v>
      </c>
      <c r="J16" s="328"/>
      <c r="K16" s="412" t="str">
        <f>UPPER(IF(OR(J16="a",J16="as"),F15,IF(OR(J16="b",J16="bs"),F17,0)))</f>
        <v>0</v>
      </c>
      <c r="L16" s="412"/>
      <c r="M16" s="404"/>
      <c r="N16" s="423"/>
      <c r="O16" s="315"/>
      <c r="P16" s="474"/>
      <c r="Q16" s="315"/>
      <c r="R16" s="316"/>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9.6" customHeight="1" x14ac:dyDescent="0.25">
      <c r="A17" s="321">
        <v>6</v>
      </c>
      <c r="B17" s="399" t="str">
        <f>IF($E17="","",VLOOKUP($E17,'Játék nélkül továbbjutók'!$A$7:$O$48,14))</f>
        <v/>
      </c>
      <c r="C17" s="399" t="str">
        <f>IF($E17="","",VLOOKUP($E17,'Játék nélkül továbbjutók'!$A$7:$O$48,15))</f>
        <v/>
      </c>
      <c r="D17" s="400" t="str">
        <f>IF($E17="","",VLOOKUP($E17,'Játék nélkül továbbjutók'!$A$7:$O$48,5))</f>
        <v/>
      </c>
      <c r="E17" s="401"/>
      <c r="F17" s="472" t="str">
        <f>UPPER(IF($E17="","",VLOOKUP($E17,'Játék nélkül továbbjutók'!$A$7:$O$48,2)))</f>
        <v/>
      </c>
      <c r="G17" s="472" t="str">
        <f>IF($E17="","",VLOOKUP($E17,'Játék nélkül továbbjutók'!$A$7:$O$48,3))</f>
        <v/>
      </c>
      <c r="H17" s="472"/>
      <c r="I17" s="472" t="str">
        <f>IF($E17="","",VLOOKUP($E17,'Játék nélkül továbbjutók'!$A$7:$O$48,4))</f>
        <v/>
      </c>
      <c r="J17" s="415"/>
      <c r="K17" s="404"/>
      <c r="L17" s="416"/>
      <c r="M17" s="404"/>
      <c r="N17" s="423"/>
      <c r="O17" s="315"/>
      <c r="P17" s="474"/>
      <c r="Q17" s="315"/>
      <c r="R17" s="316"/>
      <c r="S17" s="319"/>
      <c r="Y17" s="186"/>
      <c r="Z17" s="186"/>
      <c r="AA17" s="186" t="s">
        <v>65</v>
      </c>
      <c r="AB17" s="187">
        <v>120</v>
      </c>
      <c r="AC17" s="187">
        <v>90</v>
      </c>
      <c r="AD17" s="187">
        <v>60</v>
      </c>
      <c r="AE17" s="187">
        <v>40</v>
      </c>
      <c r="AF17" s="187">
        <v>25</v>
      </c>
      <c r="AG17" s="187">
        <v>15</v>
      </c>
      <c r="AH17" s="187">
        <v>8</v>
      </c>
      <c r="AI17"/>
      <c r="AJ17"/>
      <c r="AK17"/>
    </row>
    <row r="18" spans="1:37" s="60" customFormat="1" ht="9.6" customHeight="1" x14ac:dyDescent="0.25">
      <c r="A18" s="321"/>
      <c r="B18" s="406"/>
      <c r="C18" s="406"/>
      <c r="D18" s="407"/>
      <c r="E18" s="417"/>
      <c r="F18" s="409"/>
      <c r="G18" s="409"/>
      <c r="H18" s="410"/>
      <c r="I18" s="409"/>
      <c r="J18" s="418"/>
      <c r="K18" s="419" t="s">
        <v>134</v>
      </c>
      <c r="L18" s="336"/>
      <c r="M18" s="412" t="str">
        <f>UPPER(IF(OR(L18="a",L18="as"),K16,IF(OR(L18="b",L18="bs"),K20,0)))</f>
        <v>0</v>
      </c>
      <c r="N18" s="430"/>
      <c r="O18" s="315"/>
      <c r="P18" s="474"/>
      <c r="Q18" s="315"/>
      <c r="R18" s="316"/>
      <c r="S18" s="319"/>
      <c r="Y18" s="186"/>
      <c r="Z18" s="186"/>
      <c r="AA18" s="186" t="s">
        <v>69</v>
      </c>
      <c r="AB18" s="187">
        <v>90</v>
      </c>
      <c r="AC18" s="187">
        <v>60</v>
      </c>
      <c r="AD18" s="187">
        <v>40</v>
      </c>
      <c r="AE18" s="187">
        <v>25</v>
      </c>
      <c r="AF18" s="187">
        <v>15</v>
      </c>
      <c r="AG18" s="187">
        <v>8</v>
      </c>
      <c r="AH18" s="187">
        <v>4</v>
      </c>
      <c r="AI18"/>
      <c r="AJ18"/>
      <c r="AK18"/>
    </row>
    <row r="19" spans="1:37" s="60" customFormat="1" ht="9.6" customHeight="1" x14ac:dyDescent="0.25">
      <c r="A19" s="321">
        <v>7</v>
      </c>
      <c r="B19" s="399" t="str">
        <f>IF($E19="","",VLOOKUP($E19,'Játék nélkül továbbjutók'!$A$7:$O$48,14))</f>
        <v/>
      </c>
      <c r="C19" s="399" t="str">
        <f>IF($E19="","",VLOOKUP($E19,'Játék nélkül továbbjutók'!$A$7:$O$48,15))</f>
        <v/>
      </c>
      <c r="D19" s="400" t="str">
        <f>IF($E19="","",VLOOKUP($E19,'Játék nélkül továbbjutók'!$A$7:$O$48,5))</f>
        <v/>
      </c>
      <c r="E19" s="401"/>
      <c r="F19" s="472" t="str">
        <f>UPPER(IF($E19="","",VLOOKUP($E19,'Játék nélkül továbbjutók'!$A$7:$O$48,2)))</f>
        <v/>
      </c>
      <c r="G19" s="472" t="str">
        <f>IF($E19="","",VLOOKUP($E19,'Játék nélkül továbbjutók'!$A$7:$O$48,3))</f>
        <v/>
      </c>
      <c r="H19" s="472"/>
      <c r="I19" s="472" t="str">
        <f>IF($E19="","",VLOOKUP($E19,'Játék nélkül továbbjutók'!$A$7:$O$48,4))</f>
        <v/>
      </c>
      <c r="J19" s="403"/>
      <c r="K19" s="404"/>
      <c r="L19" s="422"/>
      <c r="M19" s="404"/>
      <c r="N19" s="421"/>
      <c r="O19" s="315"/>
      <c r="P19" s="474"/>
      <c r="Q19" s="315"/>
      <c r="R19" s="316"/>
      <c r="S19" s="319"/>
      <c r="Y19" s="186"/>
      <c r="Z19" s="186"/>
      <c r="AA19" s="186" t="s">
        <v>79</v>
      </c>
      <c r="AB19" s="187">
        <v>60</v>
      </c>
      <c r="AC19" s="187">
        <v>40</v>
      </c>
      <c r="AD19" s="187">
        <v>25</v>
      </c>
      <c r="AE19" s="187">
        <v>15</v>
      </c>
      <c r="AF19" s="187">
        <v>8</v>
      </c>
      <c r="AG19" s="187">
        <v>4</v>
      </c>
      <c r="AH19" s="187">
        <v>2</v>
      </c>
      <c r="AI19"/>
      <c r="AJ19"/>
      <c r="AK19"/>
    </row>
    <row r="20" spans="1:37" s="60" customFormat="1" ht="9.6" customHeight="1" x14ac:dyDescent="0.25">
      <c r="A20" s="321"/>
      <c r="B20" s="406"/>
      <c r="C20" s="406"/>
      <c r="D20" s="407"/>
      <c r="E20" s="408"/>
      <c r="F20" s="409"/>
      <c r="G20" s="409"/>
      <c r="H20" s="410"/>
      <c r="I20" s="419" t="s">
        <v>134</v>
      </c>
      <c r="J20" s="328"/>
      <c r="K20" s="412" t="str">
        <f>UPPER(IF(OR(J20="a",J20="as"),F19,IF(OR(J20="b",J20="bs"),F21,0)))</f>
        <v>0</v>
      </c>
      <c r="L20" s="424"/>
      <c r="M20" s="404"/>
      <c r="N20" s="421"/>
      <c r="O20" s="315"/>
      <c r="P20" s="474"/>
      <c r="Q20" s="315"/>
      <c r="R20" s="316"/>
      <c r="S20" s="319"/>
      <c r="Y20" s="186"/>
      <c r="Z20" s="186"/>
      <c r="AA20" s="186" t="s">
        <v>80</v>
      </c>
      <c r="AB20" s="187">
        <v>40</v>
      </c>
      <c r="AC20" s="187">
        <v>25</v>
      </c>
      <c r="AD20" s="187">
        <v>15</v>
      </c>
      <c r="AE20" s="187">
        <v>8</v>
      </c>
      <c r="AF20" s="187">
        <v>4</v>
      </c>
      <c r="AG20" s="187">
        <v>2</v>
      </c>
      <c r="AH20" s="187">
        <v>1</v>
      </c>
      <c r="AI20"/>
      <c r="AJ20"/>
      <c r="AK20"/>
    </row>
    <row r="21" spans="1:37" s="60" customFormat="1" ht="9.6" customHeight="1" x14ac:dyDescent="0.25">
      <c r="A21" s="309">
        <v>8</v>
      </c>
      <c r="B21" s="399" t="str">
        <f>IF($E21="","",VLOOKUP($E21,'Játék nélkül továbbjutók'!$A$7:$O$48,14))</f>
        <v/>
      </c>
      <c r="C21" s="399" t="str">
        <f>IF($E21="","",VLOOKUP($E21,'Játék nélkül továbbjutók'!$A$7:$O$48,15))</f>
        <v/>
      </c>
      <c r="D21" s="400" t="str">
        <f>IF($E21="","",VLOOKUP($E21,'Játék nélkül továbbjutók'!$A$7:$O$48,5))</f>
        <v/>
      </c>
      <c r="E21" s="401"/>
      <c r="F21" s="402" t="str">
        <f>UPPER(IF($E21="","",VLOOKUP($E21,'Játék nélkül továbbjutók'!$A$7:$O$48,2)))</f>
        <v/>
      </c>
      <c r="G21" s="402" t="str">
        <f>IF($E21="","",VLOOKUP($E21,'Játék nélkül továbbjutók'!$A$7:$O$48,3))</f>
        <v/>
      </c>
      <c r="H21" s="402"/>
      <c r="I21" s="402" t="str">
        <f>IF($E21="","",VLOOKUP($E21,'Játék nélkül továbbjutók'!$A$7:$O$48,4))</f>
        <v/>
      </c>
      <c r="J21" s="425"/>
      <c r="K21" s="404"/>
      <c r="L21" s="404"/>
      <c r="M21" s="404"/>
      <c r="N21" s="421"/>
      <c r="O21" s="315"/>
      <c r="P21" s="474"/>
      <c r="Q21" s="315"/>
      <c r="R21" s="316"/>
      <c r="S21" s="319"/>
      <c r="Y21" s="186"/>
      <c r="Z21" s="186"/>
      <c r="AA21" s="186" t="s">
        <v>84</v>
      </c>
      <c r="AB21" s="187">
        <v>25</v>
      </c>
      <c r="AC21" s="187">
        <v>15</v>
      </c>
      <c r="AD21" s="187">
        <v>10</v>
      </c>
      <c r="AE21" s="187">
        <v>6</v>
      </c>
      <c r="AF21" s="187">
        <v>3</v>
      </c>
      <c r="AG21" s="187">
        <v>1</v>
      </c>
      <c r="AH21" s="187">
        <v>0</v>
      </c>
      <c r="AI21"/>
      <c r="AJ21"/>
      <c r="AK21"/>
    </row>
    <row r="22" spans="1:37" s="60" customFormat="1" ht="9.6" customHeight="1" x14ac:dyDescent="0.25">
      <c r="A22" s="321"/>
      <c r="B22" s="406"/>
      <c r="C22" s="406"/>
      <c r="D22" s="407"/>
      <c r="E22" s="408"/>
      <c r="F22" s="427"/>
      <c r="G22" s="427"/>
      <c r="H22" s="431"/>
      <c r="I22" s="427"/>
      <c r="J22" s="418"/>
      <c r="K22" s="404"/>
      <c r="L22" s="404"/>
      <c r="M22" s="404"/>
      <c r="N22" s="421"/>
      <c r="O22" s="419" t="s">
        <v>134</v>
      </c>
      <c r="P22" s="336"/>
      <c r="Q22" s="412" t="str">
        <f>UPPER(IF(OR(P22="a",P22="as"),O14,IF(OR(P22="b",P22="bs"),O30,0)))</f>
        <v>0</v>
      </c>
      <c r="R22" s="475"/>
      <c r="S22" s="319"/>
      <c r="Y22" s="186"/>
      <c r="Z22" s="186"/>
      <c r="AA22" s="186" t="s">
        <v>85</v>
      </c>
      <c r="AB22" s="187">
        <v>15</v>
      </c>
      <c r="AC22" s="187">
        <v>10</v>
      </c>
      <c r="AD22" s="187">
        <v>6</v>
      </c>
      <c r="AE22" s="187">
        <v>3</v>
      </c>
      <c r="AF22" s="187">
        <v>1</v>
      </c>
      <c r="AG22" s="187">
        <v>0</v>
      </c>
      <c r="AH22" s="187">
        <v>0</v>
      </c>
      <c r="AI22"/>
      <c r="AJ22"/>
      <c r="AK22"/>
    </row>
    <row r="23" spans="1:37" s="60" customFormat="1" ht="9.6" customHeight="1" x14ac:dyDescent="0.25">
      <c r="A23" s="309">
        <v>9</v>
      </c>
      <c r="B23" s="399" t="str">
        <f>IF($E23="","",VLOOKUP($E23,'Játék nélkül továbbjutók'!$A$7:$O$48,14))</f>
        <v/>
      </c>
      <c r="C23" s="399" t="str">
        <f>IF($E23="","",VLOOKUP($E23,'Játék nélkül továbbjutók'!$A$7:$O$48,15))</f>
        <v/>
      </c>
      <c r="D23" s="400" t="str">
        <f>IF($E23="","",VLOOKUP($E23,'Játék nélkül továbbjutók'!$A$7:$O$48,5))</f>
        <v/>
      </c>
      <c r="E23" s="401"/>
      <c r="F23" s="402" t="str">
        <f>UPPER(IF($E23="","",VLOOKUP($E23,'Játék nélkül továbbjutók'!$A$7:$O$48,2)))</f>
        <v/>
      </c>
      <c r="G23" s="402" t="str">
        <f>IF($E23="","",VLOOKUP($E23,'Játék nélkül továbbjutók'!$A$7:$O$48,3))</f>
        <v/>
      </c>
      <c r="H23" s="402"/>
      <c r="I23" s="402" t="str">
        <f>IF($E23="","",VLOOKUP($E23,'Játék nélkül továbbjutók'!$A$7:$O$48,4))</f>
        <v/>
      </c>
      <c r="J23" s="403"/>
      <c r="K23" s="404"/>
      <c r="L23" s="404"/>
      <c r="M23" s="404"/>
      <c r="N23" s="421"/>
      <c r="O23" s="315"/>
      <c r="P23" s="474"/>
      <c r="Q23" s="404"/>
      <c r="R23" s="474"/>
      <c r="S23" s="319"/>
      <c r="Y23" s="186"/>
      <c r="Z23" s="186"/>
      <c r="AA23" s="186" t="s">
        <v>90</v>
      </c>
      <c r="AB23" s="187">
        <v>10</v>
      </c>
      <c r="AC23" s="187">
        <v>6</v>
      </c>
      <c r="AD23" s="187">
        <v>3</v>
      </c>
      <c r="AE23" s="187">
        <v>1</v>
      </c>
      <c r="AF23" s="187">
        <v>0</v>
      </c>
      <c r="AG23" s="187">
        <v>0</v>
      </c>
      <c r="AH23" s="187">
        <v>0</v>
      </c>
      <c r="AI23"/>
      <c r="AJ23"/>
      <c r="AK23"/>
    </row>
    <row r="24" spans="1:37" s="60" customFormat="1" ht="9.6" customHeight="1" x14ac:dyDescent="0.25">
      <c r="A24" s="321"/>
      <c r="B24" s="406"/>
      <c r="C24" s="406"/>
      <c r="D24" s="407"/>
      <c r="E24" s="408"/>
      <c r="F24" s="409"/>
      <c r="G24" s="409"/>
      <c r="H24" s="410"/>
      <c r="I24" s="419" t="s">
        <v>134</v>
      </c>
      <c r="J24" s="328"/>
      <c r="K24" s="412" t="str">
        <f>UPPER(IF(OR(J24="a",J24="as"),F23,IF(OR(J24="b",J24="bs"),F25,0)))</f>
        <v>0</v>
      </c>
      <c r="L24" s="412"/>
      <c r="M24" s="404"/>
      <c r="N24" s="421"/>
      <c r="O24" s="315"/>
      <c r="P24" s="474"/>
      <c r="Q24" s="315"/>
      <c r="R24" s="474"/>
      <c r="S24" s="319"/>
      <c r="Y24" s="186"/>
      <c r="Z24" s="186"/>
      <c r="AA24" s="186" t="s">
        <v>91</v>
      </c>
      <c r="AB24" s="187">
        <v>6</v>
      </c>
      <c r="AC24" s="187">
        <v>3</v>
      </c>
      <c r="AD24" s="187">
        <v>1</v>
      </c>
      <c r="AE24" s="187">
        <v>0</v>
      </c>
      <c r="AF24" s="187">
        <v>0</v>
      </c>
      <c r="AG24" s="187">
        <v>0</v>
      </c>
      <c r="AH24" s="187">
        <v>0</v>
      </c>
      <c r="AI24"/>
      <c r="AJ24"/>
      <c r="AK24"/>
    </row>
    <row r="25" spans="1:37" s="60" customFormat="1" ht="9.6" customHeight="1" x14ac:dyDescent="0.25">
      <c r="A25" s="321">
        <v>10</v>
      </c>
      <c r="B25" s="399" t="str">
        <f>IF($E25="","",VLOOKUP($E25,'Játék nélkül továbbjutók'!$A$7:$O$48,14))</f>
        <v/>
      </c>
      <c r="C25" s="399" t="str">
        <f>IF($E25="","",VLOOKUP($E25,'Játék nélkül továbbjutók'!$A$7:$O$48,15))</f>
        <v/>
      </c>
      <c r="D25" s="400" t="str">
        <f>IF($E25="","",VLOOKUP($E25,'Játék nélkül továbbjutók'!$A$7:$O$48,5))</f>
        <v/>
      </c>
      <c r="E25" s="401"/>
      <c r="F25" s="472" t="str">
        <f>UPPER(IF($E25="","",VLOOKUP($E25,'Játék nélkül továbbjutók'!$A$7:$O$48,2)))</f>
        <v/>
      </c>
      <c r="G25" s="472" t="str">
        <f>IF($E25="","",VLOOKUP($E25,'Játék nélkül továbbjutók'!$A$7:$O$48,3))</f>
        <v/>
      </c>
      <c r="H25" s="472"/>
      <c r="I25" s="472" t="str">
        <f>IF($E25="","",VLOOKUP($E25,'Játék nélkül továbbjutók'!$A$7:$O$48,4))</f>
        <v/>
      </c>
      <c r="J25" s="415"/>
      <c r="K25" s="404"/>
      <c r="L25" s="416"/>
      <c r="M25" s="404"/>
      <c r="N25" s="421"/>
      <c r="O25" s="315"/>
      <c r="P25" s="474"/>
      <c r="Q25" s="315"/>
      <c r="R25" s="474"/>
      <c r="S25" s="319"/>
      <c r="Y25" s="186"/>
      <c r="Z25" s="186"/>
      <c r="AA25" s="186" t="s">
        <v>96</v>
      </c>
      <c r="AB25" s="187">
        <v>3</v>
      </c>
      <c r="AC25" s="187">
        <v>2</v>
      </c>
      <c r="AD25" s="187">
        <v>1</v>
      </c>
      <c r="AE25" s="187">
        <v>0</v>
      </c>
      <c r="AF25" s="187">
        <v>0</v>
      </c>
      <c r="AG25" s="187">
        <v>0</v>
      </c>
      <c r="AH25" s="187">
        <v>0</v>
      </c>
      <c r="AI25"/>
      <c r="AJ25"/>
      <c r="AK25"/>
    </row>
    <row r="26" spans="1:37" s="60" customFormat="1" ht="9.6" customHeight="1" x14ac:dyDescent="0.25">
      <c r="A26" s="321"/>
      <c r="B26" s="406"/>
      <c r="C26" s="406"/>
      <c r="D26" s="407"/>
      <c r="E26" s="417"/>
      <c r="F26" s="409"/>
      <c r="G26" s="409"/>
      <c r="H26" s="410"/>
      <c r="I26" s="409"/>
      <c r="J26" s="418"/>
      <c r="K26" s="419" t="s">
        <v>134</v>
      </c>
      <c r="L26" s="336"/>
      <c r="M26" s="412" t="str">
        <f>UPPER(IF(OR(L26="a",L26="as"),K24,IF(OR(L26="b",L26="bs"),K28,0)))</f>
        <v>0</v>
      </c>
      <c r="N26" s="420"/>
      <c r="O26" s="315"/>
      <c r="P26" s="474"/>
      <c r="Q26" s="315"/>
      <c r="R26" s="474"/>
      <c r="S26" s="319"/>
      <c r="Y26"/>
      <c r="Z26"/>
      <c r="AA26"/>
      <c r="AB26"/>
      <c r="AC26"/>
      <c r="AD26"/>
      <c r="AE26"/>
      <c r="AF26"/>
      <c r="AG26"/>
      <c r="AH26"/>
      <c r="AI26"/>
      <c r="AJ26"/>
      <c r="AK26"/>
    </row>
    <row r="27" spans="1:37" s="60" customFormat="1" ht="9.6" customHeight="1" x14ac:dyDescent="0.25">
      <c r="A27" s="321">
        <v>11</v>
      </c>
      <c r="B27" s="399" t="str">
        <f>IF($E27="","",VLOOKUP($E27,'Játék nélkül továbbjutók'!$A$7:$O$48,14))</f>
        <v/>
      </c>
      <c r="C27" s="399" t="str">
        <f>IF($E27="","",VLOOKUP($E27,'Játék nélkül továbbjutók'!$A$7:$O$48,15))</f>
        <v/>
      </c>
      <c r="D27" s="400" t="str">
        <f>IF($E27="","",VLOOKUP($E27,'Játék nélkül továbbjutók'!$A$7:$O$48,5))</f>
        <v/>
      </c>
      <c r="E27" s="401"/>
      <c r="F27" s="472" t="str">
        <f>UPPER(IF($E27="","",VLOOKUP($E27,'Játék nélkül továbbjutók'!$A$7:$O$48,2)))</f>
        <v/>
      </c>
      <c r="G27" s="472" t="str">
        <f>IF($E27="","",VLOOKUP($E27,'Játék nélkül továbbjutók'!$A$7:$O$48,3))</f>
        <v/>
      </c>
      <c r="H27" s="472"/>
      <c r="I27" s="472" t="str">
        <f>IF($E27="","",VLOOKUP($E27,'Játék nélkül továbbjutók'!$A$7:$O$48,4))</f>
        <v/>
      </c>
      <c r="J27" s="403"/>
      <c r="K27" s="404"/>
      <c r="L27" s="422"/>
      <c r="M27" s="404"/>
      <c r="N27" s="423"/>
      <c r="O27" s="315"/>
      <c r="P27" s="474"/>
      <c r="Q27" s="315"/>
      <c r="R27" s="474"/>
      <c r="S27" s="319"/>
      <c r="Y27"/>
      <c r="Z27"/>
      <c r="AA27"/>
      <c r="AB27"/>
      <c r="AC27"/>
      <c r="AD27"/>
      <c r="AE27"/>
      <c r="AF27"/>
      <c r="AG27"/>
      <c r="AH27"/>
      <c r="AI27"/>
      <c r="AJ27"/>
      <c r="AK27"/>
    </row>
    <row r="28" spans="1:37" s="60" customFormat="1" ht="9.6" customHeight="1" x14ac:dyDescent="0.25">
      <c r="A28" s="347"/>
      <c r="B28" s="406"/>
      <c r="C28" s="406"/>
      <c r="D28" s="407"/>
      <c r="E28" s="417"/>
      <c r="F28" s="409"/>
      <c r="G28" s="409"/>
      <c r="H28" s="410"/>
      <c r="I28" s="473" t="s">
        <v>134</v>
      </c>
      <c r="J28" s="328"/>
      <c r="K28" s="412" t="str">
        <f>UPPER(IF(OR(J28="a",J28="as"),F27,IF(OR(J28="b",J28="bs"),F29,0)))</f>
        <v>0</v>
      </c>
      <c r="L28" s="424"/>
      <c r="M28" s="404"/>
      <c r="N28" s="423"/>
      <c r="O28" s="315"/>
      <c r="P28" s="474"/>
      <c r="Q28" s="315"/>
      <c r="R28" s="474"/>
      <c r="S28" s="319"/>
    </row>
    <row r="29" spans="1:37" s="60" customFormat="1" ht="9.6" customHeight="1" x14ac:dyDescent="0.25">
      <c r="A29" s="321">
        <v>12</v>
      </c>
      <c r="B29" s="399" t="str">
        <f>IF($E29="","",VLOOKUP($E29,'Játék nélkül továbbjutók'!$A$7:$O$48,14))</f>
        <v/>
      </c>
      <c r="C29" s="399" t="str">
        <f>IF($E29="","",VLOOKUP($E29,'Játék nélkül továbbjutók'!$A$7:$O$48,15))</f>
        <v/>
      </c>
      <c r="D29" s="400" t="str">
        <f>IF($E29="","",VLOOKUP($E29,'Játék nélkül továbbjutók'!$A$7:$O$48,5))</f>
        <v/>
      </c>
      <c r="E29" s="401"/>
      <c r="F29" s="472" t="str">
        <f>UPPER(IF($E29="","",VLOOKUP($E29,'Játék nélkül továbbjutók'!$A$7:$O$48,2)))</f>
        <v/>
      </c>
      <c r="G29" s="472" t="str">
        <f>IF($E29="","",VLOOKUP($E29,'Játék nélkül továbbjutók'!$A$7:$O$48,3))</f>
        <v/>
      </c>
      <c r="H29" s="472"/>
      <c r="I29" s="472" t="str">
        <f>IF($E29="","",VLOOKUP($E29,'Játék nélkül továbbjutók'!$A$7:$O$48,4))</f>
        <v/>
      </c>
      <c r="J29" s="425"/>
      <c r="K29" s="404"/>
      <c r="L29" s="404"/>
      <c r="M29" s="404"/>
      <c r="N29" s="423"/>
      <c r="O29" s="315"/>
      <c r="P29" s="474"/>
      <c r="Q29" s="315"/>
      <c r="R29" s="474"/>
      <c r="S29" s="319"/>
    </row>
    <row r="30" spans="1:37" s="60" customFormat="1" ht="9.6" customHeight="1" x14ac:dyDescent="0.25">
      <c r="A30" s="321"/>
      <c r="B30" s="406"/>
      <c r="C30" s="406"/>
      <c r="D30" s="407"/>
      <c r="E30" s="417"/>
      <c r="F30" s="409"/>
      <c r="G30" s="409"/>
      <c r="H30" s="410"/>
      <c r="I30" s="409"/>
      <c r="J30" s="418"/>
      <c r="K30" s="404"/>
      <c r="L30" s="404"/>
      <c r="M30" s="419" t="s">
        <v>134</v>
      </c>
      <c r="N30" s="336"/>
      <c r="O30" s="412" t="str">
        <f>UPPER(IF(OR(N30="a",N30="as"),M26,IF(OR(N30="b",N30="bs"),M34,0)))</f>
        <v>0</v>
      </c>
      <c r="P30" s="476"/>
      <c r="Q30" s="315"/>
      <c r="R30" s="474"/>
      <c r="S30" s="319"/>
    </row>
    <row r="31" spans="1:37" s="60" customFormat="1" ht="9.6" customHeight="1" x14ac:dyDescent="0.25">
      <c r="A31" s="321">
        <v>13</v>
      </c>
      <c r="B31" s="399" t="str">
        <f>IF($E31="","",VLOOKUP($E31,'Játék nélkül továbbjutók'!$A$7:$O$48,14))</f>
        <v/>
      </c>
      <c r="C31" s="399" t="str">
        <f>IF($E31="","",VLOOKUP($E31,'Játék nélkül továbbjutók'!$A$7:$O$48,15))</f>
        <v/>
      </c>
      <c r="D31" s="400" t="str">
        <f>IF($E31="","",VLOOKUP($E31,'Játék nélkül továbbjutók'!$A$7:$O$48,5))</f>
        <v/>
      </c>
      <c r="E31" s="401"/>
      <c r="F31" s="472" t="str">
        <f>UPPER(IF($E31="","",VLOOKUP($E31,'Játék nélkül továbbjutók'!$A$7:$O$48,2)))</f>
        <v/>
      </c>
      <c r="G31" s="472" t="str">
        <f>IF($E31="","",VLOOKUP($E31,'Játék nélkül továbbjutók'!$A$7:$O$48,3))</f>
        <v/>
      </c>
      <c r="H31" s="472"/>
      <c r="I31" s="472" t="str">
        <f>IF($E31="","",VLOOKUP($E31,'Játék nélkül továbbjutók'!$A$7:$O$48,4))</f>
        <v/>
      </c>
      <c r="J31" s="428"/>
      <c r="K31" s="404"/>
      <c r="L31" s="404"/>
      <c r="M31" s="404"/>
      <c r="N31" s="423"/>
      <c r="O31" s="404"/>
      <c r="P31" s="316"/>
      <c r="Q31" s="315"/>
      <c r="R31" s="474"/>
      <c r="S31" s="319"/>
    </row>
    <row r="32" spans="1:37" s="60" customFormat="1" ht="9.6" customHeight="1" x14ac:dyDescent="0.25">
      <c r="A32" s="321"/>
      <c r="B32" s="406"/>
      <c r="C32" s="406"/>
      <c r="D32" s="407"/>
      <c r="E32" s="417"/>
      <c r="F32" s="409"/>
      <c r="G32" s="409"/>
      <c r="H32" s="410"/>
      <c r="I32" s="473" t="s">
        <v>134</v>
      </c>
      <c r="J32" s="328"/>
      <c r="K32" s="412" t="str">
        <f>UPPER(IF(OR(J32="a",J32="as"),F31,IF(OR(J32="b",J32="bs"),F33,0)))</f>
        <v>0</v>
      </c>
      <c r="L32" s="412"/>
      <c r="M32" s="404"/>
      <c r="N32" s="423"/>
      <c r="O32" s="315"/>
      <c r="P32" s="316"/>
      <c r="Q32" s="315"/>
      <c r="R32" s="474"/>
      <c r="S32" s="319"/>
    </row>
    <row r="33" spans="1:19" s="60" customFormat="1" ht="9.6" customHeight="1" x14ac:dyDescent="0.25">
      <c r="A33" s="321">
        <v>14</v>
      </c>
      <c r="B33" s="399" t="str">
        <f>IF($E33="","",VLOOKUP($E33,'Játék nélkül továbbjutók'!$A$7:$O$48,14))</f>
        <v/>
      </c>
      <c r="C33" s="399" t="str">
        <f>IF($E33="","",VLOOKUP($E33,'Játék nélkül továbbjutók'!$A$7:$O$48,15))</f>
        <v/>
      </c>
      <c r="D33" s="400" t="str">
        <f>IF($E33="","",VLOOKUP($E33,'Játék nélkül továbbjutók'!$A$7:$O$48,5))</f>
        <v/>
      </c>
      <c r="E33" s="401"/>
      <c r="F33" s="472" t="str">
        <f>UPPER(IF($E33="","",VLOOKUP($E33,'Játék nélkül továbbjutók'!$A$7:$O$48,2)))</f>
        <v/>
      </c>
      <c r="G33" s="472" t="str">
        <f>IF($E33="","",VLOOKUP($E33,'Játék nélkül továbbjutók'!$A$7:$O$48,3))</f>
        <v/>
      </c>
      <c r="H33" s="472"/>
      <c r="I33" s="472" t="str">
        <f>IF($E33="","",VLOOKUP($E33,'Játék nélkül továbbjutók'!$A$7:$O$48,4))</f>
        <v/>
      </c>
      <c r="J33" s="415"/>
      <c r="K33" s="404"/>
      <c r="L33" s="416"/>
      <c r="M33" s="404"/>
      <c r="N33" s="423"/>
      <c r="O33" s="315"/>
      <c r="P33" s="316"/>
      <c r="Q33" s="315"/>
      <c r="R33" s="474"/>
      <c r="S33" s="319"/>
    </row>
    <row r="34" spans="1:19" s="60" customFormat="1" ht="9.6" customHeight="1" x14ac:dyDescent="0.25">
      <c r="A34" s="321"/>
      <c r="B34" s="406"/>
      <c r="C34" s="406"/>
      <c r="D34" s="407"/>
      <c r="E34" s="417"/>
      <c r="F34" s="409"/>
      <c r="G34" s="409"/>
      <c r="H34" s="410"/>
      <c r="I34" s="409"/>
      <c r="J34" s="418"/>
      <c r="K34" s="419" t="s">
        <v>134</v>
      </c>
      <c r="L34" s="336"/>
      <c r="M34" s="412" t="str">
        <f>UPPER(IF(OR(L34="a",L34="as"),K32,IF(OR(L34="b",L34="bs"),K36,0)))</f>
        <v>0</v>
      </c>
      <c r="N34" s="430"/>
      <c r="O34" s="315"/>
      <c r="P34" s="316"/>
      <c r="Q34" s="315"/>
      <c r="R34" s="474"/>
      <c r="S34" s="319"/>
    </row>
    <row r="35" spans="1:19" s="60" customFormat="1" ht="9.6" customHeight="1" x14ac:dyDescent="0.25">
      <c r="A35" s="321">
        <v>15</v>
      </c>
      <c r="B35" s="399" t="str">
        <f>IF($E35="","",VLOOKUP($E35,'Játék nélkül továbbjutók'!$A$7:$O$48,14))</f>
        <v/>
      </c>
      <c r="C35" s="399" t="str">
        <f>IF($E35="","",VLOOKUP($E35,'Játék nélkül továbbjutók'!$A$7:$O$48,15))</f>
        <v/>
      </c>
      <c r="D35" s="400" t="str">
        <f>IF($E35="","",VLOOKUP($E35,'Játék nélkül továbbjutók'!$A$7:$O$48,5))</f>
        <v/>
      </c>
      <c r="E35" s="401"/>
      <c r="F35" s="472" t="str">
        <f>UPPER(IF($E35="","",VLOOKUP($E35,'Játék nélkül továbbjutók'!$A$7:$O$48,2)))</f>
        <v/>
      </c>
      <c r="G35" s="472" t="str">
        <f>IF($E35="","",VLOOKUP($E35,'Játék nélkül továbbjutók'!$A$7:$O$48,3))</f>
        <v/>
      </c>
      <c r="H35" s="472"/>
      <c r="I35" s="472" t="str">
        <f>IF($E35="","",VLOOKUP($E35,'Játék nélkül továbbjutók'!$A$7:$O$48,4))</f>
        <v/>
      </c>
      <c r="J35" s="403"/>
      <c r="K35" s="404"/>
      <c r="L35" s="422"/>
      <c r="M35" s="404"/>
      <c r="N35" s="421"/>
      <c r="O35" s="315"/>
      <c r="P35" s="316"/>
      <c r="Q35" s="315"/>
      <c r="R35" s="474"/>
      <c r="S35" s="319"/>
    </row>
    <row r="36" spans="1:19" s="60" customFormat="1" ht="9.6" customHeight="1" x14ac:dyDescent="0.25">
      <c r="A36" s="321"/>
      <c r="B36" s="406"/>
      <c r="C36" s="406"/>
      <c r="D36" s="407"/>
      <c r="E36" s="408"/>
      <c r="F36" s="409"/>
      <c r="G36" s="409"/>
      <c r="H36" s="410"/>
      <c r="I36" s="419" t="s">
        <v>134</v>
      </c>
      <c r="J36" s="328"/>
      <c r="K36" s="412" t="str">
        <f>UPPER(IF(OR(J36="a",J36="as"),F35,IF(OR(J36="b",J36="bs"),F37,0)))</f>
        <v>0</v>
      </c>
      <c r="L36" s="424"/>
      <c r="M36" s="404"/>
      <c r="N36" s="421"/>
      <c r="O36" s="315"/>
      <c r="P36" s="316"/>
      <c r="Q36" s="315"/>
      <c r="R36" s="474"/>
      <c r="S36" s="319"/>
    </row>
    <row r="37" spans="1:19" s="60" customFormat="1" ht="9.6" customHeight="1" x14ac:dyDescent="0.25">
      <c r="A37" s="309">
        <v>16</v>
      </c>
      <c r="B37" s="399" t="str">
        <f>IF($E37="","",VLOOKUP($E37,'Játék nélkül továbbjutók'!$A$7:$O$48,14))</f>
        <v/>
      </c>
      <c r="C37" s="399" t="str">
        <f>IF($E37="","",VLOOKUP($E37,'Játék nélkül továbbjutók'!$A$7:$O$48,15))</f>
        <v/>
      </c>
      <c r="D37" s="400" t="str">
        <f>IF($E37="","",VLOOKUP($E37,'Játék nélkül továbbjutók'!$A$7:$O$48,5))</f>
        <v/>
      </c>
      <c r="E37" s="401"/>
      <c r="F37" s="402" t="str">
        <f>UPPER(IF($E37="","",VLOOKUP($E37,'Játék nélkül továbbjutók'!$A$7:$O$48,2)))</f>
        <v/>
      </c>
      <c r="G37" s="402" t="str">
        <f>IF($E37="","",VLOOKUP($E37,'Játék nélkül továbbjutók'!$A$7:$O$48,3))</f>
        <v/>
      </c>
      <c r="H37" s="402"/>
      <c r="I37" s="402" t="str">
        <f>IF($E37="","",VLOOKUP($E37,'Játék nélkül továbbjutók'!$A$7:$O$48,4))</f>
        <v/>
      </c>
      <c r="J37" s="425"/>
      <c r="K37" s="404"/>
      <c r="L37" s="404"/>
      <c r="M37" s="404"/>
      <c r="N37" s="421"/>
      <c r="O37" s="316"/>
      <c r="P37" s="316"/>
      <c r="Q37" s="315"/>
      <c r="R37" s="474"/>
      <c r="S37" s="319"/>
    </row>
    <row r="38" spans="1:19" s="60" customFormat="1" ht="9.6" customHeight="1" x14ac:dyDescent="0.25">
      <c r="A38" s="321"/>
      <c r="B38" s="406"/>
      <c r="C38" s="406"/>
      <c r="D38" s="407"/>
      <c r="E38" s="408"/>
      <c r="F38" s="409"/>
      <c r="G38" s="409"/>
      <c r="H38" s="410"/>
      <c r="I38" s="409"/>
      <c r="J38" s="418"/>
      <c r="K38" s="404"/>
      <c r="L38" s="404"/>
      <c r="M38" s="404"/>
      <c r="N38" s="421"/>
      <c r="O38" s="477" t="s">
        <v>360</v>
      </c>
      <c r="P38" s="478"/>
      <c r="Q38" s="412" t="str">
        <f>UPPER(IF(OR(P39="a",P39="as"),Q22,IF(OR(P39="b",P39="bs"),Q54,0)))</f>
        <v>0</v>
      </c>
      <c r="R38" s="479"/>
      <c r="S38" s="319"/>
    </row>
    <row r="39" spans="1:19" s="60" customFormat="1" ht="9.6" customHeight="1" x14ac:dyDescent="0.25">
      <c r="A39" s="309">
        <v>17</v>
      </c>
      <c r="B39" s="399" t="str">
        <f>IF($E39="","",VLOOKUP($E39,'Játék nélkül továbbjutók'!$A$7:$O$48,14))</f>
        <v/>
      </c>
      <c r="C39" s="399" t="str">
        <f>IF($E39="","",VLOOKUP($E39,'Játék nélkül továbbjutók'!$A$7:$O$48,15))</f>
        <v/>
      </c>
      <c r="D39" s="400" t="str">
        <f>IF($E39="","",VLOOKUP($E39,'Játék nélkül továbbjutók'!$A$7:$O$48,5))</f>
        <v/>
      </c>
      <c r="E39" s="401"/>
      <c r="F39" s="402" t="str">
        <f>UPPER(IF($E39="","",VLOOKUP($E39,'Játék nélkül továbbjutók'!$A$7:$O$48,2)))</f>
        <v/>
      </c>
      <c r="G39" s="402" t="str">
        <f>IF($E39="","",VLOOKUP($E39,'Játék nélkül továbbjutók'!$A$7:$O$48,3))</f>
        <v/>
      </c>
      <c r="H39" s="402"/>
      <c r="I39" s="402" t="str">
        <f>IF($E39="","",VLOOKUP($E39,'Játék nélkül továbbjutók'!$A$7:$O$48,4))</f>
        <v/>
      </c>
      <c r="J39" s="403"/>
      <c r="K39" s="404"/>
      <c r="L39" s="404"/>
      <c r="M39" s="404"/>
      <c r="N39" s="421"/>
      <c r="O39" s="419" t="s">
        <v>134</v>
      </c>
      <c r="P39" s="480"/>
      <c r="Q39" s="404"/>
      <c r="R39" s="474"/>
      <c r="S39" s="319"/>
    </row>
    <row r="40" spans="1:19" s="60" customFormat="1" ht="9.6" customHeight="1" x14ac:dyDescent="0.25">
      <c r="A40" s="321"/>
      <c r="B40" s="406"/>
      <c r="C40" s="406"/>
      <c r="D40" s="407"/>
      <c r="E40" s="408"/>
      <c r="F40" s="409"/>
      <c r="G40" s="409"/>
      <c r="H40" s="410"/>
      <c r="I40" s="419" t="s">
        <v>134</v>
      </c>
      <c r="J40" s="328"/>
      <c r="K40" s="412" t="str">
        <f>UPPER(IF(OR(J40="a",J40="as"),F39,IF(OR(J40="b",J40="bs"),F41,0)))</f>
        <v>0</v>
      </c>
      <c r="L40" s="412"/>
      <c r="M40" s="404"/>
      <c r="N40" s="421"/>
      <c r="O40" s="315"/>
      <c r="P40" s="316"/>
      <c r="Q40" s="315"/>
      <c r="R40" s="474"/>
      <c r="S40" s="319"/>
    </row>
    <row r="41" spans="1:19" s="60" customFormat="1" ht="9.6" customHeight="1" x14ac:dyDescent="0.25">
      <c r="A41" s="321">
        <v>18</v>
      </c>
      <c r="B41" s="399" t="str">
        <f>IF($E41="","",VLOOKUP($E41,'Játék nélkül továbbjutók'!$A$7:$O$48,14))</f>
        <v/>
      </c>
      <c r="C41" s="399" t="str">
        <f>IF($E41="","",VLOOKUP($E41,'Játék nélkül továbbjutók'!$A$7:$O$48,15))</f>
        <v/>
      </c>
      <c r="D41" s="400" t="str">
        <f>IF($E41="","",VLOOKUP($E41,'Játék nélkül továbbjutók'!$A$7:$O$48,5))</f>
        <v/>
      </c>
      <c r="E41" s="401"/>
      <c r="F41" s="472" t="str">
        <f>UPPER(IF($E41="","",VLOOKUP($E41,'Játék nélkül továbbjutók'!$A$7:$O$48,2)))</f>
        <v/>
      </c>
      <c r="G41" s="472" t="str">
        <f>IF($E41="","",VLOOKUP($E41,'Játék nélkül továbbjutók'!$A$7:$O$48,3))</f>
        <v/>
      </c>
      <c r="H41" s="472"/>
      <c r="I41" s="472" t="str">
        <f>IF($E41="","",VLOOKUP($E41,'Játék nélkül továbbjutók'!$A$7:$O$48,4))</f>
        <v/>
      </c>
      <c r="J41" s="415"/>
      <c r="K41" s="404"/>
      <c r="L41" s="416"/>
      <c r="M41" s="404"/>
      <c r="N41" s="421"/>
      <c r="O41" s="315"/>
      <c r="P41" s="316"/>
      <c r="Q41" s="715" t="str">
        <f>IF(Y3="","",CONCATENATE(AB1," pont"))</f>
        <v/>
      </c>
      <c r="R41" s="715"/>
      <c r="S41" s="319"/>
    </row>
    <row r="42" spans="1:19" s="60" customFormat="1" ht="9.6" customHeight="1" x14ac:dyDescent="0.25">
      <c r="A42" s="321"/>
      <c r="B42" s="406"/>
      <c r="C42" s="406"/>
      <c r="D42" s="407"/>
      <c r="E42" s="417"/>
      <c r="F42" s="409"/>
      <c r="G42" s="409"/>
      <c r="H42" s="410"/>
      <c r="I42" s="409"/>
      <c r="J42" s="418"/>
      <c r="K42" s="419" t="s">
        <v>134</v>
      </c>
      <c r="L42" s="336"/>
      <c r="M42" s="412" t="str">
        <f>UPPER(IF(OR(L42="a",L42="as"),K40,IF(OR(L42="b",L42="bs"),K44,0)))</f>
        <v>0</v>
      </c>
      <c r="N42" s="420"/>
      <c r="O42" s="315"/>
      <c r="P42" s="316"/>
      <c r="Q42" s="315"/>
      <c r="R42" s="474"/>
      <c r="S42" s="319"/>
    </row>
    <row r="43" spans="1:19" s="60" customFormat="1" ht="9.6" customHeight="1" x14ac:dyDescent="0.25">
      <c r="A43" s="321">
        <v>19</v>
      </c>
      <c r="B43" s="399" t="str">
        <f>IF($E43="","",VLOOKUP($E43,'Játék nélkül továbbjutók'!$A$7:$O$48,14))</f>
        <v/>
      </c>
      <c r="C43" s="399" t="str">
        <f>IF($E43="","",VLOOKUP($E43,'Játék nélkül továbbjutók'!$A$7:$O$48,15))</f>
        <v/>
      </c>
      <c r="D43" s="400" t="str">
        <f>IF($E43="","",VLOOKUP($E43,'Játék nélkül továbbjutók'!$A$7:$O$48,5))</f>
        <v/>
      </c>
      <c r="E43" s="401"/>
      <c r="F43" s="472" t="str">
        <f>UPPER(IF($E43="","",VLOOKUP($E43,'Játék nélkül továbbjutók'!$A$7:$O$48,2)))</f>
        <v/>
      </c>
      <c r="G43" s="472" t="str">
        <f>IF($E43="","",VLOOKUP($E43,'Játék nélkül továbbjutók'!$A$7:$O$48,3))</f>
        <v/>
      </c>
      <c r="H43" s="472"/>
      <c r="I43" s="472" t="str">
        <f>IF($E43="","",VLOOKUP($E43,'Játék nélkül továbbjutók'!$A$7:$O$48,4))</f>
        <v/>
      </c>
      <c r="J43" s="403"/>
      <c r="K43" s="404"/>
      <c r="L43" s="422"/>
      <c r="M43" s="404"/>
      <c r="N43" s="423"/>
      <c r="O43" s="315"/>
      <c r="P43" s="316"/>
      <c r="Q43" s="315"/>
      <c r="R43" s="474"/>
      <c r="S43" s="319"/>
    </row>
    <row r="44" spans="1:19" s="60" customFormat="1" ht="9.6" customHeight="1" x14ac:dyDescent="0.25">
      <c r="A44" s="321"/>
      <c r="B44" s="406"/>
      <c r="C44" s="406"/>
      <c r="D44" s="407"/>
      <c r="E44" s="417"/>
      <c r="F44" s="409"/>
      <c r="G44" s="409"/>
      <c r="H44" s="410"/>
      <c r="I44" s="473" t="s">
        <v>134</v>
      </c>
      <c r="J44" s="328"/>
      <c r="K44" s="412" t="str">
        <f>UPPER(IF(OR(J44="a",J44="as"),F43,IF(OR(J44="b",J44="bs"),F45,0)))</f>
        <v>0</v>
      </c>
      <c r="L44" s="424"/>
      <c r="M44" s="404"/>
      <c r="N44" s="423"/>
      <c r="O44" s="315"/>
      <c r="P44" s="316"/>
      <c r="Q44" s="315"/>
      <c r="R44" s="474"/>
      <c r="S44" s="319"/>
    </row>
    <row r="45" spans="1:19" s="60" customFormat="1" ht="9.6" customHeight="1" x14ac:dyDescent="0.25">
      <c r="A45" s="321">
        <v>20</v>
      </c>
      <c r="B45" s="399" t="str">
        <f>IF($E45="","",VLOOKUP($E45,'Játék nélkül továbbjutók'!$A$7:$O$48,14))</f>
        <v/>
      </c>
      <c r="C45" s="399" t="str">
        <f>IF($E45="","",VLOOKUP($E45,'Játék nélkül továbbjutók'!$A$7:$O$48,15))</f>
        <v/>
      </c>
      <c r="D45" s="400" t="str">
        <f>IF($E45="","",VLOOKUP($E45,'Játék nélkül továbbjutók'!$A$7:$O$48,5))</f>
        <v/>
      </c>
      <c r="E45" s="401"/>
      <c r="F45" s="472" t="str">
        <f>UPPER(IF($E45="","",VLOOKUP($E45,'Játék nélkül továbbjutók'!$A$7:$O$48,2)))</f>
        <v/>
      </c>
      <c r="G45" s="472" t="str">
        <f>IF($E45="","",VLOOKUP($E45,'Játék nélkül továbbjutók'!$A$7:$O$48,3))</f>
        <v/>
      </c>
      <c r="H45" s="472"/>
      <c r="I45" s="472" t="str">
        <f>IF($E45="","",VLOOKUP($E45,'Játék nélkül továbbjutók'!$A$7:$O$48,4))</f>
        <v/>
      </c>
      <c r="J45" s="425"/>
      <c r="K45" s="404"/>
      <c r="L45" s="404"/>
      <c r="M45" s="404"/>
      <c r="N45" s="423"/>
      <c r="O45" s="315"/>
      <c r="P45" s="316"/>
      <c r="Q45" s="315"/>
      <c r="R45" s="474"/>
      <c r="S45" s="319"/>
    </row>
    <row r="46" spans="1:19" s="60" customFormat="1" ht="9.6" customHeight="1" x14ac:dyDescent="0.25">
      <c r="A46" s="321"/>
      <c r="B46" s="406"/>
      <c r="C46" s="406"/>
      <c r="D46" s="407"/>
      <c r="E46" s="417"/>
      <c r="F46" s="409"/>
      <c r="G46" s="409"/>
      <c r="H46" s="410"/>
      <c r="I46" s="409"/>
      <c r="J46" s="418"/>
      <c r="K46" s="404"/>
      <c r="L46" s="404"/>
      <c r="M46" s="419" t="s">
        <v>134</v>
      </c>
      <c r="N46" s="336"/>
      <c r="O46" s="412" t="str">
        <f>UPPER(IF(OR(N46="a",N46="as"),M42,IF(OR(N46="b",N46="bs"),M50,0)))</f>
        <v>0</v>
      </c>
      <c r="P46" s="475"/>
      <c r="Q46" s="315"/>
      <c r="R46" s="474"/>
      <c r="S46" s="319"/>
    </row>
    <row r="47" spans="1:19" s="60" customFormat="1" ht="9.6" customHeight="1" x14ac:dyDescent="0.25">
      <c r="A47" s="321">
        <v>21</v>
      </c>
      <c r="B47" s="399" t="str">
        <f>IF($E47="","",VLOOKUP($E47,'Játék nélkül továbbjutók'!$A$7:$O$48,14))</f>
        <v/>
      </c>
      <c r="C47" s="399" t="str">
        <f>IF($E47="","",VLOOKUP($E47,'Játék nélkül továbbjutók'!$A$7:$O$48,15))</f>
        <v/>
      </c>
      <c r="D47" s="400" t="str">
        <f>IF($E47="","",VLOOKUP($E47,'Játék nélkül továbbjutók'!$A$7:$O$48,5))</f>
        <v/>
      </c>
      <c r="E47" s="401"/>
      <c r="F47" s="472" t="str">
        <f>UPPER(IF($E47="","",VLOOKUP($E47,'Játék nélkül továbbjutók'!$A$7:$O$48,2)))</f>
        <v/>
      </c>
      <c r="G47" s="472" t="str">
        <f>IF($E47="","",VLOOKUP($E47,'Játék nélkül továbbjutók'!$A$7:$O$48,3))</f>
        <v/>
      </c>
      <c r="H47" s="472"/>
      <c r="I47" s="472" t="str">
        <f>IF($E47="","",VLOOKUP($E47,'Játék nélkül továbbjutók'!$A$7:$O$48,4))</f>
        <v/>
      </c>
      <c r="J47" s="428"/>
      <c r="K47" s="404"/>
      <c r="L47" s="404"/>
      <c r="M47" s="404"/>
      <c r="N47" s="423"/>
      <c r="O47" s="404"/>
      <c r="P47" s="474"/>
      <c r="Q47" s="315"/>
      <c r="R47" s="474"/>
      <c r="S47" s="319"/>
    </row>
    <row r="48" spans="1:19" s="60" customFormat="1" ht="9.6" customHeight="1" x14ac:dyDescent="0.25">
      <c r="A48" s="321"/>
      <c r="B48" s="406"/>
      <c r="C48" s="406"/>
      <c r="D48" s="407"/>
      <c r="E48" s="417"/>
      <c r="F48" s="409"/>
      <c r="G48" s="409"/>
      <c r="H48" s="410"/>
      <c r="I48" s="473" t="s">
        <v>134</v>
      </c>
      <c r="J48" s="328"/>
      <c r="K48" s="412" t="str">
        <f>UPPER(IF(OR(J48="a",J48="as"),F47,IF(OR(J48="b",J48="bs"),F49,0)))</f>
        <v>0</v>
      </c>
      <c r="L48" s="412"/>
      <c r="M48" s="404"/>
      <c r="N48" s="423"/>
      <c r="O48" s="315"/>
      <c r="P48" s="474"/>
      <c r="Q48" s="315"/>
      <c r="R48" s="474"/>
      <c r="S48" s="319"/>
    </row>
    <row r="49" spans="1:19" s="60" customFormat="1" ht="9.6" customHeight="1" x14ac:dyDescent="0.25">
      <c r="A49" s="321">
        <v>22</v>
      </c>
      <c r="B49" s="399" t="str">
        <f>IF($E49="","",VLOOKUP($E49,'Játék nélkül továbbjutók'!$A$7:$O$48,14))</f>
        <v/>
      </c>
      <c r="C49" s="399" t="str">
        <f>IF($E49="","",VLOOKUP($E49,'Játék nélkül továbbjutók'!$A$7:$O$48,15))</f>
        <v/>
      </c>
      <c r="D49" s="400" t="str">
        <f>IF($E49="","",VLOOKUP($E49,'Játék nélkül továbbjutók'!$A$7:$O$48,5))</f>
        <v/>
      </c>
      <c r="E49" s="401"/>
      <c r="F49" s="472" t="str">
        <f>UPPER(IF($E49="","",VLOOKUP($E49,'Játék nélkül továbbjutók'!$A$7:$O$48,2)))</f>
        <v/>
      </c>
      <c r="G49" s="472" t="str">
        <f>IF($E49="","",VLOOKUP($E49,'Játék nélkül továbbjutók'!$A$7:$O$48,3))</f>
        <v/>
      </c>
      <c r="H49" s="472"/>
      <c r="I49" s="472" t="str">
        <f>IF($E49="","",VLOOKUP($E49,'Játék nélkül továbbjutók'!$A$7:$O$48,4))</f>
        <v/>
      </c>
      <c r="J49" s="415"/>
      <c r="K49" s="404"/>
      <c r="L49" s="416"/>
      <c r="M49" s="404"/>
      <c r="N49" s="423"/>
      <c r="O49" s="315"/>
      <c r="P49" s="474"/>
      <c r="Q49" s="315"/>
      <c r="R49" s="474"/>
      <c r="S49" s="319"/>
    </row>
    <row r="50" spans="1:19" s="60" customFormat="1" ht="9.6" customHeight="1" x14ac:dyDescent="0.25">
      <c r="A50" s="321"/>
      <c r="B50" s="406"/>
      <c r="C50" s="406"/>
      <c r="D50" s="407"/>
      <c r="E50" s="417"/>
      <c r="F50" s="409"/>
      <c r="G50" s="409"/>
      <c r="H50" s="410"/>
      <c r="I50" s="409"/>
      <c r="J50" s="418"/>
      <c r="K50" s="419" t="s">
        <v>134</v>
      </c>
      <c r="L50" s="336"/>
      <c r="M50" s="412" t="str">
        <f>UPPER(IF(OR(L50="a",L50="as"),K48,IF(OR(L50="b",L50="bs"),K52,0)))</f>
        <v>0</v>
      </c>
      <c r="N50" s="430"/>
      <c r="O50" s="315"/>
      <c r="P50" s="474"/>
      <c r="Q50" s="315"/>
      <c r="R50" s="474"/>
      <c r="S50" s="319"/>
    </row>
    <row r="51" spans="1:19" s="60" customFormat="1" ht="9.6" customHeight="1" x14ac:dyDescent="0.25">
      <c r="A51" s="321">
        <v>23</v>
      </c>
      <c r="B51" s="399" t="str">
        <f>IF($E51="","",VLOOKUP($E51,'Játék nélkül továbbjutók'!$A$7:$O$48,14))</f>
        <v/>
      </c>
      <c r="C51" s="399" t="str">
        <f>IF($E51="","",VLOOKUP($E51,'Játék nélkül továbbjutók'!$A$7:$O$48,15))</f>
        <v/>
      </c>
      <c r="D51" s="400" t="str">
        <f>IF($E51="","",VLOOKUP($E51,'Játék nélkül továbbjutók'!$A$7:$O$48,5))</f>
        <v/>
      </c>
      <c r="E51" s="401"/>
      <c r="F51" s="472" t="str">
        <f>UPPER(IF($E51="","",VLOOKUP($E51,'Játék nélkül továbbjutók'!$A$7:$O$48,2)))</f>
        <v/>
      </c>
      <c r="G51" s="472" t="str">
        <f>IF($E51="","",VLOOKUP($E51,'Játék nélkül továbbjutók'!$A$7:$O$48,3))</f>
        <v/>
      </c>
      <c r="H51" s="472"/>
      <c r="I51" s="472" t="str">
        <f>IF($E51="","",VLOOKUP($E51,'Játék nélkül továbbjutók'!$A$7:$O$48,4))</f>
        <v/>
      </c>
      <c r="J51" s="403"/>
      <c r="K51" s="404"/>
      <c r="L51" s="422"/>
      <c r="M51" s="404"/>
      <c r="N51" s="421"/>
      <c r="O51" s="315"/>
      <c r="P51" s="474"/>
      <c r="Q51" s="315"/>
      <c r="R51" s="474"/>
      <c r="S51" s="319"/>
    </row>
    <row r="52" spans="1:19" s="60" customFormat="1" ht="9.6" customHeight="1" x14ac:dyDescent="0.25">
      <c r="A52" s="321"/>
      <c r="B52" s="406"/>
      <c r="C52" s="406"/>
      <c r="D52" s="407"/>
      <c r="E52" s="408"/>
      <c r="F52" s="409"/>
      <c r="G52" s="409"/>
      <c r="H52" s="410"/>
      <c r="I52" s="419" t="s">
        <v>134</v>
      </c>
      <c r="J52" s="328"/>
      <c r="K52" s="412" t="str">
        <f>UPPER(IF(OR(J52="a",J52="as"),F51,IF(OR(J52="b",J52="bs"),F53,0)))</f>
        <v>0</v>
      </c>
      <c r="L52" s="424"/>
      <c r="M52" s="404"/>
      <c r="N52" s="421"/>
      <c r="O52" s="315"/>
      <c r="P52" s="474"/>
      <c r="Q52" s="315"/>
      <c r="R52" s="474"/>
      <c r="S52" s="319"/>
    </row>
    <row r="53" spans="1:19" s="60" customFormat="1" ht="9.6" customHeight="1" x14ac:dyDescent="0.25">
      <c r="A53" s="309">
        <v>24</v>
      </c>
      <c r="B53" s="399" t="str">
        <f>IF($E53="","",VLOOKUP($E53,'Játék nélkül továbbjutók'!$A$7:$O$48,14))</f>
        <v/>
      </c>
      <c r="C53" s="399" t="str">
        <f>IF($E53="","",VLOOKUP($E53,'Játék nélkül továbbjutók'!$A$7:$O$48,15))</f>
        <v/>
      </c>
      <c r="D53" s="400" t="str">
        <f>IF($E53="","",VLOOKUP($E53,'Játék nélkül továbbjutók'!$A$7:$O$48,5))</f>
        <v/>
      </c>
      <c r="E53" s="401"/>
      <c r="F53" s="402" t="str">
        <f>UPPER(IF($E53="","",VLOOKUP($E53,'Játék nélkül továbbjutók'!$A$7:$O$48,2)))</f>
        <v/>
      </c>
      <c r="G53" s="402" t="str">
        <f>IF($E53="","",VLOOKUP($E53,'Játék nélkül továbbjutók'!$A$7:$O$48,3))</f>
        <v/>
      </c>
      <c r="H53" s="402"/>
      <c r="I53" s="402" t="str">
        <f>IF($E53="","",VLOOKUP($E53,'Játék nélkül továbbjutók'!$A$7:$O$48,4))</f>
        <v/>
      </c>
      <c r="J53" s="425"/>
      <c r="K53" s="404"/>
      <c r="L53" s="404"/>
      <c r="M53" s="404"/>
      <c r="N53" s="421"/>
      <c r="O53" s="315"/>
      <c r="P53" s="474"/>
      <c r="Q53" s="315"/>
      <c r="R53" s="474"/>
      <c r="S53" s="319"/>
    </row>
    <row r="54" spans="1:19" s="60" customFormat="1" ht="9.6" customHeight="1" x14ac:dyDescent="0.25">
      <c r="A54" s="321"/>
      <c r="B54" s="406"/>
      <c r="C54" s="406"/>
      <c r="D54" s="407"/>
      <c r="E54" s="408"/>
      <c r="F54" s="427"/>
      <c r="G54" s="427"/>
      <c r="H54" s="431"/>
      <c r="I54" s="427"/>
      <c r="J54" s="418"/>
      <c r="K54" s="404"/>
      <c r="L54" s="404"/>
      <c r="M54" s="404"/>
      <c r="N54" s="421"/>
      <c r="O54" s="419" t="s">
        <v>134</v>
      </c>
      <c r="P54" s="336"/>
      <c r="Q54" s="412" t="str">
        <f>UPPER(IF(OR(P54="a",P54="as"),O46,IF(OR(P54="b",P54="bs"),O62,0)))</f>
        <v>0</v>
      </c>
      <c r="R54" s="476"/>
      <c r="S54" s="319"/>
    </row>
    <row r="55" spans="1:19" s="60" customFormat="1" ht="9.6" customHeight="1" x14ac:dyDescent="0.25">
      <c r="A55" s="309">
        <v>25</v>
      </c>
      <c r="B55" s="399" t="str">
        <f>IF($E55="","",VLOOKUP($E55,'Játék nélkül továbbjutók'!$A$7:$O$48,14))</f>
        <v/>
      </c>
      <c r="C55" s="399" t="str">
        <f>IF($E55="","",VLOOKUP($E55,'Játék nélkül továbbjutók'!$A$7:$O$48,15))</f>
        <v/>
      </c>
      <c r="D55" s="400" t="str">
        <f>IF($E55="","",VLOOKUP($E55,'Játék nélkül továbbjutók'!$A$7:$O$48,5))</f>
        <v/>
      </c>
      <c r="E55" s="401"/>
      <c r="F55" s="402" t="str">
        <f>UPPER(IF($E55="","",VLOOKUP($E55,'Játék nélkül továbbjutók'!$A$7:$O$48,2)))</f>
        <v/>
      </c>
      <c r="G55" s="402" t="str">
        <f>IF($E55="","",VLOOKUP($E55,'Játék nélkül továbbjutók'!$A$7:$O$48,3))</f>
        <v/>
      </c>
      <c r="H55" s="402"/>
      <c r="I55" s="402" t="str">
        <f>IF($E55="","",VLOOKUP($E55,'Játék nélkül továbbjutók'!$A$7:$O$48,4))</f>
        <v/>
      </c>
      <c r="J55" s="403"/>
      <c r="K55" s="404"/>
      <c r="L55" s="404"/>
      <c r="M55" s="404"/>
      <c r="N55" s="421"/>
      <c r="O55" s="315"/>
      <c r="P55" s="474"/>
      <c r="Q55" s="404"/>
      <c r="R55" s="316"/>
      <c r="S55" s="319"/>
    </row>
    <row r="56" spans="1:19" s="60" customFormat="1" ht="9.6" customHeight="1" x14ac:dyDescent="0.25">
      <c r="A56" s="321"/>
      <c r="B56" s="406"/>
      <c r="C56" s="406"/>
      <c r="D56" s="407"/>
      <c r="E56" s="408"/>
      <c r="F56" s="409"/>
      <c r="G56" s="409"/>
      <c r="H56" s="410"/>
      <c r="I56" s="419" t="s">
        <v>134</v>
      </c>
      <c r="J56" s="328"/>
      <c r="K56" s="412" t="str">
        <f>UPPER(IF(OR(J56="a",J56="as"),F55,IF(OR(J56="b",J56="bs"),F57,0)))</f>
        <v>0</v>
      </c>
      <c r="L56" s="412"/>
      <c r="M56" s="404"/>
      <c r="N56" s="421"/>
      <c r="O56" s="315"/>
      <c r="P56" s="474"/>
      <c r="Q56" s="315"/>
      <c r="R56" s="316"/>
      <c r="S56" s="319"/>
    </row>
    <row r="57" spans="1:19" s="60" customFormat="1" ht="9.6" customHeight="1" x14ac:dyDescent="0.25">
      <c r="A57" s="321">
        <v>26</v>
      </c>
      <c r="B57" s="399" t="str">
        <f>IF($E57="","",VLOOKUP($E57,'Játék nélkül továbbjutók'!$A$7:$O$48,14))</f>
        <v/>
      </c>
      <c r="C57" s="399" t="str">
        <f>IF($E57="","",VLOOKUP($E57,'Játék nélkül továbbjutók'!$A$7:$O$48,15))</f>
        <v/>
      </c>
      <c r="D57" s="400" t="str">
        <f>IF($E57="","",VLOOKUP($E57,'Játék nélkül továbbjutók'!$A$7:$O$48,5))</f>
        <v/>
      </c>
      <c r="E57" s="401"/>
      <c r="F57" s="472" t="str">
        <f>UPPER(IF($E57="","",VLOOKUP($E57,'Játék nélkül továbbjutók'!$A$7:$O$48,2)))</f>
        <v/>
      </c>
      <c r="G57" s="472" t="str">
        <f>IF($E57="","",VLOOKUP($E57,'Játék nélkül továbbjutók'!$A$7:$O$48,3))</f>
        <v/>
      </c>
      <c r="H57" s="472"/>
      <c r="I57" s="472" t="str">
        <f>IF($E57="","",VLOOKUP($E57,'Játék nélkül továbbjutók'!$A$7:$O$48,4))</f>
        <v/>
      </c>
      <c r="J57" s="415"/>
      <c r="K57" s="404"/>
      <c r="L57" s="416"/>
      <c r="M57" s="404"/>
      <c r="N57" s="421"/>
      <c r="O57" s="315"/>
      <c r="P57" s="474"/>
      <c r="Q57" s="315"/>
      <c r="R57" s="316"/>
      <c r="S57" s="319"/>
    </row>
    <row r="58" spans="1:19" s="60" customFormat="1" ht="9.6" customHeight="1" x14ac:dyDescent="0.25">
      <c r="A58" s="321"/>
      <c r="B58" s="406"/>
      <c r="C58" s="406"/>
      <c r="D58" s="407"/>
      <c r="E58" s="417"/>
      <c r="F58" s="409"/>
      <c r="G58" s="409"/>
      <c r="H58" s="410"/>
      <c r="I58" s="409"/>
      <c r="J58" s="418"/>
      <c r="K58" s="419" t="s">
        <v>134</v>
      </c>
      <c r="L58" s="336"/>
      <c r="M58" s="412" t="str">
        <f>UPPER(IF(OR(L58="a",L58="as"),K56,IF(OR(L58="b",L58="bs"),K60,0)))</f>
        <v>0</v>
      </c>
      <c r="N58" s="420"/>
      <c r="O58" s="315"/>
      <c r="P58" s="474"/>
      <c r="Q58" s="315"/>
      <c r="R58" s="316"/>
      <c r="S58" s="319"/>
    </row>
    <row r="59" spans="1:19" s="60" customFormat="1" ht="9.6" customHeight="1" x14ac:dyDescent="0.25">
      <c r="A59" s="321">
        <v>27</v>
      </c>
      <c r="B59" s="399" t="str">
        <f>IF($E59="","",VLOOKUP($E59,'Játék nélkül továbbjutók'!$A$7:$O$48,14))</f>
        <v/>
      </c>
      <c r="C59" s="399" t="str">
        <f>IF($E59="","",VLOOKUP($E59,'Játék nélkül továbbjutók'!$A$7:$O$48,15))</f>
        <v/>
      </c>
      <c r="D59" s="400" t="str">
        <f>IF($E59="","",VLOOKUP($E59,'Játék nélkül továbbjutók'!$A$7:$O$48,5))</f>
        <v/>
      </c>
      <c r="E59" s="401"/>
      <c r="F59" s="472" t="str">
        <f>UPPER(IF($E59="","",VLOOKUP($E59,'Játék nélkül továbbjutók'!$A$7:$O$48,2)))</f>
        <v/>
      </c>
      <c r="G59" s="472" t="str">
        <f>IF($E59="","",VLOOKUP($E59,'Játék nélkül továbbjutók'!$A$7:$O$48,3))</f>
        <v/>
      </c>
      <c r="H59" s="472"/>
      <c r="I59" s="472" t="str">
        <f>IF($E59="","",VLOOKUP($E59,'Játék nélkül továbbjutók'!$A$7:$O$48,4))</f>
        <v/>
      </c>
      <c r="J59" s="403"/>
      <c r="K59" s="404"/>
      <c r="L59" s="422"/>
      <c r="M59" s="404"/>
      <c r="N59" s="423"/>
      <c r="O59" s="315"/>
      <c r="P59" s="474"/>
      <c r="Q59" s="315"/>
      <c r="R59" s="316"/>
      <c r="S59" s="353"/>
    </row>
    <row r="60" spans="1:19" s="60" customFormat="1" ht="9.6" customHeight="1" x14ac:dyDescent="0.25">
      <c r="A60" s="321"/>
      <c r="B60" s="406"/>
      <c r="C60" s="406"/>
      <c r="D60" s="407"/>
      <c r="E60" s="417"/>
      <c r="F60" s="409"/>
      <c r="G60" s="409"/>
      <c r="H60" s="410"/>
      <c r="I60" s="473" t="s">
        <v>134</v>
      </c>
      <c r="J60" s="328"/>
      <c r="K60" s="412" t="str">
        <f>UPPER(IF(OR(J60="a",J60="as"),F59,IF(OR(J60="b",J60="bs"),F61,0)))</f>
        <v>0</v>
      </c>
      <c r="L60" s="424"/>
      <c r="M60" s="404"/>
      <c r="N60" s="423"/>
      <c r="O60" s="315"/>
      <c r="P60" s="474"/>
      <c r="Q60" s="315"/>
      <c r="R60" s="316"/>
      <c r="S60" s="319"/>
    </row>
    <row r="61" spans="1:19" s="60" customFormat="1" ht="9.6" customHeight="1" x14ac:dyDescent="0.25">
      <c r="A61" s="321">
        <v>28</v>
      </c>
      <c r="B61" s="399" t="str">
        <f>IF($E61="","",VLOOKUP($E61,'Játék nélkül továbbjutók'!$A$7:$O$48,14))</f>
        <v/>
      </c>
      <c r="C61" s="399" t="str">
        <f>IF($E61="","",VLOOKUP($E61,'Játék nélkül továbbjutók'!$A$7:$O$48,15))</f>
        <v/>
      </c>
      <c r="D61" s="400" t="str">
        <f>IF($E61="","",VLOOKUP($E61,'Játék nélkül továbbjutók'!$A$7:$O$48,5))</f>
        <v/>
      </c>
      <c r="E61" s="401"/>
      <c r="F61" s="472" t="str">
        <f>UPPER(IF($E61="","",VLOOKUP($E61,'Játék nélkül továbbjutók'!$A$7:$O$48,2)))</f>
        <v/>
      </c>
      <c r="G61" s="472" t="str">
        <f>IF($E61="","",VLOOKUP($E61,'Játék nélkül továbbjutók'!$A$7:$O$48,3))</f>
        <v/>
      </c>
      <c r="H61" s="472"/>
      <c r="I61" s="472" t="str">
        <f>IF($E61="","",VLOOKUP($E61,'Játék nélkül továbbjutók'!$A$7:$O$48,4))</f>
        <v/>
      </c>
      <c r="J61" s="425"/>
      <c r="K61" s="404"/>
      <c r="L61" s="404"/>
      <c r="M61" s="404"/>
      <c r="N61" s="423"/>
      <c r="O61" s="315"/>
      <c r="P61" s="474"/>
      <c r="Q61" s="315"/>
      <c r="R61" s="316"/>
      <c r="S61" s="319"/>
    </row>
    <row r="62" spans="1:19" s="60" customFormat="1" ht="9.6" customHeight="1" x14ac:dyDescent="0.25">
      <c r="A62" s="321"/>
      <c r="B62" s="406"/>
      <c r="C62" s="406"/>
      <c r="D62" s="407"/>
      <c r="E62" s="417"/>
      <c r="F62" s="409"/>
      <c r="G62" s="409"/>
      <c r="H62" s="410"/>
      <c r="I62" s="409"/>
      <c r="J62" s="418"/>
      <c r="K62" s="404"/>
      <c r="L62" s="404"/>
      <c r="M62" s="419" t="s">
        <v>134</v>
      </c>
      <c r="N62" s="336"/>
      <c r="O62" s="412" t="str">
        <f>UPPER(IF(OR(N62="a",N62="as"),M58,IF(OR(N62="b",N62="bs"),M66,0)))</f>
        <v>0</v>
      </c>
      <c r="P62" s="476"/>
      <c r="Q62" s="315"/>
      <c r="R62" s="316"/>
      <c r="S62" s="319"/>
    </row>
    <row r="63" spans="1:19" s="60" customFormat="1" ht="9.6" customHeight="1" x14ac:dyDescent="0.25">
      <c r="A63" s="321">
        <v>29</v>
      </c>
      <c r="B63" s="399" t="str">
        <f>IF($E63="","",VLOOKUP($E63,'Játék nélkül továbbjutók'!$A$7:$O$48,14))</f>
        <v/>
      </c>
      <c r="C63" s="399" t="str">
        <f>IF($E63="","",VLOOKUP($E63,'Játék nélkül továbbjutók'!$A$7:$O$48,15))</f>
        <v/>
      </c>
      <c r="D63" s="400" t="str">
        <f>IF($E63="","",VLOOKUP($E63,'Játék nélkül továbbjutók'!$A$7:$O$48,5))</f>
        <v/>
      </c>
      <c r="E63" s="401"/>
      <c r="F63" s="472" t="str">
        <f>UPPER(IF($E63="","",VLOOKUP($E63,'Játék nélkül továbbjutók'!$A$7:$O$48,2)))</f>
        <v/>
      </c>
      <c r="G63" s="472" t="str">
        <f>IF($E63="","",VLOOKUP($E63,'Játék nélkül továbbjutók'!$A$7:$O$48,3))</f>
        <v/>
      </c>
      <c r="H63" s="472"/>
      <c r="I63" s="472" t="str">
        <f>IF($E63="","",VLOOKUP($E63,'Játék nélkül továbbjutók'!$A$7:$O$48,4))</f>
        <v/>
      </c>
      <c r="J63" s="428"/>
      <c r="K63" s="404"/>
      <c r="L63" s="404"/>
      <c r="M63" s="404"/>
      <c r="N63" s="423"/>
      <c r="O63" s="404"/>
      <c r="P63" s="421"/>
      <c r="Q63" s="317"/>
      <c r="R63" s="318"/>
      <c r="S63" s="319"/>
    </row>
    <row r="64" spans="1:19" s="60" customFormat="1" ht="9.6" customHeight="1" x14ac:dyDescent="0.25">
      <c r="A64" s="321"/>
      <c r="B64" s="406"/>
      <c r="C64" s="406"/>
      <c r="D64" s="407"/>
      <c r="E64" s="417"/>
      <c r="F64" s="409"/>
      <c r="G64" s="409"/>
      <c r="H64" s="410"/>
      <c r="I64" s="473" t="s">
        <v>134</v>
      </c>
      <c r="J64" s="328"/>
      <c r="K64" s="412" t="str">
        <f>UPPER(IF(OR(J64="a",J64="as"),F63,IF(OR(J64="b",J64="bs"),F65,0)))</f>
        <v>0</v>
      </c>
      <c r="L64" s="412"/>
      <c r="M64" s="404"/>
      <c r="N64" s="423"/>
      <c r="O64" s="421"/>
      <c r="P64" s="421"/>
      <c r="Q64" s="317"/>
      <c r="R64" s="318"/>
      <c r="S64" s="319"/>
    </row>
    <row r="65" spans="1:19" s="60" customFormat="1" ht="9.6" customHeight="1" x14ac:dyDescent="0.25">
      <c r="A65" s="321">
        <v>30</v>
      </c>
      <c r="B65" s="399" t="str">
        <f>IF($E65="","",VLOOKUP($E65,'Játék nélkül továbbjutók'!$A$7:$O$48,14))</f>
        <v/>
      </c>
      <c r="C65" s="399" t="str">
        <f>IF($E65="","",VLOOKUP($E65,'Játék nélkül továbbjutók'!$A$7:$O$48,15))</f>
        <v/>
      </c>
      <c r="D65" s="400" t="str">
        <f>IF($E65="","",VLOOKUP($E65,'Játék nélkül továbbjutók'!$A$7:$O$48,5))</f>
        <v/>
      </c>
      <c r="E65" s="401"/>
      <c r="F65" s="472" t="str">
        <f>UPPER(IF($E65="","",VLOOKUP($E65,'Játék nélkül továbbjutók'!$A$7:$O$48,2)))</f>
        <v/>
      </c>
      <c r="G65" s="472" t="str">
        <f>IF($E65="","",VLOOKUP($E65,'Játék nélkül továbbjutók'!$A$7:$O$48,3))</f>
        <v/>
      </c>
      <c r="H65" s="472"/>
      <c r="I65" s="472" t="str">
        <f>IF($E65="","",VLOOKUP($E65,'Játék nélkül továbbjutók'!$A$7:$O$48,4))</f>
        <v/>
      </c>
      <c r="J65" s="415"/>
      <c r="K65" s="404"/>
      <c r="L65" s="416"/>
      <c r="M65" s="404"/>
      <c r="N65" s="423"/>
      <c r="O65" s="421"/>
      <c r="P65" s="421"/>
      <c r="Q65" s="317"/>
      <c r="R65" s="318"/>
      <c r="S65" s="319"/>
    </row>
    <row r="66" spans="1:19" s="60" customFormat="1" ht="9.6" customHeight="1" x14ac:dyDescent="0.25">
      <c r="A66" s="321"/>
      <c r="B66" s="406"/>
      <c r="C66" s="406"/>
      <c r="D66" s="407"/>
      <c r="E66" s="417"/>
      <c r="F66" s="409"/>
      <c r="G66" s="409"/>
      <c r="H66" s="410"/>
      <c r="I66" s="409"/>
      <c r="J66" s="418"/>
      <c r="K66" s="419" t="s">
        <v>134</v>
      </c>
      <c r="L66" s="336"/>
      <c r="M66" s="412" t="str">
        <f>UPPER(IF(OR(L66="a",L66="as"),K64,IF(OR(L66="b",L66="bs"),K68,0)))</f>
        <v>0</v>
      </c>
      <c r="N66" s="430"/>
      <c r="O66" s="421"/>
      <c r="P66" s="421"/>
      <c r="Q66" s="317"/>
      <c r="R66" s="318"/>
      <c r="S66" s="319"/>
    </row>
    <row r="67" spans="1:19" s="60" customFormat="1" ht="9.6" customHeight="1" x14ac:dyDescent="0.25">
      <c r="A67" s="321">
        <v>31</v>
      </c>
      <c r="B67" s="399" t="str">
        <f>IF($E67="","",VLOOKUP($E67,'Játék nélkül továbbjutók'!$A$7:$O$48,14))</f>
        <v/>
      </c>
      <c r="C67" s="399" t="str">
        <f>IF($E67="","",VLOOKUP($E67,'Játék nélkül továbbjutók'!$A$7:$O$48,15))</f>
        <v/>
      </c>
      <c r="D67" s="400" t="str">
        <f>IF($E67="","",VLOOKUP($E67,'Játék nélkül továbbjutók'!$A$7:$O$48,5))</f>
        <v/>
      </c>
      <c r="E67" s="401"/>
      <c r="F67" s="472" t="str">
        <f>UPPER(IF($E67="","",VLOOKUP($E67,'Játék nélkül továbbjutók'!$A$7:$O$48,2)))</f>
        <v/>
      </c>
      <c r="G67" s="472" t="str">
        <f>IF($E67="","",VLOOKUP($E67,'Játék nélkül továbbjutók'!$A$7:$O$48,3))</f>
        <v/>
      </c>
      <c r="H67" s="472"/>
      <c r="I67" s="472" t="str">
        <f>IF($E67="","",VLOOKUP($E67,'Játék nélkül továbbjutók'!$A$7:$O$48,4))</f>
        <v/>
      </c>
      <c r="J67" s="403"/>
      <c r="K67" s="404"/>
      <c r="L67" s="422"/>
      <c r="M67" s="404"/>
      <c r="N67" s="421"/>
      <c r="O67" s="421"/>
      <c r="P67" s="421"/>
      <c r="Q67" s="317"/>
      <c r="R67" s="318"/>
      <c r="S67" s="319"/>
    </row>
    <row r="68" spans="1:19" s="60" customFormat="1" ht="9.6" customHeight="1" x14ac:dyDescent="0.25">
      <c r="A68" s="321"/>
      <c r="B68" s="406"/>
      <c r="C68" s="406"/>
      <c r="D68" s="407"/>
      <c r="E68" s="408"/>
      <c r="F68" s="409"/>
      <c r="G68" s="409"/>
      <c r="H68" s="410"/>
      <c r="I68" s="419" t="s">
        <v>134</v>
      </c>
      <c r="J68" s="328"/>
      <c r="K68" s="412" t="str">
        <f>UPPER(IF(OR(J68="a",J68="as"),F67,IF(OR(J68="b",J68="bs"),F69,0)))</f>
        <v>0</v>
      </c>
      <c r="L68" s="424"/>
      <c r="M68" s="404"/>
      <c r="N68" s="421"/>
      <c r="O68" s="421"/>
      <c r="P68" s="421"/>
      <c r="Q68" s="317"/>
      <c r="R68" s="318"/>
      <c r="S68" s="319"/>
    </row>
    <row r="69" spans="1:19" s="60" customFormat="1" ht="9.6" customHeight="1" x14ac:dyDescent="0.25">
      <c r="A69" s="309">
        <v>32</v>
      </c>
      <c r="B69" s="399" t="str">
        <f>IF($E69="","",VLOOKUP($E69,'Játék nélkül továbbjutók'!$A$7:$O$48,14))</f>
        <v/>
      </c>
      <c r="C69" s="399" t="str">
        <f>IF($E69="","",VLOOKUP($E69,'Játék nélkül továbbjutók'!$A$7:$O$48,15))</f>
        <v/>
      </c>
      <c r="D69" s="400" t="str">
        <f>IF($E69="","",VLOOKUP($E69,'Játék nélkül továbbjutók'!$A$7:$O$48,5))</f>
        <v/>
      </c>
      <c r="E69" s="401"/>
      <c r="F69" s="402" t="str">
        <f>UPPER(IF($E69="","",VLOOKUP($E69,'Játék nélkül továbbjutók'!$A$7:$O$48,2)))</f>
        <v/>
      </c>
      <c r="G69" s="402" t="str">
        <f>IF($E69="","",VLOOKUP($E69,'Játék nélkül továbbjutók'!$A$7:$O$48,3))</f>
        <v/>
      </c>
      <c r="H69" s="402"/>
      <c r="I69" s="402" t="str">
        <f>IF($E69="","",VLOOKUP($E69,'Játék nélkül továbbjutók'!$A$7:$O$48,4))</f>
        <v/>
      </c>
      <c r="J69" s="425"/>
      <c r="K69" s="404"/>
      <c r="L69" s="404"/>
      <c r="M69" s="404"/>
      <c r="N69" s="404"/>
      <c r="O69" s="315"/>
      <c r="P69" s="316"/>
      <c r="Q69" s="317"/>
      <c r="R69" s="318"/>
      <c r="S69" s="319"/>
    </row>
    <row r="70" spans="1:19" s="7" customFormat="1" ht="6.75" customHeight="1" x14ac:dyDescent="0.25">
      <c r="A70" s="357"/>
      <c r="B70" s="357"/>
      <c r="C70" s="357"/>
      <c r="D70" s="357"/>
      <c r="E70" s="357"/>
      <c r="F70" s="438"/>
      <c r="G70" s="438"/>
      <c r="H70" s="438"/>
      <c r="I70" s="438"/>
      <c r="J70" s="359"/>
      <c r="K70" s="358"/>
      <c r="L70" s="360"/>
      <c r="M70" s="358"/>
      <c r="N70" s="360"/>
      <c r="O70" s="358"/>
      <c r="P70" s="360"/>
      <c r="Q70" s="358"/>
      <c r="R70" s="360"/>
      <c r="S70" s="354"/>
    </row>
    <row r="71" spans="1:19" s="18" customFormat="1" ht="10.5" customHeight="1" x14ac:dyDescent="0.25">
      <c r="A71" s="220" t="s">
        <v>72</v>
      </c>
      <c r="B71" s="221"/>
      <c r="C71" s="221"/>
      <c r="D71" s="222"/>
      <c r="E71" s="361" t="s">
        <v>99</v>
      </c>
      <c r="F71" s="362" t="s">
        <v>100</v>
      </c>
      <c r="G71" s="361"/>
      <c r="H71" s="361"/>
      <c r="I71" s="363"/>
      <c r="J71" s="361" t="s">
        <v>99</v>
      </c>
      <c r="K71" s="362" t="s">
        <v>101</v>
      </c>
      <c r="L71" s="364"/>
      <c r="M71" s="362" t="s">
        <v>102</v>
      </c>
      <c r="N71" s="365"/>
      <c r="O71" s="366" t="s">
        <v>103</v>
      </c>
      <c r="P71" s="366"/>
      <c r="Q71" s="367"/>
      <c r="R71" s="368"/>
    </row>
    <row r="72" spans="1:19" s="18" customFormat="1" ht="9" customHeight="1" x14ac:dyDescent="0.25">
      <c r="A72" s="439" t="s">
        <v>104</v>
      </c>
      <c r="B72" s="440"/>
      <c r="C72" s="441"/>
      <c r="D72" s="442"/>
      <c r="E72" s="443">
        <v>1</v>
      </c>
      <c r="F72" s="258" t="str">
        <f>IF(E72&gt;$R$79,0,UPPER(VLOOKUP(E72,'Játék nélkül továbbjutók'!$A$7:$Q$134,2)))</f>
        <v>ZENDEHDEL-MOGHADDAM</v>
      </c>
      <c r="G72" s="371"/>
      <c r="H72" s="258"/>
      <c r="I72" s="251"/>
      <c r="J72" s="444" t="s">
        <v>105</v>
      </c>
      <c r="K72" s="254"/>
      <c r="L72" s="243"/>
      <c r="M72" s="254"/>
      <c r="N72" s="445"/>
      <c r="O72" s="446" t="s">
        <v>106</v>
      </c>
      <c r="P72" s="447"/>
      <c r="Q72" s="447"/>
      <c r="R72" s="448"/>
    </row>
    <row r="73" spans="1:19" s="18" customFormat="1" ht="9" customHeight="1" x14ac:dyDescent="0.25">
      <c r="A73" s="449" t="s">
        <v>107</v>
      </c>
      <c r="B73" s="450"/>
      <c r="C73" s="451"/>
      <c r="D73" s="452"/>
      <c r="E73" s="443">
        <v>2</v>
      </c>
      <c r="F73" s="258" t="str">
        <f>IF(E73&gt;$R$79,0,UPPER(VLOOKUP(E73,'Játék nélkül továbbjutók'!$A$7:$Q$134,2)))</f>
        <v xml:space="preserve">HARTMANN </v>
      </c>
      <c r="G73" s="371"/>
      <c r="H73" s="258"/>
      <c r="I73" s="251"/>
      <c r="J73" s="444" t="s">
        <v>108</v>
      </c>
      <c r="K73" s="254"/>
      <c r="L73" s="243"/>
      <c r="M73" s="254"/>
      <c r="N73" s="445"/>
      <c r="O73" s="453"/>
      <c r="P73" s="454"/>
      <c r="Q73" s="450"/>
      <c r="R73" s="455"/>
    </row>
    <row r="74" spans="1:19" s="18" customFormat="1" ht="9" customHeight="1" x14ac:dyDescent="0.25">
      <c r="A74" s="255"/>
      <c r="B74" s="256"/>
      <c r="C74" s="377"/>
      <c r="D74" s="257"/>
      <c r="E74" s="443">
        <v>3</v>
      </c>
      <c r="F74" s="258" t="str">
        <f>IF(E74&gt;$R$79,0,UPPER(VLOOKUP(E74,'Játék nélkül továbbjutók'!$A$7:$Q$134,2)))</f>
        <v>KOVÁCS</v>
      </c>
      <c r="G74" s="371"/>
      <c r="H74" s="258"/>
      <c r="I74" s="251"/>
      <c r="J74" s="444" t="s">
        <v>109</v>
      </c>
      <c r="K74" s="254"/>
      <c r="L74" s="243"/>
      <c r="M74" s="254"/>
      <c r="N74" s="445"/>
      <c r="O74" s="446" t="s">
        <v>110</v>
      </c>
      <c r="P74" s="447"/>
      <c r="Q74" s="447"/>
      <c r="R74" s="448"/>
    </row>
    <row r="75" spans="1:19" s="18" customFormat="1" ht="9" customHeight="1" x14ac:dyDescent="0.25">
      <c r="A75" s="260"/>
      <c r="B75" s="261"/>
      <c r="C75" s="261"/>
      <c r="D75" s="262"/>
      <c r="E75" s="443">
        <v>4</v>
      </c>
      <c r="F75" s="258" t="str">
        <f>IF(E75&gt;$R$79,0,UPPER(VLOOKUP(E75,'Játék nélkül továbbjutók'!$A$7:$Q$134,2)))</f>
        <v/>
      </c>
      <c r="G75" s="371"/>
      <c r="H75" s="258"/>
      <c r="I75" s="251"/>
      <c r="J75" s="444" t="s">
        <v>111</v>
      </c>
      <c r="K75" s="254"/>
      <c r="L75" s="243"/>
      <c r="M75" s="254"/>
      <c r="N75" s="445"/>
      <c r="O75" s="254"/>
      <c r="P75" s="243"/>
      <c r="Q75" s="254"/>
      <c r="R75" s="445"/>
    </row>
    <row r="76" spans="1:19" s="18" customFormat="1" ht="9" customHeight="1" x14ac:dyDescent="0.25">
      <c r="A76" s="264"/>
      <c r="B76" s="265"/>
      <c r="C76" s="265"/>
      <c r="D76" s="266"/>
      <c r="E76" s="443">
        <v>5</v>
      </c>
      <c r="F76" s="258" t="str">
        <f>IF(E76&gt;$R$79,0,UPPER(VLOOKUP(E76,'Játék nélkül továbbjutók'!$A$7:$Q$134,2)))</f>
        <v/>
      </c>
      <c r="G76" s="371"/>
      <c r="H76" s="258"/>
      <c r="I76" s="251"/>
      <c r="J76" s="444" t="s">
        <v>112</v>
      </c>
      <c r="K76" s="254"/>
      <c r="L76" s="243"/>
      <c r="M76" s="254"/>
      <c r="N76" s="445"/>
      <c r="O76" s="450"/>
      <c r="P76" s="454"/>
      <c r="Q76" s="450"/>
      <c r="R76" s="455"/>
    </row>
    <row r="77" spans="1:19" s="18" customFormat="1" ht="9" customHeight="1" x14ac:dyDescent="0.25">
      <c r="A77" s="267"/>
      <c r="B77" s="16"/>
      <c r="C77" s="261"/>
      <c r="D77" s="262"/>
      <c r="E77" s="443">
        <v>6</v>
      </c>
      <c r="F77" s="258" t="str">
        <f>IF(E77&gt;$R$79,0,UPPER(VLOOKUP(E77,'Játék nélkül továbbjutók'!$A$7:$Q$134,2)))</f>
        <v/>
      </c>
      <c r="G77" s="371"/>
      <c r="H77" s="258"/>
      <c r="I77" s="251"/>
      <c r="J77" s="444" t="s">
        <v>113</v>
      </c>
      <c r="K77" s="254"/>
      <c r="L77" s="243"/>
      <c r="M77" s="254"/>
      <c r="N77" s="445"/>
      <c r="O77" s="446" t="s">
        <v>33</v>
      </c>
      <c r="P77" s="447"/>
      <c r="Q77" s="447"/>
      <c r="R77" s="448"/>
    </row>
    <row r="78" spans="1:19" s="18" customFormat="1" ht="9" customHeight="1" x14ac:dyDescent="0.25">
      <c r="A78" s="267"/>
      <c r="B78" s="16"/>
      <c r="C78" s="378"/>
      <c r="D78" s="268"/>
      <c r="E78" s="443">
        <v>7</v>
      </c>
      <c r="F78" s="258" t="str">
        <f>IF(E78&gt;$R$79,0,UPPER(VLOOKUP(E78,'Játék nélkül továbbjutók'!$A$7:$Q$134,2)))</f>
        <v/>
      </c>
      <c r="G78" s="371"/>
      <c r="H78" s="258"/>
      <c r="I78" s="251"/>
      <c r="J78" s="444" t="s">
        <v>114</v>
      </c>
      <c r="K78" s="254"/>
      <c r="L78" s="243"/>
      <c r="M78" s="254"/>
      <c r="N78" s="445"/>
      <c r="O78" s="254"/>
      <c r="P78" s="243"/>
      <c r="Q78" s="254"/>
      <c r="R78" s="445"/>
    </row>
    <row r="79" spans="1:19" s="18" customFormat="1" ht="9" customHeight="1" x14ac:dyDescent="0.25">
      <c r="A79" s="269"/>
      <c r="B79" s="270"/>
      <c r="C79" s="379"/>
      <c r="D79" s="271"/>
      <c r="E79" s="456">
        <v>8</v>
      </c>
      <c r="F79" s="273" t="str">
        <f>IF(E79&gt;$R$79,0,UPPER(VLOOKUP(E79,'Játék nélkül továbbjutók'!$A$7:$Q$134,2)))</f>
        <v/>
      </c>
      <c r="G79" s="380"/>
      <c r="H79" s="273"/>
      <c r="I79" s="276"/>
      <c r="J79" s="457" t="s">
        <v>115</v>
      </c>
      <c r="K79" s="450"/>
      <c r="L79" s="454"/>
      <c r="M79" s="450"/>
      <c r="N79" s="455"/>
      <c r="O79" s="450" t="str">
        <f>R4</f>
        <v>Kovács Zoltán</v>
      </c>
      <c r="P79" s="454"/>
      <c r="Q79" s="450"/>
      <c r="R79" s="382">
        <f>MIN(8,'Játék nélkül továbbjutók'!Q5)</f>
        <v>8</v>
      </c>
    </row>
  </sheetData>
  <sheetProtection selectLockedCells="1" selectUnlockedCells="1"/>
  <mergeCells count="2">
    <mergeCell ref="A4:C4"/>
    <mergeCell ref="Q41:R41"/>
  </mergeCells>
  <conditionalFormatting sqref="E7 E9 E11">
    <cfRule type="expression" dxfId="75" priority="11" stopIfTrue="1">
      <formula>$E7&lt;9</formula>
    </cfRule>
  </conditionalFormatting>
  <conditionalFormatting sqref="E13 E15 E17 E19 E21 E23 E25 E27 E29 E31 E33 E35 E37 E39 E41 E43 E45 E47 E49 E51 E53 E55 E57 E59 E61 E63 E65 E67 E69">
    <cfRule type="expression" dxfId="74" priority="5" stopIfTrue="1">
      <formula>AND($E13&lt;9,$C13&gt;0)</formula>
    </cfRule>
  </conditionalFormatting>
  <conditionalFormatting sqref="H7 H9 H11 H13 H15 H17 H19 H21 H23 H25 H27 H29 H31 H33 H35 H37 H39 H41 H43 H45 H47 H49 H51 H53 H55 H57 H59 H61 H63 H65 H67 H69">
    <cfRule type="expression" dxfId="73" priority="1" stopIfTrue="1">
      <formula>AND($E7&lt;9,$C7&gt;0)</formula>
    </cfRule>
  </conditionalFormatting>
  <conditionalFormatting sqref="I8 K10 I12 M14 I16 K18 I20 O22 I24 K26 I28 M30 I32 K34 I36 O39 I40 K42 I44 M46 I48 K50 I52 O54 I56 K58 I60 M62 I64 K66 I68">
    <cfRule type="expression" dxfId="72" priority="2" stopIfTrue="1">
      <formula>AND($O$1="CU",I8="Umpire")</formula>
    </cfRule>
    <cfRule type="expression" dxfId="71" priority="3" stopIfTrue="1">
      <formula>AND($O$1="CU",I8&lt;&gt;"Umpire",J8&lt;&gt;"")</formula>
    </cfRule>
    <cfRule type="expression" dxfId="70" priority="4" stopIfTrue="1">
      <formula>AND($O$1="CU",I8&lt;&gt;"Umpire")</formula>
    </cfRule>
  </conditionalFormatting>
  <conditionalFormatting sqref="J8 L10 J12 N14 J16 L18 J20 P22 J24 L26 J28 N30 J32 L34 J36 P39 J40 L42 J44 N46 J48 L50 J52 P54 J56 L58 J60 N62 J64 L66 J68 R79">
    <cfRule type="expression" dxfId="69" priority="8" stopIfTrue="1">
      <formula>$O$1="CU"</formula>
    </cfRule>
  </conditionalFormatting>
  <conditionalFormatting sqref="K8 M10 K12 O14 K16 M18 K20 Q22 K24 M26 K28 O30 K32 M34 K36 K40 M42 K44 O46 K48 M50 K52 Q54 K56 M58 K60 O62 K64 M66 K68">
    <cfRule type="expression" dxfId="68" priority="6" stopIfTrue="1">
      <formula>J8="as"</formula>
    </cfRule>
    <cfRule type="expression" dxfId="67" priority="7" stopIfTrue="1">
      <formula>J8="bs"</formula>
    </cfRule>
  </conditionalFormatting>
  <conditionalFormatting sqref="Q38">
    <cfRule type="expression" dxfId="66" priority="9" stopIfTrue="1">
      <formula>P39="as"</formula>
    </cfRule>
    <cfRule type="expression" dxfId="65" priority="10" stopIfTrue="1">
      <formula>P39="bs"</formula>
    </cfRule>
  </conditionalFormatting>
  <dataValidations count="2">
    <dataValidation type="list" allowBlank="1" sqref="I8 K10 I12 M14 I16 K18 I20 I24 K26 I28 M30 I32 K34 I36 I40 K42 I44 M46 I48 K50 I52 I56 K58 I60 M62 I64 K66 I68" xr:uid="{31BFBC1C-29EF-496D-99BB-BA62FB641074}">
      <formula1>$U$7:$U$16</formula1>
      <formula2>0</formula2>
    </dataValidation>
    <dataValidation type="list" allowBlank="1" sqref="O22 O39 O54" xr:uid="{BAC8C02F-4441-4513-83BF-456EB6608804}">
      <formula1>$V$8:$V$17</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8914"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38915"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EFECA-34BE-4EE3-A671-6AF5C563AE68}">
  <sheetPr codeName="Sheet160">
    <tabColor indexed="11"/>
    <pageSetUpPr fitToPage="1"/>
  </sheetPr>
  <dimension ref="A1:AK82"/>
  <sheetViews>
    <sheetView showGridLines="0" showZeros="0" workbookViewId="0">
      <selection activeCell="A6" sqref="A6"/>
    </sheetView>
  </sheetViews>
  <sheetFormatPr defaultRowHeight="13.2" x14ac:dyDescent="0.25"/>
  <cols>
    <col min="1" max="2" width="3.33203125" customWidth="1"/>
    <col min="3" max="3" width="4.6640625" customWidth="1"/>
    <col min="4" max="4" width="6.8867187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 hidden="1" customWidth="1"/>
    <col min="20" max="20" width="8.33203125" customWidth="1"/>
    <col min="21" max="21" width="11.44140625" hidden="1" customWidth="1"/>
    <col min="25" max="34" width="9.109375" hidden="1" customWidth="1"/>
  </cols>
  <sheetData>
    <row r="1" spans="1:37" s="282" customFormat="1" ht="21.75" customHeight="1" x14ac:dyDescent="0.25">
      <c r="A1" s="92" t="str">
        <f>Altalanos!$A$6</f>
        <v>Diákolimpia Vármegyei</v>
      </c>
      <c r="B1" s="92"/>
      <c r="C1" s="176"/>
      <c r="D1" s="176"/>
      <c r="E1" s="176"/>
      <c r="F1" s="176"/>
      <c r="G1" s="176"/>
      <c r="H1" s="176"/>
      <c r="I1" s="388"/>
      <c r="J1" s="175"/>
      <c r="K1" s="481" t="s">
        <v>28</v>
      </c>
      <c r="L1" s="95"/>
      <c r="M1" s="97"/>
      <c r="N1" s="175"/>
      <c r="O1" s="175"/>
      <c r="P1" s="175"/>
      <c r="Q1" s="176"/>
      <c r="R1" s="175"/>
      <c r="Y1" s="283"/>
      <c r="Z1" s="283"/>
      <c r="AA1" s="283"/>
      <c r="AB1" s="177" t="e">
        <f>IF($Y$5=1,CONCATENATE(VLOOKUP($Y$3,$AA$2:$AH$14,2)),CONCATENATE(VLOOKUP($Y$3,$AA$16:$AH$25,2)))</f>
        <v>#N/A</v>
      </c>
      <c r="AC1" s="177" t="e">
        <f>IF($Y$5=1,CONCATENATE(VLOOKUP($Y$3,$AA$2:$AH$14,3)),CONCATENATE(VLOOKUP($Y$3,$AA$16:$AH$25,3)))</f>
        <v>#N/A</v>
      </c>
      <c r="AD1" s="177" t="e">
        <f>IF($Y$5=1,CONCATENATE(VLOOKUP($Y$3,$AA$2:$AH$14,4)),CONCATENATE(VLOOKUP($Y$3,$AA$16:$AH$25,4)))</f>
        <v>#N/A</v>
      </c>
      <c r="AE1" s="177" t="e">
        <f>IF($Y$5=1,CONCATENATE(VLOOKUP($Y$3,$AA$2:$AH$14,5)),CONCATENATE(VLOOKUP($Y$3,$AA$16:$AH$25,5)))</f>
        <v>#N/A</v>
      </c>
      <c r="AF1" s="177" t="e">
        <f>IF($Y$5=1,CONCATENATE(VLOOKUP($Y$3,$AA$2:$AH$14,6)),CONCATENATE(VLOOKUP($Y$3,$AA$16:$AH$25,6)))</f>
        <v>#N/A</v>
      </c>
      <c r="AG1" s="177" t="e">
        <f>IF($Y$5=1,CONCATENATE(VLOOKUP($Y$3,$AA$2:$AH$14,7)),CONCATENATE(VLOOKUP($Y$3,$AA$16:$AH$25,7)))</f>
        <v>#N/A</v>
      </c>
      <c r="AH1" s="177" t="e">
        <f>IF($Y$5=1,CONCATENATE(VLOOKUP($Y$3,$AA$2:$AH$14,8)),CONCATENATE(VLOOKUP($Y$3,$AA$16:$AH$25,8)))</f>
        <v>#N/A</v>
      </c>
    </row>
    <row r="2" spans="1:37" s="285" customFormat="1" x14ac:dyDescent="0.25">
      <c r="A2" s="389" t="s">
        <v>29</v>
      </c>
      <c r="B2" s="100"/>
      <c r="C2" s="100"/>
      <c r="D2" s="100"/>
      <c r="E2" s="101">
        <f>Altalanos!$E$8</f>
        <v>0</v>
      </c>
      <c r="F2" s="100"/>
      <c r="G2" s="391"/>
      <c r="H2" s="184"/>
      <c r="I2" s="184"/>
      <c r="J2" s="183"/>
      <c r="K2" s="95"/>
      <c r="L2" s="95"/>
      <c r="M2" s="95"/>
      <c r="N2" s="183"/>
      <c r="O2" s="184"/>
      <c r="P2" s="183"/>
      <c r="Q2" s="184"/>
      <c r="R2" s="183"/>
      <c r="Y2" s="185"/>
      <c r="Z2" s="186"/>
      <c r="AA2" s="186" t="s">
        <v>62</v>
      </c>
      <c r="AB2" s="187">
        <v>300</v>
      </c>
      <c r="AC2" s="187">
        <v>250</v>
      </c>
      <c r="AD2" s="187">
        <v>200</v>
      </c>
      <c r="AE2" s="187">
        <v>150</v>
      </c>
      <c r="AF2" s="187">
        <v>120</v>
      </c>
      <c r="AG2" s="187">
        <v>90</v>
      </c>
      <c r="AH2" s="187">
        <v>40</v>
      </c>
      <c r="AI2"/>
      <c r="AJ2"/>
      <c r="AK2"/>
    </row>
    <row r="3" spans="1:37" s="287" customFormat="1" x14ac:dyDescent="0.25">
      <c r="A3" s="53" t="s">
        <v>21</v>
      </c>
      <c r="B3" s="53"/>
      <c r="C3" s="53"/>
      <c r="D3" s="53"/>
      <c r="E3" s="53"/>
      <c r="F3" s="53"/>
      <c r="G3" s="53" t="s">
        <v>11</v>
      </c>
      <c r="H3" s="53"/>
      <c r="I3" s="53"/>
      <c r="J3" s="188"/>
      <c r="K3" s="53" t="s">
        <v>34</v>
      </c>
      <c r="L3" s="188"/>
      <c r="M3" s="53"/>
      <c r="N3" s="188"/>
      <c r="O3" s="53"/>
      <c r="P3" s="188"/>
      <c r="Q3" s="53"/>
      <c r="R3" s="54" t="s">
        <v>35</v>
      </c>
      <c r="Y3" s="186" t="str">
        <f>IF(K4="OB","A",IF(K4="IX","W",IF(K4="","",K4)))</f>
        <v/>
      </c>
      <c r="Z3" s="186"/>
      <c r="AA3" s="186" t="s">
        <v>86</v>
      </c>
      <c r="AB3" s="187">
        <v>280</v>
      </c>
      <c r="AC3" s="187">
        <v>230</v>
      </c>
      <c r="AD3" s="187">
        <v>180</v>
      </c>
      <c r="AE3" s="187">
        <v>140</v>
      </c>
      <c r="AF3" s="187">
        <v>80</v>
      </c>
      <c r="AG3" s="187">
        <v>0</v>
      </c>
      <c r="AH3" s="187">
        <v>0</v>
      </c>
      <c r="AI3"/>
      <c r="AJ3"/>
      <c r="AK3"/>
    </row>
    <row r="4" spans="1:37" s="291" customFormat="1" ht="11.25" customHeight="1" x14ac:dyDescent="0.25">
      <c r="A4" s="713">
        <f>Altalanos!$A$10</f>
        <v>45789</v>
      </c>
      <c r="B4" s="713"/>
      <c r="C4" s="713"/>
      <c r="D4" s="123"/>
      <c r="E4" s="392"/>
      <c r="F4" s="392"/>
      <c r="G4" s="392" t="str">
        <f>Altalanos!$C$10</f>
        <v>Gyula</v>
      </c>
      <c r="H4" s="393"/>
      <c r="I4" s="392"/>
      <c r="J4" s="394"/>
      <c r="K4" s="395"/>
      <c r="L4" s="394"/>
      <c r="M4" s="482"/>
      <c r="N4" s="394"/>
      <c r="O4" s="392"/>
      <c r="P4" s="394"/>
      <c r="Q4" s="392"/>
      <c r="R4" s="129" t="str">
        <f>Altalanos!$E$10</f>
        <v>Kovács Zoltán</v>
      </c>
      <c r="Y4" s="186"/>
      <c r="Z4" s="186"/>
      <c r="AA4" s="186" t="s">
        <v>65</v>
      </c>
      <c r="AB4" s="187">
        <v>250</v>
      </c>
      <c r="AC4" s="187">
        <v>200</v>
      </c>
      <c r="AD4" s="187">
        <v>150</v>
      </c>
      <c r="AE4" s="187">
        <v>120</v>
      </c>
      <c r="AF4" s="187">
        <v>90</v>
      </c>
      <c r="AG4" s="187">
        <v>60</v>
      </c>
      <c r="AH4" s="187">
        <v>25</v>
      </c>
      <c r="AI4"/>
      <c r="AJ4"/>
      <c r="AK4"/>
    </row>
    <row r="5" spans="1:37" s="287" customFormat="1" x14ac:dyDescent="0.25">
      <c r="A5" s="261"/>
      <c r="B5" s="293" t="s">
        <v>125</v>
      </c>
      <c r="C5" s="294" t="s">
        <v>72</v>
      </c>
      <c r="D5" s="293" t="s">
        <v>126</v>
      </c>
      <c r="E5" s="293" t="s">
        <v>127</v>
      </c>
      <c r="F5" s="295" t="s">
        <v>24</v>
      </c>
      <c r="G5" s="295" t="s">
        <v>25</v>
      </c>
      <c r="H5" s="295"/>
      <c r="I5" s="295" t="s">
        <v>37</v>
      </c>
      <c r="J5" s="295"/>
      <c r="K5" s="293" t="s">
        <v>128</v>
      </c>
      <c r="L5" s="296"/>
      <c r="M5" s="293" t="s">
        <v>361</v>
      </c>
      <c r="N5" s="296"/>
      <c r="O5" s="293" t="s">
        <v>359</v>
      </c>
      <c r="P5" s="296"/>
      <c r="Q5" s="293" t="s">
        <v>181</v>
      </c>
      <c r="R5" s="297"/>
      <c r="Y5" s="186">
        <f>IF(OR(Altalanos!$A$8="F1",Altalanos!$A$8="F2",Altalanos!$A$8="N1",Altalanos!$A$8="N2"),1,2)</f>
        <v>2</v>
      </c>
      <c r="Z5" s="186"/>
      <c r="AA5" s="186" t="s">
        <v>69</v>
      </c>
      <c r="AB5" s="187">
        <v>200</v>
      </c>
      <c r="AC5" s="187">
        <v>150</v>
      </c>
      <c r="AD5" s="187">
        <v>120</v>
      </c>
      <c r="AE5" s="187">
        <v>90</v>
      </c>
      <c r="AF5" s="187">
        <v>60</v>
      </c>
      <c r="AG5" s="187">
        <v>40</v>
      </c>
      <c r="AH5" s="187">
        <v>15</v>
      </c>
      <c r="AI5"/>
      <c r="AJ5"/>
      <c r="AK5"/>
    </row>
    <row r="6" spans="1:37" s="304" customFormat="1" ht="11.1" customHeight="1" x14ac:dyDescent="0.25">
      <c r="A6" s="397"/>
      <c r="B6" s="483"/>
      <c r="C6" s="299"/>
      <c r="D6" s="299"/>
      <c r="E6" s="483"/>
      <c r="F6" s="298" t="str">
        <f>IF(Y3="","",CONCATENATE(AH1," pont"))</f>
        <v/>
      </c>
      <c r="G6" s="300"/>
      <c r="H6" s="301"/>
      <c r="I6" s="300"/>
      <c r="J6" s="302"/>
      <c r="K6" s="299" t="str">
        <f>IF(Y3="","",CONCATENATE(AG1," pont"))</f>
        <v/>
      </c>
      <c r="L6" s="302"/>
      <c r="M6" s="299" t="str">
        <f>IF(Y3="","",CONCATENATE(AF1," pont"))</f>
        <v/>
      </c>
      <c r="N6" s="302"/>
      <c r="O6" s="299" t="str">
        <f>IF(Y3="","",CONCATENATE(AE1," pont"))</f>
        <v/>
      </c>
      <c r="P6" s="302"/>
      <c r="Q6" s="299" t="str">
        <f>IF(Y3="","",CONCATENATE(AD1," pont"))</f>
        <v/>
      </c>
      <c r="R6" s="303"/>
      <c r="Y6" s="306"/>
      <c r="Z6" s="306"/>
      <c r="AA6" s="306" t="s">
        <v>79</v>
      </c>
      <c r="AB6" s="307">
        <v>150</v>
      </c>
      <c r="AC6" s="307">
        <v>120</v>
      </c>
      <c r="AD6" s="307">
        <v>90</v>
      </c>
      <c r="AE6" s="307">
        <v>60</v>
      </c>
      <c r="AF6" s="307">
        <v>40</v>
      </c>
      <c r="AG6" s="307">
        <v>25</v>
      </c>
      <c r="AH6" s="307">
        <v>10</v>
      </c>
      <c r="AI6" s="398"/>
      <c r="AJ6" s="398"/>
      <c r="AK6" s="398"/>
    </row>
    <row r="7" spans="1:37" s="60" customFormat="1" ht="9" customHeight="1" x14ac:dyDescent="0.25">
      <c r="A7" s="309" t="s">
        <v>105</v>
      </c>
      <c r="B7" s="399" t="str">
        <f>IF($E7="","",VLOOKUP($E7,'Játék nélkül továbbjutók'!$A$7:$O$80,14))</f>
        <v/>
      </c>
      <c r="C7" s="399" t="str">
        <f>IF($E7="","",VLOOKUP($E7,'Játék nélkül továbbjutók'!$A$7:$O$80,15))</f>
        <v/>
      </c>
      <c r="D7" s="400" t="str">
        <f>IF($E7="","",VLOOKUP($E7,'Játék nélkül továbbjutók'!$A$7:$O$80,5))</f>
        <v/>
      </c>
      <c r="E7" s="401"/>
      <c r="F7" s="402" t="str">
        <f>UPPER(IF($E7="","",VLOOKUP($E7,'Játék nélkül továbbjutók'!$A$7:$O$80,2)))</f>
        <v/>
      </c>
      <c r="G7" s="402" t="str">
        <f>IF($E7="","",VLOOKUP($E7,'Játék nélkül továbbjutók'!$A$7:$O$80,3))</f>
        <v/>
      </c>
      <c r="H7" s="402"/>
      <c r="I7" s="402" t="str">
        <f>IF($E7="","",VLOOKUP($E7,'Játék nélkül továbbjutók'!$A$7:$O$80,4))</f>
        <v/>
      </c>
      <c r="J7" s="484"/>
      <c r="K7" s="412" t="str">
        <f>UPPER(IF(OR(J8="a",J8="as"),F7,IF(OR(J8="b",J8="bs"),F8,0)))</f>
        <v>0</v>
      </c>
      <c r="L7" s="420"/>
      <c r="M7" s="421"/>
      <c r="N7" s="421"/>
      <c r="O7" s="421"/>
      <c r="P7" s="421"/>
      <c r="Q7" s="421"/>
      <c r="R7" s="421"/>
      <c r="S7" s="319"/>
      <c r="U7" s="405" t="str">
        <f>Birók!P21</f>
        <v>Bíró</v>
      </c>
      <c r="Y7" s="186"/>
      <c r="Z7" s="186"/>
      <c r="AA7" s="186" t="s">
        <v>80</v>
      </c>
      <c r="AB7" s="187">
        <v>120</v>
      </c>
      <c r="AC7" s="187">
        <v>90</v>
      </c>
      <c r="AD7" s="187">
        <v>60</v>
      </c>
      <c r="AE7" s="187">
        <v>40</v>
      </c>
      <c r="AF7" s="187">
        <v>25</v>
      </c>
      <c r="AG7" s="187">
        <v>10</v>
      </c>
      <c r="AH7" s="187">
        <v>5</v>
      </c>
      <c r="AI7"/>
      <c r="AJ7"/>
      <c r="AK7"/>
    </row>
    <row r="8" spans="1:37" s="60" customFormat="1" ht="9" customHeight="1" x14ac:dyDescent="0.25">
      <c r="A8" s="343" t="s">
        <v>108</v>
      </c>
      <c r="B8" s="399" t="str">
        <f>IF($E8="","",VLOOKUP($E8,'Játék nélkül továbbjutók'!$A$7:$O$80,14))</f>
        <v/>
      </c>
      <c r="C8" s="399" t="str">
        <f>IF($E8="","",VLOOKUP($E8,'Játék nélkül továbbjutók'!$A$7:$O$80,15))</f>
        <v/>
      </c>
      <c r="D8" s="400" t="str">
        <f>IF($E8="","",VLOOKUP($E8,'Játék nélkül továbbjutók'!$A$7:$O$80,5))</f>
        <v/>
      </c>
      <c r="E8" s="401"/>
      <c r="F8" s="472" t="str">
        <f>UPPER(IF($E8="","",VLOOKUP($E8,'Játék nélkül továbbjutók'!$A$7:$O$80,2)))</f>
        <v/>
      </c>
      <c r="G8" s="472" t="str">
        <f>IF($E8="","",VLOOKUP($E8,'Játék nélkül továbbjutók'!$A$7:$O$80,3))</f>
        <v/>
      </c>
      <c r="H8" s="472"/>
      <c r="I8" s="472" t="str">
        <f>IF($E8="","",VLOOKUP($E8,'Játék nélkül továbbjutók'!$A$7:$O$80,4))</f>
        <v/>
      </c>
      <c r="J8" s="485"/>
      <c r="K8" s="404"/>
      <c r="L8" s="328"/>
      <c r="M8" s="412" t="str">
        <f>UPPER(IF(OR(L8="a",L8="as"),K7,IF(OR(L8="b",L8="bs"),K9,0)))</f>
        <v>0</v>
      </c>
      <c r="N8" s="420"/>
      <c r="O8" s="421"/>
      <c r="P8" s="421"/>
      <c r="Q8" s="421"/>
      <c r="R8" s="421"/>
      <c r="S8" s="319"/>
      <c r="U8" s="413" t="str">
        <f>Birók!P22</f>
        <v xml:space="preserve"> </v>
      </c>
      <c r="Y8" s="186"/>
      <c r="Z8" s="186"/>
      <c r="AA8" s="186" t="s">
        <v>84</v>
      </c>
      <c r="AB8" s="187">
        <v>90</v>
      </c>
      <c r="AC8" s="187">
        <v>60</v>
      </c>
      <c r="AD8" s="187">
        <v>40</v>
      </c>
      <c r="AE8" s="187">
        <v>25</v>
      </c>
      <c r="AF8" s="187">
        <v>10</v>
      </c>
      <c r="AG8" s="187">
        <v>5</v>
      </c>
      <c r="AH8" s="187">
        <v>2</v>
      </c>
      <c r="AI8"/>
      <c r="AJ8"/>
      <c r="AK8"/>
    </row>
    <row r="9" spans="1:37" s="60" customFormat="1" ht="9" customHeight="1" x14ac:dyDescent="0.25">
      <c r="A9" s="321" t="s">
        <v>109</v>
      </c>
      <c r="B9" s="399" t="str">
        <f>IF($E9="","",VLOOKUP($E9,'Játék nélkül továbbjutók'!$A$7:$O$80,14))</f>
        <v/>
      </c>
      <c r="C9" s="399" t="str">
        <f>IF($E9="","",VLOOKUP($E9,'Játék nélkül továbbjutók'!$A$7:$O$80,15))</f>
        <v/>
      </c>
      <c r="D9" s="400" t="str">
        <f>IF($E9="","",VLOOKUP($E9,'Játék nélkül továbbjutók'!$A$7:$O$80,5))</f>
        <v/>
      </c>
      <c r="E9" s="401"/>
      <c r="F9" s="472" t="str">
        <f>UPPER(IF($E9="","",VLOOKUP($E9,'Játék nélkül továbbjutók'!$A$7:$O$80,2)))</f>
        <v/>
      </c>
      <c r="G9" s="472" t="str">
        <f>IF($E9="","",VLOOKUP($E9,'Játék nélkül továbbjutók'!$A$7:$O$80,3))</f>
        <v/>
      </c>
      <c r="H9" s="472"/>
      <c r="I9" s="472" t="str">
        <f>IF($E9="","",VLOOKUP($E9,'Játék nélkül továbbjutók'!$A$7:$O$80,4))</f>
        <v/>
      </c>
      <c r="J9" s="484"/>
      <c r="K9" s="412" t="str">
        <f>UPPER(IF(OR(J10="a",J10="as"),F9,IF(OR(J10="b",J10="bs"),F10,0)))</f>
        <v>0</v>
      </c>
      <c r="L9" s="486"/>
      <c r="M9" s="404"/>
      <c r="N9" s="423"/>
      <c r="O9" s="421"/>
      <c r="P9" s="421"/>
      <c r="Q9" s="421"/>
      <c r="R9" s="421"/>
      <c r="S9" s="319"/>
      <c r="U9" s="413" t="str">
        <f>Birók!P23</f>
        <v xml:space="preserve"> </v>
      </c>
      <c r="Y9" s="186"/>
      <c r="Z9" s="186"/>
      <c r="AA9" s="186" t="s">
        <v>85</v>
      </c>
      <c r="AB9" s="187">
        <v>60</v>
      </c>
      <c r="AC9" s="187">
        <v>40</v>
      </c>
      <c r="AD9" s="187">
        <v>25</v>
      </c>
      <c r="AE9" s="187">
        <v>10</v>
      </c>
      <c r="AF9" s="187">
        <v>5</v>
      </c>
      <c r="AG9" s="187">
        <v>2</v>
      </c>
      <c r="AH9" s="187">
        <v>1</v>
      </c>
      <c r="AI9"/>
      <c r="AJ9"/>
      <c r="AK9"/>
    </row>
    <row r="10" spans="1:37" s="60" customFormat="1" ht="9" customHeight="1" x14ac:dyDescent="0.25">
      <c r="A10" s="321" t="s">
        <v>111</v>
      </c>
      <c r="B10" s="399" t="str">
        <f>IF($E10="","",VLOOKUP($E10,'Játék nélkül továbbjutók'!$A$7:$O$80,14))</f>
        <v/>
      </c>
      <c r="C10" s="399" t="str">
        <f>IF($E10="","",VLOOKUP($E10,'Játék nélkül továbbjutók'!$A$7:$O$80,15))</f>
        <v/>
      </c>
      <c r="D10" s="400" t="str">
        <f>IF($E10="","",VLOOKUP($E10,'Játék nélkül továbbjutók'!$A$7:$O$80,5))</f>
        <v/>
      </c>
      <c r="E10" s="401"/>
      <c r="F10" s="472" t="str">
        <f>UPPER(IF($E10="","",VLOOKUP($E10,'Játék nélkül továbbjutók'!$A$7:$O$80,2)))</f>
        <v/>
      </c>
      <c r="G10" s="472" t="str">
        <f>IF($E10="","",VLOOKUP($E10,'Játék nélkül továbbjutók'!$A$7:$O$80,3))</f>
        <v/>
      </c>
      <c r="H10" s="472"/>
      <c r="I10" s="472" t="str">
        <f>IF($E10="","",VLOOKUP($E10,'Játék nélkül továbbjutók'!$A$7:$O$80,4))</f>
        <v/>
      </c>
      <c r="J10" s="485"/>
      <c r="K10" s="404"/>
      <c r="L10" s="421"/>
      <c r="M10" s="419" t="s">
        <v>134</v>
      </c>
      <c r="N10" s="336"/>
      <c r="O10" s="412" t="str">
        <f>UPPER(IF(OR(N10="a",N10="as"),M8,IF(OR(N10="b",N10="bs"),M12,0)))</f>
        <v>0</v>
      </c>
      <c r="P10" s="420"/>
      <c r="Q10" s="421"/>
      <c r="R10" s="421"/>
      <c r="S10" s="319"/>
      <c r="U10" s="413" t="str">
        <f>Birók!P24</f>
        <v xml:space="preserve"> </v>
      </c>
      <c r="Y10" s="186"/>
      <c r="Z10" s="186"/>
      <c r="AA10" s="186" t="s">
        <v>90</v>
      </c>
      <c r="AB10" s="187">
        <v>40</v>
      </c>
      <c r="AC10" s="187">
        <v>25</v>
      </c>
      <c r="AD10" s="187">
        <v>15</v>
      </c>
      <c r="AE10" s="187">
        <v>7</v>
      </c>
      <c r="AF10" s="187">
        <v>4</v>
      </c>
      <c r="AG10" s="187">
        <v>1</v>
      </c>
      <c r="AH10" s="187">
        <v>0</v>
      </c>
      <c r="AI10"/>
      <c r="AJ10"/>
      <c r="AK10"/>
    </row>
    <row r="11" spans="1:37" s="60" customFormat="1" ht="9.6" customHeight="1" x14ac:dyDescent="0.25">
      <c r="A11" s="321" t="s">
        <v>112</v>
      </c>
      <c r="B11" s="399" t="str">
        <f>IF($E11="","",VLOOKUP($E11,'Játék nélkül továbbjutók'!$A$7:$O$80,14))</f>
        <v/>
      </c>
      <c r="C11" s="399" t="str">
        <f>IF($E11="","",VLOOKUP($E11,'Játék nélkül továbbjutók'!$A$7:$O$80,15))</f>
        <v/>
      </c>
      <c r="D11" s="400" t="str">
        <f>IF($E11="","",VLOOKUP($E11,'Játék nélkül továbbjutók'!$A$7:$O$80,5))</f>
        <v/>
      </c>
      <c r="E11" s="401"/>
      <c r="F11" s="472" t="str">
        <f>UPPER(IF($E11="","",VLOOKUP($E11,'Játék nélkül továbbjutók'!$A$7:$O$80,2)))</f>
        <v/>
      </c>
      <c r="G11" s="472" t="str">
        <f>IF($E11="","",VLOOKUP($E11,'Játék nélkül továbbjutók'!$A$7:$O$80,3))</f>
        <v/>
      </c>
      <c r="H11" s="472"/>
      <c r="I11" s="472" t="str">
        <f>IF($E11="","",VLOOKUP($E11,'Játék nélkül továbbjutók'!$A$7:$O$80,4))</f>
        <v/>
      </c>
      <c r="J11" s="484"/>
      <c r="K11" s="412" t="str">
        <f>UPPER(IF(OR(J12="a",J12="as"),F11,IF(OR(J12="b",J12="bs"),F12,0)))</f>
        <v>0</v>
      </c>
      <c r="L11" s="420"/>
      <c r="M11" s="487"/>
      <c r="N11" s="488"/>
      <c r="O11" s="404"/>
      <c r="P11" s="423"/>
      <c r="Q11" s="404"/>
      <c r="R11" s="421"/>
      <c r="S11" s="319"/>
      <c r="U11" s="413" t="str">
        <f>Birók!P25</f>
        <v xml:space="preserve"> </v>
      </c>
      <c r="Y11" s="186"/>
      <c r="Z11" s="186"/>
      <c r="AA11" s="186" t="s">
        <v>91</v>
      </c>
      <c r="AB11" s="187">
        <v>25</v>
      </c>
      <c r="AC11" s="187">
        <v>15</v>
      </c>
      <c r="AD11" s="187">
        <v>10</v>
      </c>
      <c r="AE11" s="187">
        <v>6</v>
      </c>
      <c r="AF11" s="187">
        <v>3</v>
      </c>
      <c r="AG11" s="187">
        <v>1</v>
      </c>
      <c r="AH11" s="187">
        <v>0</v>
      </c>
      <c r="AI11"/>
      <c r="AJ11"/>
      <c r="AK11"/>
    </row>
    <row r="12" spans="1:37" s="60" customFormat="1" ht="9.6" customHeight="1" x14ac:dyDescent="0.25">
      <c r="A12" s="321" t="s">
        <v>113</v>
      </c>
      <c r="B12" s="399" t="str">
        <f>IF($E12="","",VLOOKUP($E12,'Játék nélkül továbbjutók'!$A$7:$O$80,14))</f>
        <v/>
      </c>
      <c r="C12" s="399" t="str">
        <f>IF($E12="","",VLOOKUP($E12,'Játék nélkül továbbjutók'!$A$7:$O$80,15))</f>
        <v/>
      </c>
      <c r="D12" s="400" t="str">
        <f>IF($E12="","",VLOOKUP($E12,'Játék nélkül továbbjutók'!$A$7:$O$80,5))</f>
        <v/>
      </c>
      <c r="E12" s="401"/>
      <c r="F12" s="472" t="str">
        <f>UPPER(IF($E12="","",VLOOKUP($E12,'Játék nélkül továbbjutók'!$A$7:$O$80,2)))</f>
        <v/>
      </c>
      <c r="G12" s="472" t="str">
        <f>IF($E12="","",VLOOKUP($E12,'Játék nélkül továbbjutók'!$A$7:$O$80,3))</f>
        <v/>
      </c>
      <c r="H12" s="472"/>
      <c r="I12" s="472" t="str">
        <f>IF($E12="","",VLOOKUP($E12,'Játék nélkül továbbjutók'!$A$7:$O$80,4))</f>
        <v/>
      </c>
      <c r="J12" s="485"/>
      <c r="K12" s="404"/>
      <c r="L12" s="328"/>
      <c r="M12" s="412" t="str">
        <f>UPPER(IF(OR(L12="a",L12="as"),K11,IF(OR(L12="b",L12="bs"),K13,0)))</f>
        <v>0</v>
      </c>
      <c r="N12" s="489"/>
      <c r="O12" s="421"/>
      <c r="P12" s="423"/>
      <c r="Q12" s="421"/>
      <c r="R12" s="421"/>
      <c r="S12" s="319"/>
      <c r="U12" s="413" t="str">
        <f>Birók!P26</f>
        <v xml:space="preserve"> </v>
      </c>
      <c r="Y12" s="186"/>
      <c r="Z12" s="186"/>
      <c r="AA12" s="186" t="s">
        <v>96</v>
      </c>
      <c r="AB12" s="187">
        <v>15</v>
      </c>
      <c r="AC12" s="187">
        <v>10</v>
      </c>
      <c r="AD12" s="187">
        <v>6</v>
      </c>
      <c r="AE12" s="187">
        <v>3</v>
      </c>
      <c r="AF12" s="187">
        <v>1</v>
      </c>
      <c r="AG12" s="187">
        <v>0</v>
      </c>
      <c r="AH12" s="187">
        <v>0</v>
      </c>
      <c r="AI12"/>
      <c r="AJ12"/>
      <c r="AK12"/>
    </row>
    <row r="13" spans="1:37" s="60" customFormat="1" ht="9.6" customHeight="1" x14ac:dyDescent="0.25">
      <c r="A13" s="343" t="s">
        <v>114</v>
      </c>
      <c r="B13" s="399" t="str">
        <f>IF($E13="","",VLOOKUP($E13,'Játék nélkül továbbjutók'!$A$7:$O$80,14))</f>
        <v/>
      </c>
      <c r="C13" s="399" t="str">
        <f>IF($E13="","",VLOOKUP($E13,'Játék nélkül továbbjutók'!$A$7:$O$80,15))</f>
        <v/>
      </c>
      <c r="D13" s="400" t="str">
        <f>IF($E13="","",VLOOKUP($E13,'Játék nélkül továbbjutók'!$A$7:$O$80,5))</f>
        <v/>
      </c>
      <c r="E13" s="401"/>
      <c r="F13" s="472" t="str">
        <f>UPPER(IF($E13="","",VLOOKUP($E13,'Játék nélkül továbbjutók'!$A$7:$O$80,2)))</f>
        <v/>
      </c>
      <c r="G13" s="472" t="str">
        <f>IF($E13="","",VLOOKUP($E13,'Játék nélkül továbbjutók'!$A$7:$O$80,3))</f>
        <v/>
      </c>
      <c r="H13" s="472"/>
      <c r="I13" s="472" t="str">
        <f>IF($E13="","",VLOOKUP($E13,'Játék nélkül továbbjutók'!$A$7:$O$80,4))</f>
        <v/>
      </c>
      <c r="J13" s="484"/>
      <c r="K13" s="412" t="str">
        <f>UPPER(IF(OR(J14="a",J14="as"),F13,IF(OR(J14="b",J14="bs"),F14,0)))</f>
        <v>0</v>
      </c>
      <c r="L13" s="430"/>
      <c r="M13" s="404"/>
      <c r="N13" s="421"/>
      <c r="O13" s="421"/>
      <c r="P13" s="423"/>
      <c r="Q13" s="421"/>
      <c r="R13" s="421"/>
      <c r="S13" s="319"/>
      <c r="U13" s="413" t="str">
        <f>Birók!P27</f>
        <v xml:space="preserve"> </v>
      </c>
      <c r="Y13" s="186"/>
      <c r="Z13" s="186"/>
      <c r="AA13" s="186" t="s">
        <v>97</v>
      </c>
      <c r="AB13" s="187">
        <v>10</v>
      </c>
      <c r="AC13" s="187">
        <v>6</v>
      </c>
      <c r="AD13" s="187">
        <v>3</v>
      </c>
      <c r="AE13" s="187">
        <v>1</v>
      </c>
      <c r="AF13" s="187">
        <v>0</v>
      </c>
      <c r="AG13" s="187">
        <v>0</v>
      </c>
      <c r="AH13" s="187">
        <v>0</v>
      </c>
      <c r="AI13"/>
      <c r="AJ13"/>
      <c r="AK13"/>
    </row>
    <row r="14" spans="1:37" s="60" customFormat="1" ht="9.6" customHeight="1" x14ac:dyDescent="0.25">
      <c r="A14" s="347" t="s">
        <v>115</v>
      </c>
      <c r="B14" s="399" t="str">
        <f>IF($E14="","",VLOOKUP($E14,'Játék nélkül továbbjutók'!$A$7:$O$80,14))</f>
        <v/>
      </c>
      <c r="C14" s="399" t="str">
        <f>IF($E14="","",VLOOKUP($E14,'Játék nélkül továbbjutók'!$A$7:$O$80,15))</f>
        <v/>
      </c>
      <c r="D14" s="400" t="str">
        <f>IF($E14="","",VLOOKUP($E14,'Játék nélkül továbbjutók'!$A$7:$O$80,5))</f>
        <v/>
      </c>
      <c r="E14" s="401"/>
      <c r="F14" s="402" t="str">
        <f>UPPER(IF($E14="","",VLOOKUP($E14,'Játék nélkül továbbjutók'!$A$7:$O$80,2)))</f>
        <v/>
      </c>
      <c r="G14" s="402" t="str">
        <f>IF($E14="","",VLOOKUP($E14,'Játék nélkül továbbjutók'!$A$7:$O$80,3))</f>
        <v/>
      </c>
      <c r="H14" s="402"/>
      <c r="I14" s="402" t="str">
        <f>IF($E14="","",VLOOKUP($E14,'Játék nélkül továbbjutók'!$A$7:$O$80,4))</f>
        <v/>
      </c>
      <c r="J14" s="485"/>
      <c r="K14" s="404"/>
      <c r="L14" s="421"/>
      <c r="M14" s="421"/>
      <c r="N14" s="490"/>
      <c r="O14" s="419" t="s">
        <v>134</v>
      </c>
      <c r="P14" s="336"/>
      <c r="Q14" s="412" t="str">
        <f>UPPER(IF(OR(P14="a",P14="as"),O10,IF(OR(P14="b",P14="bs"),O18,0)))</f>
        <v>0</v>
      </c>
      <c r="R14" s="420"/>
      <c r="S14" s="319"/>
      <c r="U14" s="413" t="str">
        <f>Birók!P28</f>
        <v xml:space="preserve"> </v>
      </c>
      <c r="Y14" s="186"/>
      <c r="Z14" s="186"/>
      <c r="AA14" s="186" t="s">
        <v>98</v>
      </c>
      <c r="AB14" s="187">
        <v>3</v>
      </c>
      <c r="AC14" s="187">
        <v>2</v>
      </c>
      <c r="AD14" s="187">
        <v>1</v>
      </c>
      <c r="AE14" s="187">
        <v>0</v>
      </c>
      <c r="AF14" s="187">
        <v>0</v>
      </c>
      <c r="AG14" s="187">
        <v>0</v>
      </c>
      <c r="AH14" s="187">
        <v>0</v>
      </c>
      <c r="AI14"/>
      <c r="AJ14"/>
      <c r="AK14"/>
    </row>
    <row r="15" spans="1:37" s="60" customFormat="1" ht="9.6" customHeight="1" x14ac:dyDescent="0.25">
      <c r="A15" s="309" t="s">
        <v>362</v>
      </c>
      <c r="B15" s="399" t="str">
        <f>IF($E15="","",VLOOKUP($E15,'Játék nélkül továbbjutók'!$A$7:$O$80,14))</f>
        <v/>
      </c>
      <c r="C15" s="399" t="str">
        <f>IF($E15="","",VLOOKUP($E15,'Játék nélkül továbbjutók'!$A$7:$O$80,15))</f>
        <v/>
      </c>
      <c r="D15" s="400" t="str">
        <f>IF($E15="","",VLOOKUP($E15,'Játék nélkül továbbjutók'!$A$7:$O$80,5))</f>
        <v/>
      </c>
      <c r="E15" s="401"/>
      <c r="F15" s="402" t="str">
        <f>UPPER(IF($E15="","",VLOOKUP($E15,'Játék nélkül továbbjutók'!$A$7:$O$80,2)))</f>
        <v/>
      </c>
      <c r="G15" s="402" t="str">
        <f>IF($E15="","",VLOOKUP($E15,'Játék nélkül továbbjutók'!$A$7:$O$80,3))</f>
        <v/>
      </c>
      <c r="H15" s="402"/>
      <c r="I15" s="402" t="str">
        <f>IF($E15="","",VLOOKUP($E15,'Játék nélkül továbbjutók'!$A$7:$O$80,4))</f>
        <v/>
      </c>
      <c r="J15" s="484"/>
      <c r="K15" s="412" t="str">
        <f>UPPER(IF(OR(J16="a",J16="as"),F15,IF(OR(J16="b",J16="bs"),F16,0)))</f>
        <v>0</v>
      </c>
      <c r="L15" s="420"/>
      <c r="M15" s="421"/>
      <c r="N15" s="421"/>
      <c r="O15" s="421"/>
      <c r="P15" s="423"/>
      <c r="Q15" s="404"/>
      <c r="R15" s="423"/>
      <c r="S15" s="319"/>
      <c r="U15" s="413" t="str">
        <f>Birók!P29</f>
        <v xml:space="preserve"> </v>
      </c>
      <c r="Y15" s="186"/>
      <c r="Z15" s="186"/>
      <c r="AA15" s="186"/>
      <c r="AB15" s="186"/>
      <c r="AC15" s="186"/>
      <c r="AD15" s="186"/>
      <c r="AE15" s="186"/>
      <c r="AF15" s="186"/>
      <c r="AG15" s="186"/>
      <c r="AH15" s="186"/>
      <c r="AI15"/>
      <c r="AJ15"/>
      <c r="AK15"/>
    </row>
    <row r="16" spans="1:37" s="60" customFormat="1" ht="9.6" customHeight="1" x14ac:dyDescent="0.25">
      <c r="A16" s="343" t="s">
        <v>363</v>
      </c>
      <c r="B16" s="399" t="str">
        <f>IF($E16="","",VLOOKUP($E16,'Játék nélkül továbbjutók'!$A$7:$O$80,14))</f>
        <v/>
      </c>
      <c r="C16" s="399" t="str">
        <f>IF($E16="","",VLOOKUP($E16,'Játék nélkül továbbjutók'!$A$7:$O$80,15))</f>
        <v/>
      </c>
      <c r="D16" s="400" t="str">
        <f>IF($E16="","",VLOOKUP($E16,'Játék nélkül továbbjutók'!$A$7:$O$80,5))</f>
        <v/>
      </c>
      <c r="E16" s="401"/>
      <c r="F16" s="472" t="str">
        <f>UPPER(IF($E16="","",VLOOKUP($E16,'Játék nélkül továbbjutók'!$A$7:$O$80,2)))</f>
        <v/>
      </c>
      <c r="G16" s="472" t="str">
        <f>IF($E16="","",VLOOKUP($E16,'Játék nélkül továbbjutók'!$A$7:$O$80,3))</f>
        <v/>
      </c>
      <c r="H16" s="472"/>
      <c r="I16" s="472" t="str">
        <f>IF($E16="","",VLOOKUP($E16,'Játék nélkül továbbjutók'!$A$7:$O$80,4))</f>
        <v/>
      </c>
      <c r="J16" s="485"/>
      <c r="K16" s="404"/>
      <c r="L16" s="328"/>
      <c r="M16" s="412" t="str">
        <f>UPPER(IF(OR(L16="a",L16="as"),K15,IF(OR(L16="b",L16="bs"),K17,0)))</f>
        <v>0</v>
      </c>
      <c r="N16" s="420"/>
      <c r="O16" s="421"/>
      <c r="P16" s="423"/>
      <c r="Q16" s="421"/>
      <c r="R16" s="423"/>
      <c r="S16" s="319"/>
      <c r="U16" s="429" t="str">
        <f>Birók!P30</f>
        <v>Egyik sem</v>
      </c>
      <c r="Y16" s="186"/>
      <c r="Z16" s="186"/>
      <c r="AA16" s="186" t="s">
        <v>62</v>
      </c>
      <c r="AB16" s="187">
        <v>150</v>
      </c>
      <c r="AC16" s="187">
        <v>120</v>
      </c>
      <c r="AD16" s="187">
        <v>90</v>
      </c>
      <c r="AE16" s="187">
        <v>60</v>
      </c>
      <c r="AF16" s="187">
        <v>40</v>
      </c>
      <c r="AG16" s="187">
        <v>25</v>
      </c>
      <c r="AH16" s="187">
        <v>15</v>
      </c>
      <c r="AI16"/>
      <c r="AJ16"/>
      <c r="AK16"/>
    </row>
    <row r="17" spans="1:37" s="60" customFormat="1" ht="9.6" customHeight="1" x14ac:dyDescent="0.25">
      <c r="A17" s="321" t="s">
        <v>364</v>
      </c>
      <c r="B17" s="399" t="str">
        <f>IF($E17="","",VLOOKUP($E17,'Játék nélkül továbbjutók'!$A$7:$O$80,14))</f>
        <v/>
      </c>
      <c r="C17" s="399" t="str">
        <f>IF($E17="","",VLOOKUP($E17,'Játék nélkül továbbjutók'!$A$7:$O$80,15))</f>
        <v/>
      </c>
      <c r="D17" s="400" t="str">
        <f>IF($E17="","",VLOOKUP($E17,'Játék nélkül továbbjutók'!$A$7:$O$80,5))</f>
        <v/>
      </c>
      <c r="E17" s="401"/>
      <c r="F17" s="472" t="str">
        <f>UPPER(IF($E17="","",VLOOKUP($E17,'Játék nélkül továbbjutók'!$A$7:$O$80,2)))</f>
        <v/>
      </c>
      <c r="G17" s="472" t="str">
        <f>IF($E17="","",VLOOKUP($E17,'Játék nélkül továbbjutók'!$A$7:$O$80,3))</f>
        <v/>
      </c>
      <c r="H17" s="472"/>
      <c r="I17" s="472" t="str">
        <f>IF($E17="","",VLOOKUP($E17,'Játék nélkül továbbjutók'!$A$7:$O$80,4))</f>
        <v/>
      </c>
      <c r="J17" s="484"/>
      <c r="K17" s="412" t="str">
        <f>UPPER(IF(OR(J18="a",J18="as"),F17,IF(OR(J18="b",J18="bs"),F18,0)))</f>
        <v>0</v>
      </c>
      <c r="L17" s="486"/>
      <c r="M17" s="404"/>
      <c r="N17" s="423"/>
      <c r="O17" s="421"/>
      <c r="P17" s="423"/>
      <c r="Q17" s="421"/>
      <c r="R17" s="423"/>
      <c r="S17" s="319"/>
      <c r="Y17" s="186"/>
      <c r="Z17" s="186"/>
      <c r="AA17" s="186" t="s">
        <v>65</v>
      </c>
      <c r="AB17" s="187">
        <v>120</v>
      </c>
      <c r="AC17" s="187">
        <v>90</v>
      </c>
      <c r="AD17" s="187">
        <v>60</v>
      </c>
      <c r="AE17" s="187">
        <v>40</v>
      </c>
      <c r="AF17" s="187">
        <v>25</v>
      </c>
      <c r="AG17" s="187">
        <v>15</v>
      </c>
      <c r="AH17" s="187">
        <v>8</v>
      </c>
      <c r="AI17"/>
      <c r="AJ17"/>
      <c r="AK17"/>
    </row>
    <row r="18" spans="1:37" s="60" customFormat="1" ht="9.6" customHeight="1" x14ac:dyDescent="0.25">
      <c r="A18" s="321" t="s">
        <v>365</v>
      </c>
      <c r="B18" s="399" t="str">
        <f>IF($E18="","",VLOOKUP($E18,'Játék nélkül továbbjutók'!$A$7:$O$80,14))</f>
        <v/>
      </c>
      <c r="C18" s="399" t="str">
        <f>IF($E18="","",VLOOKUP($E18,'Játék nélkül továbbjutók'!$A$7:$O$80,15))</f>
        <v/>
      </c>
      <c r="D18" s="400" t="str">
        <f>IF($E18="","",VLOOKUP($E18,'Játék nélkül továbbjutók'!$A$7:$O$80,5))</f>
        <v/>
      </c>
      <c r="E18" s="401"/>
      <c r="F18" s="472" t="str">
        <f>UPPER(IF($E18="","",VLOOKUP($E18,'Játék nélkül továbbjutók'!$A$7:$O$80,2)))</f>
        <v/>
      </c>
      <c r="G18" s="472" t="str">
        <f>IF($E18="","",VLOOKUP($E18,'Játék nélkül továbbjutók'!$A$7:$O$80,3))</f>
        <v/>
      </c>
      <c r="H18" s="472"/>
      <c r="I18" s="472" t="str">
        <f>IF($E18="","",VLOOKUP($E18,'Játék nélkül továbbjutók'!$A$7:$O$80,4))</f>
        <v/>
      </c>
      <c r="J18" s="485"/>
      <c r="K18" s="404"/>
      <c r="L18" s="421"/>
      <c r="M18" s="419" t="s">
        <v>134</v>
      </c>
      <c r="N18" s="336"/>
      <c r="O18" s="412" t="str">
        <f>UPPER(IF(OR(N18="a",N18="as"),M16,IF(OR(N18="b",N18="bs"),M20,0)))</f>
        <v>0</v>
      </c>
      <c r="P18" s="430"/>
      <c r="Q18" s="421"/>
      <c r="R18" s="423"/>
      <c r="S18" s="319"/>
      <c r="Y18" s="186"/>
      <c r="Z18" s="186"/>
      <c r="AA18" s="186" t="s">
        <v>69</v>
      </c>
      <c r="AB18" s="187">
        <v>90</v>
      </c>
      <c r="AC18" s="187">
        <v>60</v>
      </c>
      <c r="AD18" s="187">
        <v>40</v>
      </c>
      <c r="AE18" s="187">
        <v>25</v>
      </c>
      <c r="AF18" s="187">
        <v>15</v>
      </c>
      <c r="AG18" s="187">
        <v>8</v>
      </c>
      <c r="AH18" s="187">
        <v>4</v>
      </c>
      <c r="AI18"/>
      <c r="AJ18"/>
      <c r="AK18"/>
    </row>
    <row r="19" spans="1:37" s="60" customFormat="1" ht="9.6" customHeight="1" x14ac:dyDescent="0.25">
      <c r="A19" s="321" t="s">
        <v>366</v>
      </c>
      <c r="B19" s="399" t="str">
        <f>IF($E19="","",VLOOKUP($E19,'Játék nélkül továbbjutók'!$A$7:$O$80,14))</f>
        <v/>
      </c>
      <c r="C19" s="399" t="str">
        <f>IF($E19="","",VLOOKUP($E19,'Játék nélkül továbbjutók'!$A$7:$O$80,15))</f>
        <v/>
      </c>
      <c r="D19" s="400" t="str">
        <f>IF($E19="","",VLOOKUP($E19,'Játék nélkül továbbjutók'!$A$7:$O$80,5))</f>
        <v/>
      </c>
      <c r="E19" s="401"/>
      <c r="F19" s="472" t="str">
        <f>UPPER(IF($E19="","",VLOOKUP($E19,'Játék nélkül továbbjutók'!$A$7:$O$80,2)))</f>
        <v/>
      </c>
      <c r="G19" s="472" t="str">
        <f>IF($E19="","",VLOOKUP($E19,'Játék nélkül továbbjutók'!$A$7:$O$80,3))</f>
        <v/>
      </c>
      <c r="H19" s="472"/>
      <c r="I19" s="472" t="str">
        <f>IF($E19="","",VLOOKUP($E19,'Játék nélkül továbbjutók'!$A$7:$O$80,4))</f>
        <v/>
      </c>
      <c r="J19" s="484"/>
      <c r="K19" s="412" t="str">
        <f>UPPER(IF(OR(J20="a",J20="as"),F19,IF(OR(J20="b",J20="bs"),F20,0)))</f>
        <v>0</v>
      </c>
      <c r="L19" s="420"/>
      <c r="M19" s="487"/>
      <c r="N19" s="488"/>
      <c r="O19" s="404"/>
      <c r="P19" s="421"/>
      <c r="Q19" s="421"/>
      <c r="R19" s="423"/>
      <c r="S19" s="319"/>
      <c r="Y19" s="186"/>
      <c r="Z19" s="186"/>
      <c r="AA19" s="186" t="s">
        <v>79</v>
      </c>
      <c r="AB19" s="187">
        <v>60</v>
      </c>
      <c r="AC19" s="187">
        <v>40</v>
      </c>
      <c r="AD19" s="187">
        <v>25</v>
      </c>
      <c r="AE19" s="187">
        <v>15</v>
      </c>
      <c r="AF19" s="187">
        <v>8</v>
      </c>
      <c r="AG19" s="187">
        <v>4</v>
      </c>
      <c r="AH19" s="187">
        <v>2</v>
      </c>
      <c r="AI19"/>
      <c r="AJ19"/>
      <c r="AK19"/>
    </row>
    <row r="20" spans="1:37" s="60" customFormat="1" ht="9.6" customHeight="1" x14ac:dyDescent="0.25">
      <c r="A20" s="321" t="s">
        <v>367</v>
      </c>
      <c r="B20" s="399" t="str">
        <f>IF($E20="","",VLOOKUP($E20,'Játék nélkül továbbjutók'!$A$7:$O$80,14))</f>
        <v/>
      </c>
      <c r="C20" s="399" t="str">
        <f>IF($E20="","",VLOOKUP($E20,'Játék nélkül továbbjutók'!$A$7:$O$80,15))</f>
        <v/>
      </c>
      <c r="D20" s="400" t="str">
        <f>IF($E20="","",VLOOKUP($E20,'Játék nélkül továbbjutók'!$A$7:$O$80,5))</f>
        <v/>
      </c>
      <c r="E20" s="401"/>
      <c r="F20" s="472" t="str">
        <f>UPPER(IF($E20="","",VLOOKUP($E20,'Játék nélkül továbbjutók'!$A$7:$O$80,2)))</f>
        <v/>
      </c>
      <c r="G20" s="472" t="str">
        <f>IF($E20="","",VLOOKUP($E20,'Játék nélkül továbbjutók'!$A$7:$O$80,3))</f>
        <v/>
      </c>
      <c r="H20" s="472"/>
      <c r="I20" s="472" t="str">
        <f>IF($E20="","",VLOOKUP($E20,'Játék nélkül továbbjutók'!$A$7:$O$80,4))</f>
        <v/>
      </c>
      <c r="J20" s="485"/>
      <c r="K20" s="404"/>
      <c r="L20" s="328"/>
      <c r="M20" s="412" t="str">
        <f>UPPER(IF(OR(L20="a",L20="as"),K19,IF(OR(L20="b",L20="bs"),K21,0)))</f>
        <v>0</v>
      </c>
      <c r="N20" s="489"/>
      <c r="O20" s="421"/>
      <c r="P20" s="421"/>
      <c r="Q20" s="421"/>
      <c r="R20" s="423"/>
      <c r="S20" s="319"/>
      <c r="Y20" s="186"/>
      <c r="Z20" s="186"/>
      <c r="AA20" s="186" t="s">
        <v>80</v>
      </c>
      <c r="AB20" s="187">
        <v>40</v>
      </c>
      <c r="AC20" s="187">
        <v>25</v>
      </c>
      <c r="AD20" s="187">
        <v>15</v>
      </c>
      <c r="AE20" s="187">
        <v>8</v>
      </c>
      <c r="AF20" s="187">
        <v>4</v>
      </c>
      <c r="AG20" s="187">
        <v>2</v>
      </c>
      <c r="AH20" s="187">
        <v>1</v>
      </c>
      <c r="AI20"/>
      <c r="AJ20"/>
      <c r="AK20"/>
    </row>
    <row r="21" spans="1:37" s="60" customFormat="1" ht="9.6" customHeight="1" x14ac:dyDescent="0.25">
      <c r="A21" s="343" t="s">
        <v>368</v>
      </c>
      <c r="B21" s="399" t="str">
        <f>IF($E21="","",VLOOKUP($E21,'Játék nélkül továbbjutók'!$A$7:$O$80,14))</f>
        <v/>
      </c>
      <c r="C21" s="399" t="str">
        <f>IF($E21="","",VLOOKUP($E21,'Játék nélkül továbbjutók'!$A$7:$O$80,15))</f>
        <v/>
      </c>
      <c r="D21" s="400" t="str">
        <f>IF($E21="","",VLOOKUP($E21,'Játék nélkül továbbjutók'!$A$7:$O$80,5))</f>
        <v/>
      </c>
      <c r="E21" s="401"/>
      <c r="F21" s="472" t="str">
        <f>UPPER(IF($E21="","",VLOOKUP($E21,'Játék nélkül továbbjutók'!$A$7:$O$80,2)))</f>
        <v/>
      </c>
      <c r="G21" s="472" t="str">
        <f>IF($E21="","",VLOOKUP($E21,'Játék nélkül továbbjutók'!$A$7:$O$80,3))</f>
        <v/>
      </c>
      <c r="H21" s="472"/>
      <c r="I21" s="472" t="str">
        <f>IF($E21="","",VLOOKUP($E21,'Játék nélkül továbbjutók'!$A$7:$O$80,4))</f>
        <v/>
      </c>
      <c r="J21" s="484"/>
      <c r="K21" s="412" t="str">
        <f>UPPER(IF(OR(J22="a",J22="as"),F21,IF(OR(J22="b",J22="bs"),F22,0)))</f>
        <v>0</v>
      </c>
      <c r="L21" s="430"/>
      <c r="M21" s="404"/>
      <c r="N21" s="421"/>
      <c r="O21" s="421"/>
      <c r="P21" s="421"/>
      <c r="Q21" s="421"/>
      <c r="R21" s="423"/>
      <c r="S21" s="319"/>
      <c r="Y21" s="186"/>
      <c r="Z21" s="186"/>
      <c r="AA21" s="186" t="s">
        <v>84</v>
      </c>
      <c r="AB21" s="187">
        <v>25</v>
      </c>
      <c r="AC21" s="187">
        <v>15</v>
      </c>
      <c r="AD21" s="187">
        <v>10</v>
      </c>
      <c r="AE21" s="187">
        <v>6</v>
      </c>
      <c r="AF21" s="187">
        <v>3</v>
      </c>
      <c r="AG21" s="187">
        <v>1</v>
      </c>
      <c r="AH21" s="187">
        <v>0</v>
      </c>
      <c r="AI21"/>
      <c r="AJ21"/>
      <c r="AK21"/>
    </row>
    <row r="22" spans="1:37" s="60" customFormat="1" ht="9.6" customHeight="1" x14ac:dyDescent="0.25">
      <c r="A22" s="347" t="s">
        <v>369</v>
      </c>
      <c r="B22" s="399" t="str">
        <f>IF($E22="","",VLOOKUP($E22,'Játék nélkül továbbjutók'!$A$7:$O$80,14))</f>
        <v/>
      </c>
      <c r="C22" s="399" t="str">
        <f>IF($E22="","",VLOOKUP($E22,'Játék nélkül továbbjutók'!$A$7:$O$80,15))</f>
        <v/>
      </c>
      <c r="D22" s="400" t="str">
        <f>IF($E22="","",VLOOKUP($E22,'Játék nélkül továbbjutók'!$A$7:$O$80,5))</f>
        <v/>
      </c>
      <c r="E22" s="401"/>
      <c r="F22" s="402" t="str">
        <f>UPPER(IF($E22="","",VLOOKUP($E22,'Játék nélkül továbbjutók'!$A$7:$O$80,2)))</f>
        <v/>
      </c>
      <c r="G22" s="402" t="str">
        <f>IF($E22="","",VLOOKUP($E22,'Játék nélkül továbbjutók'!$A$7:$O$80,3))</f>
        <v/>
      </c>
      <c r="H22" s="402"/>
      <c r="I22" s="402" t="str">
        <f>IF($E22="","",VLOOKUP($E22,'Játék nélkül továbbjutók'!$A$7:$O$80,4))</f>
        <v/>
      </c>
      <c r="J22" s="485"/>
      <c r="K22" s="404"/>
      <c r="L22" s="421"/>
      <c r="M22" s="421"/>
      <c r="N22" s="490"/>
      <c r="O22" s="491" t="s">
        <v>370</v>
      </c>
      <c r="P22" s="478"/>
      <c r="Q22" s="412" t="str">
        <f>UPPER(IF(OR(P23="a",P23="as"),Q14,IF(OR(P23="b",P23="bs"),Q30,0)))</f>
        <v>0</v>
      </c>
      <c r="R22" s="479"/>
      <c r="S22" s="319"/>
      <c r="Y22" s="186"/>
      <c r="Z22" s="186"/>
      <c r="AA22" s="186" t="s">
        <v>85</v>
      </c>
      <c r="AB22" s="187">
        <v>15</v>
      </c>
      <c r="AC22" s="187">
        <v>10</v>
      </c>
      <c r="AD22" s="187">
        <v>6</v>
      </c>
      <c r="AE22" s="187">
        <v>3</v>
      </c>
      <c r="AF22" s="187">
        <v>1</v>
      </c>
      <c r="AG22" s="187">
        <v>0</v>
      </c>
      <c r="AH22" s="187">
        <v>0</v>
      </c>
      <c r="AI22"/>
      <c r="AJ22"/>
      <c r="AK22"/>
    </row>
    <row r="23" spans="1:37" s="60" customFormat="1" ht="9.6" customHeight="1" x14ac:dyDescent="0.25">
      <c r="A23" s="309" t="s">
        <v>371</v>
      </c>
      <c r="B23" s="399" t="str">
        <f>IF($E23="","",VLOOKUP($E23,'Játék nélkül továbbjutók'!$A$7:$O$80,14))</f>
        <v/>
      </c>
      <c r="C23" s="399" t="str">
        <f>IF($E23="","",VLOOKUP($E23,'Játék nélkül továbbjutók'!$A$7:$O$80,15))</f>
        <v/>
      </c>
      <c r="D23" s="400" t="str">
        <f>IF($E23="","",VLOOKUP($E23,'Játék nélkül továbbjutók'!$A$7:$O$80,5))</f>
        <v/>
      </c>
      <c r="E23" s="401"/>
      <c r="F23" s="402" t="str">
        <f>UPPER(IF($E23="","",VLOOKUP($E23,'Játék nélkül továbbjutók'!$A$7:$O$80,2)))</f>
        <v/>
      </c>
      <c r="G23" s="402" t="str">
        <f>IF($E23="","",VLOOKUP($E23,'Játék nélkül továbbjutók'!$A$7:$O$80,3))</f>
        <v/>
      </c>
      <c r="H23" s="402"/>
      <c r="I23" s="402" t="str">
        <f>IF($E23="","",VLOOKUP($E23,'Játék nélkül továbbjutók'!$A$7:$O$80,4))</f>
        <v/>
      </c>
      <c r="J23" s="484"/>
      <c r="K23" s="412" t="str">
        <f>UPPER(IF(OR(J24="a",J24="as"),F23,IF(OR(J24="b",J24="bs"),F24,0)))</f>
        <v>0</v>
      </c>
      <c r="L23" s="420"/>
      <c r="M23" s="421"/>
      <c r="N23" s="421"/>
      <c r="O23" s="419" t="s">
        <v>134</v>
      </c>
      <c r="P23" s="480"/>
      <c r="Q23" s="404"/>
      <c r="R23" s="474"/>
      <c r="S23" s="319"/>
      <c r="Y23" s="186"/>
      <c r="Z23" s="186"/>
      <c r="AA23" s="186" t="s">
        <v>90</v>
      </c>
      <c r="AB23" s="187">
        <v>10</v>
      </c>
      <c r="AC23" s="187">
        <v>6</v>
      </c>
      <c r="AD23" s="187">
        <v>3</v>
      </c>
      <c r="AE23" s="187">
        <v>1</v>
      </c>
      <c r="AF23" s="187">
        <v>0</v>
      </c>
      <c r="AG23" s="187">
        <v>0</v>
      </c>
      <c r="AH23" s="187">
        <v>0</v>
      </c>
      <c r="AI23"/>
      <c r="AJ23"/>
      <c r="AK23"/>
    </row>
    <row r="24" spans="1:37" s="60" customFormat="1" ht="9.6" customHeight="1" x14ac:dyDescent="0.25">
      <c r="A24" s="343" t="s">
        <v>372</v>
      </c>
      <c r="B24" s="399" t="str">
        <f>IF($E24="","",VLOOKUP($E24,'Játék nélkül továbbjutók'!$A$7:$O$80,14))</f>
        <v/>
      </c>
      <c r="C24" s="399" t="str">
        <f>IF($E24="","",VLOOKUP($E24,'Játék nélkül továbbjutók'!$A$7:$O$80,15))</f>
        <v/>
      </c>
      <c r="D24" s="400" t="str">
        <f>IF($E24="","",VLOOKUP($E24,'Játék nélkül továbbjutók'!$A$7:$O$80,5))</f>
        <v/>
      </c>
      <c r="E24" s="401"/>
      <c r="F24" s="472" t="str">
        <f>UPPER(IF($E24="","",VLOOKUP($E24,'Játék nélkül továbbjutók'!$A$7:$O$80,2)))</f>
        <v/>
      </c>
      <c r="G24" s="472" t="str">
        <f>IF($E24="","",VLOOKUP($E24,'Játék nélkül továbbjutók'!$A$7:$O$80,3))</f>
        <v/>
      </c>
      <c r="H24" s="472"/>
      <c r="I24" s="472" t="str">
        <f>IF($E24="","",VLOOKUP($E24,'Játék nélkül továbbjutók'!$A$7:$O$80,4))</f>
        <v/>
      </c>
      <c r="J24" s="485"/>
      <c r="K24" s="404"/>
      <c r="L24" s="328"/>
      <c r="M24" s="412" t="str">
        <f>UPPER(IF(OR(L24="a",L24="as"),K23,IF(OR(L24="b",L24="bs"),K25,0)))</f>
        <v>0</v>
      </c>
      <c r="N24" s="420"/>
      <c r="O24" s="421"/>
      <c r="P24" s="421"/>
      <c r="Q24" s="421"/>
      <c r="R24" s="423"/>
      <c r="S24" s="319"/>
      <c r="Y24" s="186"/>
      <c r="Z24" s="186"/>
      <c r="AA24" s="186" t="s">
        <v>91</v>
      </c>
      <c r="AB24" s="187">
        <v>6</v>
      </c>
      <c r="AC24" s="187">
        <v>3</v>
      </c>
      <c r="AD24" s="187">
        <v>1</v>
      </c>
      <c r="AE24" s="187">
        <v>0</v>
      </c>
      <c r="AF24" s="187">
        <v>0</v>
      </c>
      <c r="AG24" s="187">
        <v>0</v>
      </c>
      <c r="AH24" s="187">
        <v>0</v>
      </c>
      <c r="AI24"/>
      <c r="AJ24"/>
      <c r="AK24"/>
    </row>
    <row r="25" spans="1:37" s="60" customFormat="1" ht="9.6" customHeight="1" x14ac:dyDescent="0.25">
      <c r="A25" s="321" t="s">
        <v>373</v>
      </c>
      <c r="B25" s="399" t="str">
        <f>IF($E25="","",VLOOKUP($E25,'Játék nélkül továbbjutók'!$A$7:$O$80,14))</f>
        <v/>
      </c>
      <c r="C25" s="399" t="str">
        <f>IF($E25="","",VLOOKUP($E25,'Játék nélkül továbbjutók'!$A$7:$O$80,15))</f>
        <v/>
      </c>
      <c r="D25" s="400" t="str">
        <f>IF($E25="","",VLOOKUP($E25,'Játék nélkül továbbjutók'!$A$7:$O$80,5))</f>
        <v/>
      </c>
      <c r="E25" s="401"/>
      <c r="F25" s="472" t="str">
        <f>UPPER(IF($E25="","",VLOOKUP($E25,'Játék nélkül továbbjutók'!$A$7:$O$80,2)))</f>
        <v/>
      </c>
      <c r="G25" s="472" t="str">
        <f>IF($E25="","",VLOOKUP($E25,'Játék nélkül továbbjutók'!$A$7:$O$80,3))</f>
        <v/>
      </c>
      <c r="H25" s="472"/>
      <c r="I25" s="472" t="str">
        <f>IF($E25="","",VLOOKUP($E25,'Játék nélkül továbbjutók'!$A$7:$O$80,4))</f>
        <v/>
      </c>
      <c r="J25" s="484"/>
      <c r="K25" s="412" t="str">
        <f>UPPER(IF(OR(J26="a",J26="as"),F25,IF(OR(J26="b",J26="bs"),F26,0)))</f>
        <v>0</v>
      </c>
      <c r="L25" s="486"/>
      <c r="M25" s="404"/>
      <c r="N25" s="423"/>
      <c r="O25" s="421"/>
      <c r="P25" s="421"/>
      <c r="Q25" s="716" t="str">
        <f>IF(Y3="","",CONCATENATE(AC1," pont"))</f>
        <v/>
      </c>
      <c r="R25" s="716"/>
      <c r="S25" s="319"/>
      <c r="Y25" s="186"/>
      <c r="Z25" s="186"/>
      <c r="AA25" s="186" t="s">
        <v>96</v>
      </c>
      <c r="AB25" s="187">
        <v>3</v>
      </c>
      <c r="AC25" s="187">
        <v>2</v>
      </c>
      <c r="AD25" s="187">
        <v>1</v>
      </c>
      <c r="AE25" s="187">
        <v>0</v>
      </c>
      <c r="AF25" s="187">
        <v>0</v>
      </c>
      <c r="AG25" s="187">
        <v>0</v>
      </c>
      <c r="AH25" s="187">
        <v>0</v>
      </c>
      <c r="AI25"/>
      <c r="AJ25"/>
      <c r="AK25"/>
    </row>
    <row r="26" spans="1:37" s="60" customFormat="1" ht="9.6" customHeight="1" x14ac:dyDescent="0.25">
      <c r="A26" s="321" t="s">
        <v>374</v>
      </c>
      <c r="B26" s="399" t="str">
        <f>IF($E26="","",VLOOKUP($E26,'Játék nélkül továbbjutók'!$A$7:$O$80,14))</f>
        <v/>
      </c>
      <c r="C26" s="399" t="str">
        <f>IF($E26="","",VLOOKUP($E26,'Játék nélkül továbbjutók'!$A$7:$O$80,15))</f>
        <v/>
      </c>
      <c r="D26" s="400" t="str">
        <f>IF($E26="","",VLOOKUP($E26,'Játék nélkül továbbjutók'!$A$7:$O$80,5))</f>
        <v/>
      </c>
      <c r="E26" s="401"/>
      <c r="F26" s="472" t="str">
        <f>UPPER(IF($E26="","",VLOOKUP($E26,'Játék nélkül továbbjutók'!$A$7:$O$80,2)))</f>
        <v/>
      </c>
      <c r="G26" s="472" t="str">
        <f>IF($E26="","",VLOOKUP($E26,'Játék nélkül továbbjutók'!$A$7:$O$80,3))</f>
        <v/>
      </c>
      <c r="H26" s="472"/>
      <c r="I26" s="472" t="str">
        <f>IF($E26="","",VLOOKUP($E26,'Játék nélkül továbbjutók'!$A$7:$O$80,4))</f>
        <v/>
      </c>
      <c r="J26" s="485"/>
      <c r="K26" s="404"/>
      <c r="L26" s="421"/>
      <c r="M26" s="419" t="s">
        <v>134</v>
      </c>
      <c r="N26" s="336"/>
      <c r="O26" s="412" t="str">
        <f>UPPER(IF(OR(N26="a",N26="as"),M24,IF(OR(N26="b",N26="bs"),M28,0)))</f>
        <v>0</v>
      </c>
      <c r="P26" s="420"/>
      <c r="Q26" s="421"/>
      <c r="R26" s="423"/>
      <c r="S26" s="319"/>
      <c r="Y26"/>
      <c r="Z26"/>
      <c r="AA26"/>
      <c r="AB26"/>
      <c r="AC26"/>
      <c r="AD26"/>
      <c r="AE26"/>
      <c r="AF26"/>
      <c r="AG26"/>
      <c r="AH26"/>
      <c r="AI26"/>
      <c r="AJ26"/>
      <c r="AK26"/>
    </row>
    <row r="27" spans="1:37" s="60" customFormat="1" ht="9.6" customHeight="1" x14ac:dyDescent="0.25">
      <c r="A27" s="321" t="s">
        <v>375</v>
      </c>
      <c r="B27" s="399" t="str">
        <f>IF($E27="","",VLOOKUP($E27,'Játék nélkül továbbjutók'!$A$7:$O$80,14))</f>
        <v/>
      </c>
      <c r="C27" s="399" t="str">
        <f>IF($E27="","",VLOOKUP($E27,'Játék nélkül továbbjutók'!$A$7:$O$80,15))</f>
        <v/>
      </c>
      <c r="D27" s="400" t="str">
        <f>IF($E27="","",VLOOKUP($E27,'Játék nélkül továbbjutók'!$A$7:$O$80,5))</f>
        <v/>
      </c>
      <c r="E27" s="401"/>
      <c r="F27" s="472" t="str">
        <f>UPPER(IF($E27="","",VLOOKUP($E27,'Játék nélkül továbbjutók'!$A$7:$O$80,2)))</f>
        <v/>
      </c>
      <c r="G27" s="472" t="str">
        <f>IF($E27="","",VLOOKUP($E27,'Játék nélkül továbbjutók'!$A$7:$O$80,3))</f>
        <v/>
      </c>
      <c r="H27" s="472"/>
      <c r="I27" s="472" t="str">
        <f>IF($E27="","",VLOOKUP($E27,'Játék nélkül továbbjutók'!$A$7:$O$80,4))</f>
        <v/>
      </c>
      <c r="J27" s="484"/>
      <c r="K27" s="412" t="str">
        <f>UPPER(IF(OR(J28="a",J28="as"),F27,IF(OR(J28="b",J28="bs"),F28,0)))</f>
        <v>0</v>
      </c>
      <c r="L27" s="420"/>
      <c r="M27" s="487"/>
      <c r="N27" s="488"/>
      <c r="O27" s="404"/>
      <c r="P27" s="423"/>
      <c r="Q27" s="421"/>
      <c r="R27" s="423"/>
      <c r="S27" s="319"/>
      <c r="Y27"/>
      <c r="Z27"/>
      <c r="AA27"/>
      <c r="AB27"/>
      <c r="AC27"/>
      <c r="AD27"/>
      <c r="AE27"/>
      <c r="AF27"/>
      <c r="AG27"/>
      <c r="AH27"/>
      <c r="AI27"/>
      <c r="AJ27"/>
      <c r="AK27"/>
    </row>
    <row r="28" spans="1:37" s="60" customFormat="1" ht="9.6" customHeight="1" x14ac:dyDescent="0.25">
      <c r="A28" s="321" t="s">
        <v>376</v>
      </c>
      <c r="B28" s="399" t="str">
        <f>IF($E28="","",VLOOKUP($E28,'Játék nélkül továbbjutók'!$A$7:$O$80,14))</f>
        <v/>
      </c>
      <c r="C28" s="399" t="str">
        <f>IF($E28="","",VLOOKUP($E28,'Játék nélkül továbbjutók'!$A$7:$O$80,15))</f>
        <v/>
      </c>
      <c r="D28" s="400" t="str">
        <f>IF($E28="","",VLOOKUP($E28,'Játék nélkül továbbjutók'!$A$7:$O$80,5))</f>
        <v/>
      </c>
      <c r="E28" s="401"/>
      <c r="F28" s="472" t="str">
        <f>UPPER(IF($E28="","",VLOOKUP($E28,'Játék nélkül továbbjutók'!$A$7:$O$80,2)))</f>
        <v/>
      </c>
      <c r="G28" s="472" t="str">
        <f>IF($E28="","",VLOOKUP($E28,'Játék nélkül továbbjutók'!$A$7:$O$80,3))</f>
        <v/>
      </c>
      <c r="H28" s="472"/>
      <c r="I28" s="472" t="str">
        <f>IF($E28="","",VLOOKUP($E28,'Játék nélkül továbbjutók'!$A$7:$O$80,4))</f>
        <v/>
      </c>
      <c r="J28" s="485"/>
      <c r="K28" s="404"/>
      <c r="L28" s="328"/>
      <c r="M28" s="412" t="str">
        <f>UPPER(IF(OR(L28="a",L28="as"),K27,IF(OR(L28="b",L28="bs"),K29,0)))</f>
        <v>0</v>
      </c>
      <c r="N28" s="489"/>
      <c r="O28" s="421"/>
      <c r="P28" s="423"/>
      <c r="Q28" s="421"/>
      <c r="R28" s="423"/>
      <c r="S28" s="319"/>
    </row>
    <row r="29" spans="1:37" s="60" customFormat="1" ht="9.6" customHeight="1" x14ac:dyDescent="0.25">
      <c r="A29" s="343" t="s">
        <v>377</v>
      </c>
      <c r="B29" s="399" t="str">
        <f>IF($E29="","",VLOOKUP($E29,'Játék nélkül továbbjutók'!$A$7:$O$80,14))</f>
        <v/>
      </c>
      <c r="C29" s="399" t="str">
        <f>IF($E29="","",VLOOKUP($E29,'Játék nélkül továbbjutók'!$A$7:$O$80,15))</f>
        <v/>
      </c>
      <c r="D29" s="400" t="str">
        <f>IF($E29="","",VLOOKUP($E29,'Játék nélkül továbbjutók'!$A$7:$O$80,5))</f>
        <v/>
      </c>
      <c r="E29" s="401"/>
      <c r="F29" s="472" t="str">
        <f>UPPER(IF($E29="","",VLOOKUP($E29,'Játék nélkül továbbjutók'!$A$7:$O$80,2)))</f>
        <v/>
      </c>
      <c r="G29" s="472" t="str">
        <f>IF($E29="","",VLOOKUP($E29,'Játék nélkül továbbjutók'!$A$7:$O$80,3))</f>
        <v/>
      </c>
      <c r="H29" s="472"/>
      <c r="I29" s="472" t="str">
        <f>IF($E29="","",VLOOKUP($E29,'Játék nélkül továbbjutók'!$A$7:$O$80,4))</f>
        <v/>
      </c>
      <c r="J29" s="484"/>
      <c r="K29" s="412" t="str">
        <f>UPPER(IF(OR(J30="a",J30="as"),F29,IF(OR(J30="b",J30="bs"),F30,0)))</f>
        <v>0</v>
      </c>
      <c r="L29" s="430"/>
      <c r="M29" s="404"/>
      <c r="N29" s="421"/>
      <c r="O29" s="421"/>
      <c r="P29" s="423"/>
      <c r="Q29" s="421"/>
      <c r="R29" s="423"/>
      <c r="S29" s="319"/>
    </row>
    <row r="30" spans="1:37" s="60" customFormat="1" ht="9.6" customHeight="1" x14ac:dyDescent="0.25">
      <c r="A30" s="347" t="s">
        <v>378</v>
      </c>
      <c r="B30" s="399" t="str">
        <f>IF($E30="","",VLOOKUP($E30,'Játék nélkül továbbjutók'!$A$7:$O$80,14))</f>
        <v/>
      </c>
      <c r="C30" s="399" t="str">
        <f>IF($E30="","",VLOOKUP($E30,'Játék nélkül továbbjutók'!$A$7:$O$80,15))</f>
        <v/>
      </c>
      <c r="D30" s="400" t="str">
        <f>IF($E30="","",VLOOKUP($E30,'Játék nélkül továbbjutók'!$A$7:$O$80,5))</f>
        <v/>
      </c>
      <c r="E30" s="401"/>
      <c r="F30" s="402" t="str">
        <f>UPPER(IF($E30="","",VLOOKUP($E30,'Játék nélkül továbbjutók'!$A$7:$O$80,2)))</f>
        <v/>
      </c>
      <c r="G30" s="402" t="str">
        <f>IF($E30="","",VLOOKUP($E30,'Játék nélkül továbbjutók'!$A$7:$O$80,3))</f>
        <v/>
      </c>
      <c r="H30" s="402"/>
      <c r="I30" s="402" t="str">
        <f>IF($E30="","",VLOOKUP($E30,'Játék nélkül továbbjutók'!$A$7:$O$80,4))</f>
        <v/>
      </c>
      <c r="J30" s="485"/>
      <c r="K30" s="404"/>
      <c r="L30" s="421"/>
      <c r="M30" s="421"/>
      <c r="N30" s="490"/>
      <c r="O30" s="419" t="s">
        <v>134</v>
      </c>
      <c r="P30" s="336"/>
      <c r="Q30" s="412" t="str">
        <f>UPPER(IF(OR(P30="a",P30="as"),O26,IF(OR(P30="b",P30="bs"),O34,0)))</f>
        <v>0</v>
      </c>
      <c r="R30" s="430"/>
      <c r="S30" s="319"/>
    </row>
    <row r="31" spans="1:37" s="60" customFormat="1" ht="9.6" customHeight="1" x14ac:dyDescent="0.25">
      <c r="A31" s="309" t="s">
        <v>379</v>
      </c>
      <c r="B31" s="399" t="str">
        <f>IF($E31="","",VLOOKUP($E31,'Játék nélkül továbbjutók'!$A$7:$O$80,14))</f>
        <v/>
      </c>
      <c r="C31" s="399" t="str">
        <f>IF($E31="","",VLOOKUP($E31,'Játék nélkül továbbjutók'!$A$7:$O$80,15))</f>
        <v/>
      </c>
      <c r="D31" s="400" t="str">
        <f>IF($E31="","",VLOOKUP($E31,'Játék nélkül továbbjutók'!$A$7:$O$80,5))</f>
        <v/>
      </c>
      <c r="E31" s="401"/>
      <c r="F31" s="402" t="str">
        <f>UPPER(IF($E31="","",VLOOKUP($E31,'Játék nélkül továbbjutók'!$A$7:$O$80,2)))</f>
        <v/>
      </c>
      <c r="G31" s="402" t="str">
        <f>IF($E31="","",VLOOKUP($E31,'Játék nélkül továbbjutók'!$A$7:$O$80,3))</f>
        <v/>
      </c>
      <c r="H31" s="402"/>
      <c r="I31" s="402" t="str">
        <f>IF($E31="","",VLOOKUP($E31,'Játék nélkül továbbjutók'!$A$7:$O$80,4))</f>
        <v/>
      </c>
      <c r="J31" s="484"/>
      <c r="K31" s="412" t="str">
        <f>UPPER(IF(OR(J32="a",J32="as"),F31,IF(OR(J32="b",J32="bs"),F32,0)))</f>
        <v>0</v>
      </c>
      <c r="L31" s="420"/>
      <c r="M31" s="421"/>
      <c r="N31" s="421"/>
      <c r="O31" s="421"/>
      <c r="P31" s="423"/>
      <c r="Q31" s="404"/>
      <c r="R31" s="421"/>
      <c r="S31" s="319"/>
    </row>
    <row r="32" spans="1:37" s="60" customFormat="1" ht="9.6" customHeight="1" x14ac:dyDescent="0.25">
      <c r="A32" s="343" t="s">
        <v>380</v>
      </c>
      <c r="B32" s="399" t="str">
        <f>IF($E32="","",VLOOKUP($E32,'Játék nélkül továbbjutók'!$A$7:$O$80,14))</f>
        <v/>
      </c>
      <c r="C32" s="399" t="str">
        <f>IF($E32="","",VLOOKUP($E32,'Játék nélkül továbbjutók'!$A$7:$O$80,15))</f>
        <v/>
      </c>
      <c r="D32" s="400" t="str">
        <f>IF($E32="","",VLOOKUP($E32,'Játék nélkül továbbjutók'!$A$7:$O$80,5))</f>
        <v/>
      </c>
      <c r="E32" s="401"/>
      <c r="F32" s="472" t="str">
        <f>UPPER(IF($E32="","",VLOOKUP($E32,'Játék nélkül továbbjutók'!$A$7:$O$80,2)))</f>
        <v/>
      </c>
      <c r="G32" s="472" t="str">
        <f>IF($E32="","",VLOOKUP($E32,'Játék nélkül továbbjutók'!$A$7:$O$80,3))</f>
        <v/>
      </c>
      <c r="H32" s="472"/>
      <c r="I32" s="472" t="str">
        <f>IF($E32="","",VLOOKUP($E32,'Játék nélkül továbbjutók'!$A$7:$O$80,4))</f>
        <v/>
      </c>
      <c r="J32" s="485"/>
      <c r="K32" s="404"/>
      <c r="L32" s="328"/>
      <c r="M32" s="412" t="str">
        <f>UPPER(IF(OR(L32="a",L32="as"),K31,IF(OR(L32="b",L32="bs"),K33,0)))</f>
        <v>0</v>
      </c>
      <c r="N32" s="420"/>
      <c r="O32" s="421"/>
      <c r="P32" s="423"/>
      <c r="Q32" s="421"/>
      <c r="R32" s="421"/>
      <c r="S32" s="319"/>
    </row>
    <row r="33" spans="1:19" s="60" customFormat="1" ht="9.6" customHeight="1" x14ac:dyDescent="0.25">
      <c r="A33" s="321" t="s">
        <v>381</v>
      </c>
      <c r="B33" s="399" t="str">
        <f>IF($E33="","",VLOOKUP($E33,'Játék nélkül továbbjutók'!$A$7:$O$80,14))</f>
        <v/>
      </c>
      <c r="C33" s="399" t="str">
        <f>IF($E33="","",VLOOKUP($E33,'Játék nélkül továbbjutók'!$A$7:$O$80,15))</f>
        <v/>
      </c>
      <c r="D33" s="400" t="str">
        <f>IF($E33="","",VLOOKUP($E33,'Játék nélkül továbbjutók'!$A$7:$O$80,5))</f>
        <v/>
      </c>
      <c r="E33" s="401"/>
      <c r="F33" s="472" t="str">
        <f>UPPER(IF($E33="","",VLOOKUP($E33,'Játék nélkül továbbjutók'!$A$7:$O$80,2)))</f>
        <v/>
      </c>
      <c r="G33" s="472" t="str">
        <f>IF($E33="","",VLOOKUP($E33,'Játék nélkül továbbjutók'!$A$7:$O$80,3))</f>
        <v/>
      </c>
      <c r="H33" s="472"/>
      <c r="I33" s="472" t="str">
        <f>IF($E33="","",VLOOKUP($E33,'Játék nélkül továbbjutók'!$A$7:$O$80,4))</f>
        <v/>
      </c>
      <c r="J33" s="484"/>
      <c r="K33" s="412" t="str">
        <f>UPPER(IF(OR(J34="a",J34="as"),F33,IF(OR(J34="b",J34="bs"),F34,0)))</f>
        <v>0</v>
      </c>
      <c r="L33" s="486"/>
      <c r="M33" s="404"/>
      <c r="N33" s="423"/>
      <c r="O33" s="421"/>
      <c r="P33" s="423"/>
      <c r="Q33" s="421"/>
      <c r="R33" s="421"/>
      <c r="S33" s="319"/>
    </row>
    <row r="34" spans="1:19" s="60" customFormat="1" ht="9.6" customHeight="1" x14ac:dyDescent="0.25">
      <c r="A34" s="321" t="s">
        <v>382</v>
      </c>
      <c r="B34" s="399" t="str">
        <f>IF($E34="","",VLOOKUP($E34,'Játék nélkül továbbjutók'!$A$7:$O$80,14))</f>
        <v/>
      </c>
      <c r="C34" s="399" t="str">
        <f>IF($E34="","",VLOOKUP($E34,'Játék nélkül továbbjutók'!$A$7:$O$80,15))</f>
        <v/>
      </c>
      <c r="D34" s="400" t="str">
        <f>IF($E34="","",VLOOKUP($E34,'Játék nélkül továbbjutók'!$A$7:$O$80,5))</f>
        <v/>
      </c>
      <c r="E34" s="401"/>
      <c r="F34" s="472" t="str">
        <f>UPPER(IF($E34="","",VLOOKUP($E34,'Játék nélkül továbbjutók'!$A$7:$O$80,2)))</f>
        <v/>
      </c>
      <c r="G34" s="472" t="str">
        <f>IF($E34="","",VLOOKUP($E34,'Játék nélkül továbbjutók'!$A$7:$O$80,3))</f>
        <v/>
      </c>
      <c r="H34" s="472"/>
      <c r="I34" s="472" t="str">
        <f>IF($E34="","",VLOOKUP($E34,'Játék nélkül továbbjutók'!$A$7:$O$80,4))</f>
        <v/>
      </c>
      <c r="J34" s="485"/>
      <c r="K34" s="404"/>
      <c r="L34" s="421"/>
      <c r="M34" s="419" t="s">
        <v>134</v>
      </c>
      <c r="N34" s="336"/>
      <c r="O34" s="412" t="str">
        <f>UPPER(IF(OR(N34="a",N34="as"),M32,IF(OR(N34="b",N34="bs"),M36,0)))</f>
        <v>0</v>
      </c>
      <c r="P34" s="430"/>
      <c r="Q34" s="421"/>
      <c r="R34" s="421"/>
      <c r="S34" s="319"/>
    </row>
    <row r="35" spans="1:19" s="60" customFormat="1" ht="9.6" customHeight="1" x14ac:dyDescent="0.25">
      <c r="A35" s="321" t="s">
        <v>383</v>
      </c>
      <c r="B35" s="399" t="str">
        <f>IF($E35="","",VLOOKUP($E35,'Játék nélkül továbbjutók'!$A$7:$O$80,14))</f>
        <v/>
      </c>
      <c r="C35" s="399" t="str">
        <f>IF($E35="","",VLOOKUP($E35,'Játék nélkül továbbjutók'!$A$7:$O$80,15))</f>
        <v/>
      </c>
      <c r="D35" s="400" t="str">
        <f>IF($E35="","",VLOOKUP($E35,'Játék nélkül továbbjutók'!$A$7:$O$80,5))</f>
        <v/>
      </c>
      <c r="E35" s="401"/>
      <c r="F35" s="472" t="str">
        <f>UPPER(IF($E35="","",VLOOKUP($E35,'Játék nélkül továbbjutók'!$A$7:$O$80,2)))</f>
        <v/>
      </c>
      <c r="G35" s="472" t="str">
        <f>IF($E35="","",VLOOKUP($E35,'Játék nélkül továbbjutók'!$A$7:$O$80,3))</f>
        <v/>
      </c>
      <c r="H35" s="472"/>
      <c r="I35" s="472" t="str">
        <f>IF($E35="","",VLOOKUP($E35,'Játék nélkül továbbjutók'!$A$7:$O$80,4))</f>
        <v/>
      </c>
      <c r="J35" s="484"/>
      <c r="K35" s="412" t="str">
        <f>UPPER(IF(OR(J36="a",J36="as"),F35,IF(OR(J36="b",J36="bs"),F36,0)))</f>
        <v>0</v>
      </c>
      <c r="L35" s="420"/>
      <c r="M35" s="487"/>
      <c r="N35" s="488"/>
      <c r="O35" s="404"/>
      <c r="P35" s="421"/>
      <c r="Q35" s="421"/>
      <c r="R35" s="421"/>
      <c r="S35" s="319"/>
    </row>
    <row r="36" spans="1:19" s="60" customFormat="1" ht="9.6" customHeight="1" x14ac:dyDescent="0.25">
      <c r="A36" s="321" t="s">
        <v>384</v>
      </c>
      <c r="B36" s="399" t="str">
        <f>IF($E36="","",VLOOKUP($E36,'Játék nélkül továbbjutók'!$A$7:$O$80,14))</f>
        <v/>
      </c>
      <c r="C36" s="399" t="str">
        <f>IF($E36="","",VLOOKUP($E36,'Játék nélkül továbbjutók'!$A$7:$O$80,15))</f>
        <v/>
      </c>
      <c r="D36" s="400" t="str">
        <f>IF($E36="","",VLOOKUP($E36,'Játék nélkül továbbjutók'!$A$7:$O$80,5))</f>
        <v/>
      </c>
      <c r="E36" s="401"/>
      <c r="F36" s="472" t="str">
        <f>UPPER(IF($E36="","",VLOOKUP($E36,'Játék nélkül továbbjutók'!$A$7:$O$80,2)))</f>
        <v/>
      </c>
      <c r="G36" s="472" t="str">
        <f>IF($E36="","",VLOOKUP($E36,'Játék nélkül továbbjutók'!$A$7:$O$80,3))</f>
        <v/>
      </c>
      <c r="H36" s="472"/>
      <c r="I36" s="472" t="str">
        <f>IF($E36="","",VLOOKUP($E36,'Játék nélkül továbbjutók'!$A$7:$O$80,4))</f>
        <v/>
      </c>
      <c r="J36" s="485"/>
      <c r="K36" s="404"/>
      <c r="L36" s="328"/>
      <c r="M36" s="412" t="str">
        <f>UPPER(IF(OR(L36="a",L36="as"),K35,IF(OR(L36="b",L36="bs"),K37,0)))</f>
        <v>0</v>
      </c>
      <c r="N36" s="489"/>
      <c r="O36" s="492" t="s">
        <v>129</v>
      </c>
      <c r="P36" s="493"/>
      <c r="Q36" s="492" t="s">
        <v>130</v>
      </c>
      <c r="R36" s="493"/>
      <c r="S36" s="319"/>
    </row>
    <row r="37" spans="1:19" s="60" customFormat="1" ht="9.6" customHeight="1" x14ac:dyDescent="0.25">
      <c r="A37" s="343" t="s">
        <v>385</v>
      </c>
      <c r="B37" s="399" t="str">
        <f>IF($E37="","",VLOOKUP($E37,'Játék nélkül továbbjutók'!$A$7:$O$80,14))</f>
        <v/>
      </c>
      <c r="C37" s="399" t="str">
        <f>IF($E37="","",VLOOKUP($E37,'Játék nélkül továbbjutók'!$A$7:$O$80,15))</f>
        <v/>
      </c>
      <c r="D37" s="400" t="str">
        <f>IF($E37="","",VLOOKUP($E37,'Játék nélkül továbbjutók'!$A$7:$O$80,5))</f>
        <v/>
      </c>
      <c r="E37" s="401"/>
      <c r="F37" s="472" t="str">
        <f>UPPER(IF($E37="","",VLOOKUP($E37,'Játék nélkül továbbjutók'!$A$7:$O$80,2)))</f>
        <v/>
      </c>
      <c r="G37" s="472" t="str">
        <f>IF($E37="","",VLOOKUP($E37,'Játék nélkül továbbjutók'!$A$7:$O$80,3))</f>
        <v/>
      </c>
      <c r="H37" s="472"/>
      <c r="I37" s="472" t="str">
        <f>IF($E37="","",VLOOKUP($E37,'Játék nélkül továbbjutók'!$A$7:$O$80,4))</f>
        <v/>
      </c>
      <c r="J37" s="484"/>
      <c r="K37" s="412" t="str">
        <f>UPPER(IF(OR(J38="a",J38="as"),F37,IF(OR(J38="b",J38="bs"),F38,0)))</f>
        <v>0</v>
      </c>
      <c r="L37" s="430"/>
      <c r="M37" s="404"/>
      <c r="N37" s="421"/>
      <c r="O37" s="494" t="str">
        <f>UPPER(IF(OR(P23="a",P23="as"),Q14,IF(OR(P23="b",P23="bs"),Q30,0)))</f>
        <v>0</v>
      </c>
      <c r="P37" s="495"/>
      <c r="Q37" s="492"/>
      <c r="R37" s="493"/>
      <c r="S37" s="319"/>
    </row>
    <row r="38" spans="1:19" s="60" customFormat="1" ht="9.6" customHeight="1" x14ac:dyDescent="0.25">
      <c r="A38" s="347" t="s">
        <v>386</v>
      </c>
      <c r="B38" s="399" t="str">
        <f>IF($E38="","",VLOOKUP($E38,'Játék nélkül továbbjutók'!$A$7:$O$80,14))</f>
        <v/>
      </c>
      <c r="C38" s="399" t="str">
        <f>IF($E38="","",VLOOKUP($E38,'Játék nélkül továbbjutók'!$A$7:$O$80,15))</f>
        <v/>
      </c>
      <c r="D38" s="400" t="str">
        <f>IF($E38="","",VLOOKUP($E38,'Játék nélkül továbbjutók'!$A$7:$O$80,5))</f>
        <v/>
      </c>
      <c r="E38" s="401"/>
      <c r="F38" s="402" t="str">
        <f>UPPER(IF($E38="","",VLOOKUP($E38,'Játék nélkül továbbjutók'!$A$7:$O$80,2)))</f>
        <v/>
      </c>
      <c r="G38" s="402" t="str">
        <f>IF($E38="","",VLOOKUP($E38,'Játék nélkül továbbjutók'!$A$7:$O$80,3))</f>
        <v/>
      </c>
      <c r="H38" s="402"/>
      <c r="I38" s="402" t="str">
        <f>IF($E38="","",VLOOKUP($E38,'Játék nélkül továbbjutók'!$A$7:$O$80,4))</f>
        <v/>
      </c>
      <c r="J38" s="485"/>
      <c r="K38" s="404"/>
      <c r="L38" s="421"/>
      <c r="M38" s="421"/>
      <c r="N38" s="496"/>
      <c r="O38" s="497" t="s">
        <v>134</v>
      </c>
      <c r="P38" s="498"/>
      <c r="Q38" s="494" t="str">
        <f>UPPER(IF(OR(P38="a",P38="as"),O37,IF(OR(P38="b",P38="bs"),O39,0)))</f>
        <v>0</v>
      </c>
      <c r="R38" s="495"/>
      <c r="S38" s="319"/>
    </row>
    <row r="39" spans="1:19" s="60" customFormat="1" ht="9.6" customHeight="1" x14ac:dyDescent="0.25">
      <c r="A39" s="309" t="s">
        <v>387</v>
      </c>
      <c r="B39" s="399" t="str">
        <f>IF($E39="","",VLOOKUP($E39,'Játék nélkül továbbjutók'!$A$7:$O$80,14))</f>
        <v/>
      </c>
      <c r="C39" s="399" t="str">
        <f>IF($E39="","",VLOOKUP($E39,'Játék nélkül továbbjutók'!$A$7:$O$80,15))</f>
        <v/>
      </c>
      <c r="D39" s="400" t="str">
        <f>IF($E39="","",VLOOKUP($E39,'Játék nélkül továbbjutók'!$A$7:$O$80,5))</f>
        <v/>
      </c>
      <c r="E39" s="401"/>
      <c r="F39" s="402" t="str">
        <f>UPPER(IF($E39="","",VLOOKUP($E39,'Játék nélkül továbbjutók'!$A$7:$O$80,2)))</f>
        <v/>
      </c>
      <c r="G39" s="402" t="str">
        <f>IF($E39="","",VLOOKUP($E39,'Játék nélkül továbbjutók'!$A$7:$O$80,3))</f>
        <v/>
      </c>
      <c r="H39" s="402"/>
      <c r="I39" s="402" t="str">
        <f>IF($E39="","",VLOOKUP($E39,'Játék nélkül továbbjutók'!$A$7:$O$80,4))</f>
        <v/>
      </c>
      <c r="J39" s="484"/>
      <c r="K39" s="412" t="str">
        <f>UPPER(IF(OR(J40="a",J40="as"),F39,IF(OR(J40="b",J40="bs"),F40,0)))</f>
        <v>0</v>
      </c>
      <c r="L39" s="420"/>
      <c r="M39" s="421"/>
      <c r="N39" s="499"/>
      <c r="O39" s="494" t="str">
        <f>UPPER(IF(OR(P55="a",P55="as"),Q46,IF(OR(P55="b",P55="bs"),Q62,0)))</f>
        <v>0</v>
      </c>
      <c r="P39" s="500"/>
      <c r="Q39" s="493"/>
      <c r="R39" s="493"/>
      <c r="S39" s="319"/>
    </row>
    <row r="40" spans="1:19" s="60" customFormat="1" ht="9.6" customHeight="1" x14ac:dyDescent="0.25">
      <c r="A40" s="343" t="s">
        <v>388</v>
      </c>
      <c r="B40" s="399" t="str">
        <f>IF($E40="","",VLOOKUP($E40,'Játék nélkül továbbjutók'!$A$7:$O$80,14))</f>
        <v/>
      </c>
      <c r="C40" s="399" t="str">
        <f>IF($E40="","",VLOOKUP($E40,'Játék nélkül továbbjutók'!$A$7:$O$80,15))</f>
        <v/>
      </c>
      <c r="D40" s="400" t="str">
        <f>IF($E40="","",VLOOKUP($E40,'Játék nélkül továbbjutók'!$A$7:$O$80,5))</f>
        <v/>
      </c>
      <c r="E40" s="401"/>
      <c r="F40" s="472" t="str">
        <f>UPPER(IF($E40="","",VLOOKUP($E40,'Játék nélkül továbbjutók'!$A$7:$O$80,2)))</f>
        <v/>
      </c>
      <c r="G40" s="472" t="str">
        <f>IF($E40="","",VLOOKUP($E40,'Játék nélkül továbbjutók'!$A$7:$O$80,3))</f>
        <v/>
      </c>
      <c r="H40" s="472"/>
      <c r="I40" s="472" t="str">
        <f>IF($E40="","",VLOOKUP($E40,'Játék nélkül továbbjutók'!$A$7:$O$80,4))</f>
        <v/>
      </c>
      <c r="J40" s="485"/>
      <c r="K40" s="404"/>
      <c r="L40" s="328"/>
      <c r="M40" s="412" t="str">
        <f>UPPER(IF(OR(L40="a",L40="as"),K39,IF(OR(L40="b",L40="bs"),K41,0)))</f>
        <v>0</v>
      </c>
      <c r="N40" s="420"/>
      <c r="O40" s="493"/>
      <c r="P40" s="493"/>
      <c r="Q40" s="493"/>
      <c r="R40" s="493"/>
      <c r="S40" s="319"/>
    </row>
    <row r="41" spans="1:19" s="60" customFormat="1" ht="9.6" customHeight="1" x14ac:dyDescent="0.25">
      <c r="A41" s="321" t="s">
        <v>389</v>
      </c>
      <c r="B41" s="399" t="str">
        <f>IF($E41="","",VLOOKUP($E41,'Játék nélkül továbbjutók'!$A$7:$O$80,14))</f>
        <v/>
      </c>
      <c r="C41" s="399" t="str">
        <f>IF($E41="","",VLOOKUP($E41,'Játék nélkül továbbjutók'!$A$7:$O$80,15))</f>
        <v/>
      </c>
      <c r="D41" s="400" t="str">
        <f>IF($E41="","",VLOOKUP($E41,'Játék nélkül továbbjutók'!$A$7:$O$80,5))</f>
        <v/>
      </c>
      <c r="E41" s="401"/>
      <c r="F41" s="472" t="str">
        <f>UPPER(IF($E41="","",VLOOKUP($E41,'Játék nélkül továbbjutók'!$A$7:$O$80,2)))</f>
        <v/>
      </c>
      <c r="G41" s="472" t="str">
        <f>IF($E41="","",VLOOKUP($E41,'Játék nélkül továbbjutók'!$A$7:$O$80,3))</f>
        <v/>
      </c>
      <c r="H41" s="472"/>
      <c r="I41" s="472" t="str">
        <f>IF($E41="","",VLOOKUP($E41,'Játék nélkül továbbjutók'!$A$7:$O$80,4))</f>
        <v/>
      </c>
      <c r="J41" s="484"/>
      <c r="K41" s="412" t="str">
        <f>UPPER(IF(OR(J42="a",J42="as"),F41,IF(OR(J42="b",J42="bs"),F42,0)))</f>
        <v>0</v>
      </c>
      <c r="L41" s="486"/>
      <c r="M41" s="404"/>
      <c r="N41" s="423"/>
      <c r="O41" s="493"/>
      <c r="P41" s="493"/>
      <c r="Q41" s="717" t="str">
        <f>IF(Y3="","",CONCATENATE(AB1," pont"))</f>
        <v/>
      </c>
      <c r="R41" s="717"/>
      <c r="S41" s="319"/>
    </row>
    <row r="42" spans="1:19" s="60" customFormat="1" ht="9.6" customHeight="1" x14ac:dyDescent="0.25">
      <c r="A42" s="321" t="s">
        <v>390</v>
      </c>
      <c r="B42" s="399" t="str">
        <f>IF($E42="","",VLOOKUP($E42,'Játék nélkül továbbjutók'!$A$7:$O$80,14))</f>
        <v/>
      </c>
      <c r="C42" s="399" t="str">
        <f>IF($E42="","",VLOOKUP($E42,'Játék nélkül továbbjutók'!$A$7:$O$80,15))</f>
        <v/>
      </c>
      <c r="D42" s="400" t="str">
        <f>IF($E42="","",VLOOKUP($E42,'Játék nélkül továbbjutók'!$A$7:$O$80,5))</f>
        <v/>
      </c>
      <c r="E42" s="401"/>
      <c r="F42" s="472" t="str">
        <f>UPPER(IF($E42="","",VLOOKUP($E42,'Játék nélkül továbbjutók'!$A$7:$O$80,2)))</f>
        <v/>
      </c>
      <c r="G42" s="472" t="str">
        <f>IF($E42="","",VLOOKUP($E42,'Játék nélkül továbbjutók'!$A$7:$O$80,3))</f>
        <v/>
      </c>
      <c r="H42" s="472"/>
      <c r="I42" s="472" t="str">
        <f>IF($E42="","",VLOOKUP($E42,'Játék nélkül továbbjutók'!$A$7:$O$80,4))</f>
        <v/>
      </c>
      <c r="J42" s="485"/>
      <c r="K42" s="404"/>
      <c r="L42" s="421"/>
      <c r="M42" s="419" t="s">
        <v>134</v>
      </c>
      <c r="N42" s="336"/>
      <c r="O42" s="412" t="str">
        <f>UPPER(IF(OR(N42="a",N42="as"),M40,IF(OR(N42="b",N42="bs"),M44,0)))</f>
        <v>0</v>
      </c>
      <c r="P42" s="420"/>
      <c r="Q42" s="421"/>
      <c r="R42" s="421"/>
      <c r="S42" s="319"/>
    </row>
    <row r="43" spans="1:19" s="60" customFormat="1" ht="9.6" customHeight="1" x14ac:dyDescent="0.25">
      <c r="A43" s="321" t="s">
        <v>391</v>
      </c>
      <c r="B43" s="399" t="str">
        <f>IF($E43="","",VLOOKUP($E43,'Játék nélkül továbbjutók'!$A$7:$O$80,14))</f>
        <v/>
      </c>
      <c r="C43" s="399" t="str">
        <f>IF($E43="","",VLOOKUP($E43,'Játék nélkül továbbjutók'!$A$7:$O$80,15))</f>
        <v/>
      </c>
      <c r="D43" s="400" t="str">
        <f>IF($E43="","",VLOOKUP($E43,'Játék nélkül továbbjutók'!$A$7:$O$80,5))</f>
        <v/>
      </c>
      <c r="E43" s="401"/>
      <c r="F43" s="472" t="str">
        <f>UPPER(IF($E43="","",VLOOKUP($E43,'Játék nélkül továbbjutók'!$A$7:$O$80,2)))</f>
        <v/>
      </c>
      <c r="G43" s="472" t="str">
        <f>IF($E43="","",VLOOKUP($E43,'Játék nélkül továbbjutók'!$A$7:$O$80,3))</f>
        <v/>
      </c>
      <c r="H43" s="472"/>
      <c r="I43" s="472" t="str">
        <f>IF($E43="","",VLOOKUP($E43,'Játék nélkül továbbjutók'!$A$7:$O$80,4))</f>
        <v/>
      </c>
      <c r="J43" s="484"/>
      <c r="K43" s="412" t="str">
        <f>UPPER(IF(OR(J44="a",J44="as"),F43,IF(OR(J44="b",J44="bs"),F44,0)))</f>
        <v>0</v>
      </c>
      <c r="L43" s="420"/>
      <c r="M43" s="487"/>
      <c r="N43" s="488"/>
      <c r="O43" s="404"/>
      <c r="P43" s="423"/>
      <c r="Q43" s="421"/>
      <c r="R43" s="421"/>
      <c r="S43" s="319"/>
    </row>
    <row r="44" spans="1:19" s="60" customFormat="1" ht="9.6" customHeight="1" x14ac:dyDescent="0.25">
      <c r="A44" s="321" t="s">
        <v>392</v>
      </c>
      <c r="B44" s="399" t="str">
        <f>IF($E44="","",VLOOKUP($E44,'Játék nélkül továbbjutók'!$A$7:$O$80,14))</f>
        <v/>
      </c>
      <c r="C44" s="399" t="str">
        <f>IF($E44="","",VLOOKUP($E44,'Játék nélkül továbbjutók'!$A$7:$O$80,15))</f>
        <v/>
      </c>
      <c r="D44" s="400" t="str">
        <f>IF($E44="","",VLOOKUP($E44,'Játék nélkül továbbjutók'!$A$7:$O$80,5))</f>
        <v/>
      </c>
      <c r="E44" s="401"/>
      <c r="F44" s="472" t="str">
        <f>UPPER(IF($E44="","",VLOOKUP($E44,'Játék nélkül továbbjutók'!$A$7:$O$80,2)))</f>
        <v/>
      </c>
      <c r="G44" s="472" t="str">
        <f>IF($E44="","",VLOOKUP($E44,'Játék nélkül továbbjutók'!$A$7:$O$80,3))</f>
        <v/>
      </c>
      <c r="H44" s="472"/>
      <c r="I44" s="472" t="str">
        <f>IF($E44="","",VLOOKUP($E44,'Játék nélkül továbbjutók'!$A$7:$O$80,4))</f>
        <v/>
      </c>
      <c r="J44" s="485"/>
      <c r="K44" s="404"/>
      <c r="L44" s="328"/>
      <c r="M44" s="412" t="str">
        <f>UPPER(IF(OR(L44="a",L44="as"),K43,IF(OR(L44="b",L44="bs"),K45,0)))</f>
        <v>0</v>
      </c>
      <c r="N44" s="489"/>
      <c r="O44" s="421"/>
      <c r="P44" s="423"/>
      <c r="Q44" s="421"/>
      <c r="R44" s="421"/>
      <c r="S44" s="319"/>
    </row>
    <row r="45" spans="1:19" s="60" customFormat="1" ht="9.6" customHeight="1" x14ac:dyDescent="0.25">
      <c r="A45" s="343" t="s">
        <v>393</v>
      </c>
      <c r="B45" s="399" t="str">
        <f>IF($E45="","",VLOOKUP($E45,'Játék nélkül továbbjutók'!$A$7:$O$80,14))</f>
        <v/>
      </c>
      <c r="C45" s="399" t="str">
        <f>IF($E45="","",VLOOKUP($E45,'Játék nélkül továbbjutók'!$A$7:$O$80,15))</f>
        <v/>
      </c>
      <c r="D45" s="400" t="str">
        <f>IF($E45="","",VLOOKUP($E45,'Játék nélkül továbbjutók'!$A$7:$O$80,5))</f>
        <v/>
      </c>
      <c r="E45" s="401"/>
      <c r="F45" s="472" t="str">
        <f>UPPER(IF($E45="","",VLOOKUP($E45,'Játék nélkül továbbjutók'!$A$7:$O$80,2)))</f>
        <v/>
      </c>
      <c r="G45" s="472" t="str">
        <f>IF($E45="","",VLOOKUP($E45,'Játék nélkül továbbjutók'!$A$7:$O$80,3))</f>
        <v/>
      </c>
      <c r="H45" s="472"/>
      <c r="I45" s="472" t="str">
        <f>IF($E45="","",VLOOKUP($E45,'Játék nélkül továbbjutók'!$A$7:$O$80,4))</f>
        <v/>
      </c>
      <c r="J45" s="484"/>
      <c r="K45" s="412" t="str">
        <f>UPPER(IF(OR(J46="a",J46="as"),F45,IF(OR(J46="b",J46="bs"),F46,0)))</f>
        <v>0</v>
      </c>
      <c r="L45" s="430"/>
      <c r="M45" s="404"/>
      <c r="N45" s="421"/>
      <c r="O45" s="421"/>
      <c r="P45" s="423"/>
      <c r="Q45" s="421"/>
      <c r="R45" s="421"/>
      <c r="S45" s="319"/>
    </row>
    <row r="46" spans="1:19" s="60" customFormat="1" ht="9.6" customHeight="1" x14ac:dyDescent="0.25">
      <c r="A46" s="347" t="s">
        <v>394</v>
      </c>
      <c r="B46" s="399" t="str">
        <f>IF($E46="","",VLOOKUP($E46,'Játék nélkül továbbjutók'!$A$7:$O$80,14))</f>
        <v/>
      </c>
      <c r="C46" s="399" t="str">
        <f>IF($E46="","",VLOOKUP($E46,'Játék nélkül továbbjutók'!$A$7:$O$80,15))</f>
        <v/>
      </c>
      <c r="D46" s="400" t="str">
        <f>IF($E46="","",VLOOKUP($E46,'Játék nélkül továbbjutók'!$A$7:$O$80,5))</f>
        <v/>
      </c>
      <c r="E46" s="401"/>
      <c r="F46" s="402" t="str">
        <f>UPPER(IF($E46="","",VLOOKUP($E46,'Játék nélkül továbbjutók'!$A$7:$O$80,2)))</f>
        <v/>
      </c>
      <c r="G46" s="402" t="str">
        <f>IF($E46="","",VLOOKUP($E46,'Játék nélkül továbbjutók'!$A$7:$O$80,3))</f>
        <v/>
      </c>
      <c r="H46" s="402"/>
      <c r="I46" s="402" t="str">
        <f>IF($E46="","",VLOOKUP($E46,'Játék nélkül továbbjutók'!$A$7:$O$80,4))</f>
        <v/>
      </c>
      <c r="J46" s="485"/>
      <c r="K46" s="404"/>
      <c r="L46" s="421"/>
      <c r="M46" s="421"/>
      <c r="N46" s="490"/>
      <c r="O46" s="419" t="s">
        <v>134</v>
      </c>
      <c r="P46" s="336"/>
      <c r="Q46" s="412" t="str">
        <f>UPPER(IF(OR(P46="a",P46="as"),O42,IF(OR(P46="b",P46="bs"),O50,0)))</f>
        <v>0</v>
      </c>
      <c r="R46" s="420"/>
      <c r="S46" s="319"/>
    </row>
    <row r="47" spans="1:19" s="60" customFormat="1" ht="9.6" customHeight="1" x14ac:dyDescent="0.25">
      <c r="A47" s="309" t="s">
        <v>395</v>
      </c>
      <c r="B47" s="399" t="str">
        <f>IF($E47="","",VLOOKUP($E47,'Játék nélkül továbbjutók'!$A$7:$O$80,14))</f>
        <v/>
      </c>
      <c r="C47" s="399" t="str">
        <f>IF($E47="","",VLOOKUP($E47,'Játék nélkül továbbjutók'!$A$7:$O$80,15))</f>
        <v/>
      </c>
      <c r="D47" s="400" t="str">
        <f>IF($E47="","",VLOOKUP($E47,'Játék nélkül továbbjutók'!$A$7:$O$80,5))</f>
        <v/>
      </c>
      <c r="E47" s="401"/>
      <c r="F47" s="402" t="str">
        <f>UPPER(IF($E47="","",VLOOKUP($E47,'Játék nélkül továbbjutók'!$A$7:$O$80,2)))</f>
        <v/>
      </c>
      <c r="G47" s="402" t="str">
        <f>IF($E47="","",VLOOKUP($E47,'Játék nélkül továbbjutók'!$A$7:$O$80,3))</f>
        <v/>
      </c>
      <c r="H47" s="402"/>
      <c r="I47" s="402" t="str">
        <f>IF($E47="","",VLOOKUP($E47,'Játék nélkül továbbjutók'!$A$7:$O$80,4))</f>
        <v/>
      </c>
      <c r="J47" s="484"/>
      <c r="K47" s="412" t="str">
        <f>UPPER(IF(OR(J48="a",J48="as"),F47,IF(OR(J48="b",J48="bs"),F48,0)))</f>
        <v>0</v>
      </c>
      <c r="L47" s="420"/>
      <c r="M47" s="421"/>
      <c r="N47" s="421"/>
      <c r="O47" s="421"/>
      <c r="P47" s="423"/>
      <c r="Q47" s="404"/>
      <c r="R47" s="423"/>
      <c r="S47" s="319"/>
    </row>
    <row r="48" spans="1:19" s="60" customFormat="1" ht="9.6" customHeight="1" x14ac:dyDescent="0.25">
      <c r="A48" s="343" t="s">
        <v>396</v>
      </c>
      <c r="B48" s="399" t="str">
        <f>IF($E48="","",VLOOKUP($E48,'Játék nélkül továbbjutók'!$A$7:$O$80,14))</f>
        <v/>
      </c>
      <c r="C48" s="399" t="str">
        <f>IF($E48="","",VLOOKUP($E48,'Játék nélkül továbbjutók'!$A$7:$O$80,15))</f>
        <v/>
      </c>
      <c r="D48" s="400" t="str">
        <f>IF($E48="","",VLOOKUP($E48,'Játék nélkül továbbjutók'!$A$7:$O$80,5))</f>
        <v/>
      </c>
      <c r="E48" s="401"/>
      <c r="F48" s="472" t="str">
        <f>UPPER(IF($E48="","",VLOOKUP($E48,'Játék nélkül továbbjutók'!$A$7:$O$80,2)))</f>
        <v/>
      </c>
      <c r="G48" s="472" t="str">
        <f>IF($E48="","",VLOOKUP($E48,'Játék nélkül továbbjutók'!$A$7:$O$80,3))</f>
        <v/>
      </c>
      <c r="H48" s="472"/>
      <c r="I48" s="472" t="str">
        <f>IF($E48="","",VLOOKUP($E48,'Játék nélkül továbbjutók'!$A$7:$O$80,4))</f>
        <v/>
      </c>
      <c r="J48" s="485"/>
      <c r="K48" s="404"/>
      <c r="L48" s="328"/>
      <c r="M48" s="412" t="str">
        <f>UPPER(IF(OR(L48="a",L48="as"),K47,IF(OR(L48="b",L48="bs"),K49,0)))</f>
        <v>0</v>
      </c>
      <c r="N48" s="420"/>
      <c r="O48" s="421"/>
      <c r="P48" s="423"/>
      <c r="Q48" s="421"/>
      <c r="R48" s="423"/>
      <c r="S48" s="319"/>
    </row>
    <row r="49" spans="1:19" s="60" customFormat="1" ht="9.6" customHeight="1" x14ac:dyDescent="0.25">
      <c r="A49" s="321" t="s">
        <v>397</v>
      </c>
      <c r="B49" s="399" t="str">
        <f>IF($E49="","",VLOOKUP($E49,'Játék nélkül továbbjutók'!$A$7:$O$80,14))</f>
        <v/>
      </c>
      <c r="C49" s="399" t="str">
        <f>IF($E49="","",VLOOKUP($E49,'Játék nélkül továbbjutók'!$A$7:$O$80,15))</f>
        <v/>
      </c>
      <c r="D49" s="400" t="str">
        <f>IF($E49="","",VLOOKUP($E49,'Játék nélkül továbbjutók'!$A$7:$O$80,5))</f>
        <v/>
      </c>
      <c r="E49" s="401"/>
      <c r="F49" s="472" t="str">
        <f>UPPER(IF($E49="","",VLOOKUP($E49,'Játék nélkül továbbjutók'!$A$7:$O$80,2)))</f>
        <v/>
      </c>
      <c r="G49" s="472" t="str">
        <f>IF($E49="","",VLOOKUP($E49,'Játék nélkül továbbjutók'!$A$7:$O$80,3))</f>
        <v/>
      </c>
      <c r="H49" s="472"/>
      <c r="I49" s="472" t="str">
        <f>IF($E49="","",VLOOKUP($E49,'Játék nélkül továbbjutók'!$A$7:$O$80,4))</f>
        <v/>
      </c>
      <c r="J49" s="484"/>
      <c r="K49" s="412" t="str">
        <f>UPPER(IF(OR(J50="a",J50="as"),F49,IF(OR(J50="b",J50="bs"),F50,0)))</f>
        <v>0</v>
      </c>
      <c r="L49" s="486"/>
      <c r="M49" s="404"/>
      <c r="N49" s="423"/>
      <c r="O49" s="421"/>
      <c r="P49" s="423"/>
      <c r="Q49" s="421"/>
      <c r="R49" s="423"/>
      <c r="S49" s="319"/>
    </row>
    <row r="50" spans="1:19" s="60" customFormat="1" ht="9.6" customHeight="1" x14ac:dyDescent="0.25">
      <c r="A50" s="321" t="s">
        <v>398</v>
      </c>
      <c r="B50" s="399" t="str">
        <f>IF($E50="","",VLOOKUP($E50,'Játék nélkül továbbjutók'!$A$7:$O$80,14))</f>
        <v/>
      </c>
      <c r="C50" s="399" t="str">
        <f>IF($E50="","",VLOOKUP($E50,'Játék nélkül továbbjutók'!$A$7:$O$80,15))</f>
        <v/>
      </c>
      <c r="D50" s="400" t="str">
        <f>IF($E50="","",VLOOKUP($E50,'Játék nélkül továbbjutók'!$A$7:$O$80,5))</f>
        <v/>
      </c>
      <c r="E50" s="401"/>
      <c r="F50" s="472" t="str">
        <f>UPPER(IF($E50="","",VLOOKUP($E50,'Játék nélkül továbbjutók'!$A$7:$O$80,2)))</f>
        <v/>
      </c>
      <c r="G50" s="472" t="str">
        <f>IF($E50="","",VLOOKUP($E50,'Játék nélkül továbbjutók'!$A$7:$O$80,3))</f>
        <v/>
      </c>
      <c r="H50" s="472"/>
      <c r="I50" s="472" t="str">
        <f>IF($E50="","",VLOOKUP($E50,'Játék nélkül továbbjutók'!$A$7:$O$80,4))</f>
        <v/>
      </c>
      <c r="J50" s="485"/>
      <c r="K50" s="404"/>
      <c r="L50" s="421"/>
      <c r="M50" s="419" t="s">
        <v>134</v>
      </c>
      <c r="N50" s="336"/>
      <c r="O50" s="412" t="str">
        <f>UPPER(IF(OR(N50="a",N50="as"),M48,IF(OR(N50="b",N50="bs"),M52,0)))</f>
        <v>0</v>
      </c>
      <c r="P50" s="430"/>
      <c r="Q50" s="421"/>
      <c r="R50" s="423"/>
      <c r="S50" s="319"/>
    </row>
    <row r="51" spans="1:19" s="60" customFormat="1" ht="9.6" customHeight="1" x14ac:dyDescent="0.25">
      <c r="A51" s="321" t="s">
        <v>399</v>
      </c>
      <c r="B51" s="399" t="str">
        <f>IF($E51="","",VLOOKUP($E51,'Játék nélkül továbbjutók'!$A$7:$O$80,14))</f>
        <v/>
      </c>
      <c r="C51" s="399" t="str">
        <f>IF($E51="","",VLOOKUP($E51,'Játék nélkül továbbjutók'!$A$7:$O$80,15))</f>
        <v/>
      </c>
      <c r="D51" s="400" t="str">
        <f>IF($E51="","",VLOOKUP($E51,'Játék nélkül továbbjutók'!$A$7:$O$80,5))</f>
        <v/>
      </c>
      <c r="E51" s="401"/>
      <c r="F51" s="472" t="str">
        <f>UPPER(IF($E51="","",VLOOKUP($E51,'Játék nélkül továbbjutók'!$A$7:$O$80,2)))</f>
        <v/>
      </c>
      <c r="G51" s="472" t="str">
        <f>IF($E51="","",VLOOKUP($E51,'Játék nélkül továbbjutók'!$A$7:$O$80,3))</f>
        <v/>
      </c>
      <c r="H51" s="472"/>
      <c r="I51" s="472" t="str">
        <f>IF($E51="","",VLOOKUP($E51,'Játék nélkül továbbjutók'!$A$7:$O$80,4))</f>
        <v/>
      </c>
      <c r="J51" s="484"/>
      <c r="K51" s="412" t="str">
        <f>UPPER(IF(OR(J52="a",J52="as"),F51,IF(OR(J52="b",J52="bs"),F52,0)))</f>
        <v>0</v>
      </c>
      <c r="L51" s="420"/>
      <c r="M51" s="487"/>
      <c r="N51" s="488"/>
      <c r="O51" s="404"/>
      <c r="P51" s="421"/>
      <c r="Q51" s="421"/>
      <c r="R51" s="423"/>
      <c r="S51" s="319"/>
    </row>
    <row r="52" spans="1:19" s="60" customFormat="1" ht="9.6" customHeight="1" x14ac:dyDescent="0.25">
      <c r="A52" s="321" t="s">
        <v>400</v>
      </c>
      <c r="B52" s="399" t="str">
        <f>IF($E52="","",VLOOKUP($E52,'Játék nélkül továbbjutók'!$A$7:$O$80,14))</f>
        <v/>
      </c>
      <c r="C52" s="399" t="str">
        <f>IF($E52="","",VLOOKUP($E52,'Játék nélkül továbbjutók'!$A$7:$O$80,15))</f>
        <v/>
      </c>
      <c r="D52" s="400" t="str">
        <f>IF($E52="","",VLOOKUP($E52,'Játék nélkül továbbjutók'!$A$7:$O$80,5))</f>
        <v/>
      </c>
      <c r="E52" s="401"/>
      <c r="F52" s="472" t="str">
        <f>UPPER(IF($E52="","",VLOOKUP($E52,'Játék nélkül továbbjutók'!$A$7:$O$80,2)))</f>
        <v/>
      </c>
      <c r="G52" s="472" t="str">
        <f>IF($E52="","",VLOOKUP($E52,'Játék nélkül továbbjutók'!$A$7:$O$80,3))</f>
        <v/>
      </c>
      <c r="H52" s="472"/>
      <c r="I52" s="472" t="str">
        <f>IF($E52="","",VLOOKUP($E52,'Játék nélkül továbbjutók'!$A$7:$O$80,4))</f>
        <v/>
      </c>
      <c r="J52" s="485"/>
      <c r="K52" s="404"/>
      <c r="L52" s="328"/>
      <c r="M52" s="412" t="str">
        <f>UPPER(IF(OR(L52="a",L52="as"),K51,IF(OR(L52="b",L52="bs"),K53,0)))</f>
        <v>0</v>
      </c>
      <c r="N52" s="489"/>
      <c r="O52" s="421"/>
      <c r="P52" s="421"/>
      <c r="Q52" s="421"/>
      <c r="R52" s="423"/>
      <c r="S52" s="319"/>
    </row>
    <row r="53" spans="1:19" s="60" customFormat="1" ht="9.6" customHeight="1" x14ac:dyDescent="0.25">
      <c r="A53" s="343" t="s">
        <v>401</v>
      </c>
      <c r="B53" s="399" t="str">
        <f>IF($E53="","",VLOOKUP($E53,'Játék nélkül továbbjutók'!$A$7:$O$80,14))</f>
        <v/>
      </c>
      <c r="C53" s="399" t="str">
        <f>IF($E53="","",VLOOKUP($E53,'Játék nélkül továbbjutók'!$A$7:$O$80,15))</f>
        <v/>
      </c>
      <c r="D53" s="400" t="str">
        <f>IF($E53="","",VLOOKUP($E53,'Játék nélkül továbbjutók'!$A$7:$O$80,5))</f>
        <v/>
      </c>
      <c r="E53" s="401"/>
      <c r="F53" s="472" t="str">
        <f>UPPER(IF($E53="","",VLOOKUP($E53,'Játék nélkül továbbjutók'!$A$7:$O$80,2)))</f>
        <v/>
      </c>
      <c r="G53" s="472" t="str">
        <f>IF($E53="","",VLOOKUP($E53,'Játék nélkül továbbjutók'!$A$7:$O$80,3))</f>
        <v/>
      </c>
      <c r="H53" s="472"/>
      <c r="I53" s="472" t="str">
        <f>IF($E53="","",VLOOKUP($E53,'Játék nélkül továbbjutók'!$A$7:$O$80,4))</f>
        <v/>
      </c>
      <c r="J53" s="484"/>
      <c r="K53" s="412" t="str">
        <f>UPPER(IF(OR(J54="a",J54="as"),F53,IF(OR(J54="b",J54="bs"),F54,0)))</f>
        <v>0</v>
      </c>
      <c r="L53" s="430"/>
      <c r="M53" s="404"/>
      <c r="N53" s="421"/>
      <c r="O53" s="421"/>
      <c r="P53" s="421"/>
      <c r="Q53" s="421"/>
      <c r="R53" s="423"/>
      <c r="S53" s="319"/>
    </row>
    <row r="54" spans="1:19" s="60" customFormat="1" ht="9.6" customHeight="1" x14ac:dyDescent="0.25">
      <c r="A54" s="347" t="s">
        <v>402</v>
      </c>
      <c r="B54" s="399" t="str">
        <f>IF($E54="","",VLOOKUP($E54,'Játék nélkül továbbjutók'!$A$7:$O$80,14))</f>
        <v/>
      </c>
      <c r="C54" s="399" t="str">
        <f>IF($E54="","",VLOOKUP($E54,'Játék nélkül továbbjutók'!$A$7:$O$80,15))</f>
        <v/>
      </c>
      <c r="D54" s="400" t="str">
        <f>IF($E54="","",VLOOKUP($E54,'Játék nélkül továbbjutók'!$A$7:$O$80,5))</f>
        <v/>
      </c>
      <c r="E54" s="401"/>
      <c r="F54" s="402" t="str">
        <f>UPPER(IF($E54="","",VLOOKUP($E54,'Játék nélkül továbbjutók'!$A$7:$O$80,2)))</f>
        <v/>
      </c>
      <c r="G54" s="402" t="str">
        <f>IF($E54="","",VLOOKUP($E54,'Játék nélkül továbbjutók'!$A$7:$O$80,3))</f>
        <v/>
      </c>
      <c r="H54" s="402"/>
      <c r="I54" s="402" t="str">
        <f>IF($E54="","",VLOOKUP($E54,'Játék nélkül továbbjutók'!$A$7:$O$80,4))</f>
        <v/>
      </c>
      <c r="J54" s="485"/>
      <c r="K54" s="404"/>
      <c r="L54" s="421"/>
      <c r="M54" s="421"/>
      <c r="N54" s="490"/>
      <c r="O54" s="491" t="s">
        <v>403</v>
      </c>
      <c r="P54" s="478"/>
      <c r="Q54" s="412" t="str">
        <f>UPPER(IF(OR(P55="a",P55="as"),Q46,IF(OR(P55="b",P55="bs"),Q62,0)))</f>
        <v>0</v>
      </c>
      <c r="R54" s="479"/>
      <c r="S54" s="319"/>
    </row>
    <row r="55" spans="1:19" s="60" customFormat="1" ht="9.6" customHeight="1" x14ac:dyDescent="0.25">
      <c r="A55" s="309" t="s">
        <v>404</v>
      </c>
      <c r="B55" s="399" t="str">
        <f>IF($E55="","",VLOOKUP($E55,'Játék nélkül továbbjutók'!$A$7:$O$80,14))</f>
        <v/>
      </c>
      <c r="C55" s="399" t="str">
        <f>IF($E55="","",VLOOKUP($E55,'Játék nélkül továbbjutók'!$A$7:$O$80,15))</f>
        <v/>
      </c>
      <c r="D55" s="400" t="str">
        <f>IF($E55="","",VLOOKUP($E55,'Játék nélkül továbbjutók'!$A$7:$O$80,5))</f>
        <v/>
      </c>
      <c r="E55" s="401"/>
      <c r="F55" s="402" t="str">
        <f>UPPER(IF($E55="","",VLOOKUP($E55,'Játék nélkül továbbjutók'!$A$7:$O$80,2)))</f>
        <v/>
      </c>
      <c r="G55" s="402" t="str">
        <f>IF($E55="","",VLOOKUP($E55,'Játék nélkül továbbjutók'!$A$7:$O$80,3))</f>
        <v/>
      </c>
      <c r="H55" s="402"/>
      <c r="I55" s="402" t="str">
        <f>IF($E55="","",VLOOKUP($E55,'Játék nélkül továbbjutók'!$A$7:$O$80,4))</f>
        <v/>
      </c>
      <c r="J55" s="484"/>
      <c r="K55" s="412" t="str">
        <f>UPPER(IF(OR(J56="a",J56="as"),F55,IF(OR(J56="b",J56="bs"),F56,0)))</f>
        <v>0</v>
      </c>
      <c r="L55" s="420"/>
      <c r="M55" s="421"/>
      <c r="N55" s="421"/>
      <c r="O55" s="419" t="s">
        <v>134</v>
      </c>
      <c r="P55" s="480"/>
      <c r="Q55" s="404"/>
      <c r="R55" s="474"/>
      <c r="S55" s="319"/>
    </row>
    <row r="56" spans="1:19" s="60" customFormat="1" ht="9.6" customHeight="1" x14ac:dyDescent="0.25">
      <c r="A56" s="343" t="s">
        <v>405</v>
      </c>
      <c r="B56" s="399" t="str">
        <f>IF($E56="","",VLOOKUP($E56,'Játék nélkül továbbjutók'!$A$7:$O$80,14))</f>
        <v/>
      </c>
      <c r="C56" s="399" t="str">
        <f>IF($E56="","",VLOOKUP($E56,'Játék nélkül továbbjutók'!$A$7:$O$80,15))</f>
        <v/>
      </c>
      <c r="D56" s="400" t="str">
        <f>IF($E56="","",VLOOKUP($E56,'Játék nélkül továbbjutók'!$A$7:$O$80,5))</f>
        <v/>
      </c>
      <c r="E56" s="401"/>
      <c r="F56" s="472" t="str">
        <f>UPPER(IF($E56="","",VLOOKUP($E56,'Játék nélkül továbbjutók'!$A$7:$O$80,2)))</f>
        <v/>
      </c>
      <c r="G56" s="472" t="str">
        <f>IF($E56="","",VLOOKUP($E56,'Játék nélkül továbbjutók'!$A$7:$O$80,3))</f>
        <v/>
      </c>
      <c r="H56" s="472"/>
      <c r="I56" s="472" t="str">
        <f>IF($E56="","",VLOOKUP($E56,'Játék nélkül továbbjutók'!$A$7:$O$80,4))</f>
        <v/>
      </c>
      <c r="J56" s="485"/>
      <c r="K56" s="404"/>
      <c r="L56" s="328"/>
      <c r="M56" s="412" t="str">
        <f>UPPER(IF(OR(L56="a",L56="as"),K55,IF(OR(L56="b",L56="bs"),K57,0)))</f>
        <v>0</v>
      </c>
      <c r="N56" s="420"/>
      <c r="O56" s="421"/>
      <c r="P56" s="421"/>
      <c r="Q56" s="421"/>
      <c r="R56" s="423"/>
      <c r="S56" s="319"/>
    </row>
    <row r="57" spans="1:19" s="60" customFormat="1" ht="9.6" customHeight="1" x14ac:dyDescent="0.25">
      <c r="A57" s="321" t="s">
        <v>406</v>
      </c>
      <c r="B57" s="399" t="str">
        <f>IF($E57="","",VLOOKUP($E57,'Játék nélkül továbbjutók'!$A$7:$O$80,14))</f>
        <v/>
      </c>
      <c r="C57" s="399" t="str">
        <f>IF($E57="","",VLOOKUP($E57,'Játék nélkül továbbjutók'!$A$7:$O$80,15))</f>
        <v/>
      </c>
      <c r="D57" s="400" t="str">
        <f>IF($E57="","",VLOOKUP($E57,'Játék nélkül továbbjutók'!$A$7:$O$80,5))</f>
        <v/>
      </c>
      <c r="E57" s="401"/>
      <c r="F57" s="472" t="str">
        <f>UPPER(IF($E57="","",VLOOKUP($E57,'Játék nélkül továbbjutók'!$A$7:$O$80,2)))</f>
        <v/>
      </c>
      <c r="G57" s="472" t="str">
        <f>IF($E57="","",VLOOKUP($E57,'Játék nélkül továbbjutók'!$A$7:$O$80,3))</f>
        <v/>
      </c>
      <c r="H57" s="472"/>
      <c r="I57" s="472" t="str">
        <f>IF($E57="","",VLOOKUP($E57,'Játék nélkül továbbjutók'!$A$7:$O$80,4))</f>
        <v/>
      </c>
      <c r="J57" s="484"/>
      <c r="K57" s="412" t="str">
        <f>UPPER(IF(OR(J58="a",J58="as"),F57,IF(OR(J58="b",J58="bs"),F58,0)))</f>
        <v>0</v>
      </c>
      <c r="L57" s="486"/>
      <c r="M57" s="404"/>
      <c r="N57" s="423"/>
      <c r="O57" s="421"/>
      <c r="P57" s="421"/>
      <c r="Q57" s="716" t="str">
        <f>IF(Y3="","",CONCATENATE(AC1," pont"))</f>
        <v/>
      </c>
      <c r="R57" s="716"/>
      <c r="S57" s="319"/>
    </row>
    <row r="58" spans="1:19" s="60" customFormat="1" ht="9.6" customHeight="1" x14ac:dyDescent="0.25">
      <c r="A58" s="321" t="s">
        <v>407</v>
      </c>
      <c r="B58" s="399" t="str">
        <f>IF($E58="","",VLOOKUP($E58,'Játék nélkül továbbjutók'!$A$7:$O$80,14))</f>
        <v/>
      </c>
      <c r="C58" s="399" t="str">
        <f>IF($E58="","",VLOOKUP($E58,'Játék nélkül továbbjutók'!$A$7:$O$80,15))</f>
        <v/>
      </c>
      <c r="D58" s="400" t="str">
        <f>IF($E58="","",VLOOKUP($E58,'Játék nélkül továbbjutók'!$A$7:$O$80,5))</f>
        <v/>
      </c>
      <c r="E58" s="401"/>
      <c r="F58" s="472" t="str">
        <f>UPPER(IF($E58="","",VLOOKUP($E58,'Játék nélkül továbbjutók'!$A$7:$O$80,2)))</f>
        <v/>
      </c>
      <c r="G58" s="472" t="str">
        <f>IF($E58="","",VLOOKUP($E58,'Játék nélkül továbbjutók'!$A$7:$O$80,3))</f>
        <v/>
      </c>
      <c r="H58" s="472"/>
      <c r="I58" s="472" t="str">
        <f>IF($E58="","",VLOOKUP($E58,'Játék nélkül továbbjutók'!$A$7:$O$80,4))</f>
        <v/>
      </c>
      <c r="J58" s="485"/>
      <c r="K58" s="404"/>
      <c r="L58" s="421"/>
      <c r="M58" s="419" t="s">
        <v>134</v>
      </c>
      <c r="N58" s="336"/>
      <c r="O58" s="412" t="str">
        <f>UPPER(IF(OR(N58="a",N58="as"),M56,IF(OR(N58="b",N58="bs"),M60,0)))</f>
        <v>0</v>
      </c>
      <c r="P58" s="420"/>
      <c r="Q58" s="421"/>
      <c r="R58" s="423"/>
      <c r="S58" s="319"/>
    </row>
    <row r="59" spans="1:19" s="60" customFormat="1" ht="9.6" customHeight="1" x14ac:dyDescent="0.25">
      <c r="A59" s="321" t="s">
        <v>408</v>
      </c>
      <c r="B59" s="399" t="str">
        <f>IF($E59="","",VLOOKUP($E59,'Játék nélkül továbbjutók'!$A$7:$O$80,14))</f>
        <v/>
      </c>
      <c r="C59" s="399" t="str">
        <f>IF($E59="","",VLOOKUP($E59,'Játék nélkül továbbjutók'!$A$7:$O$80,15))</f>
        <v/>
      </c>
      <c r="D59" s="400" t="str">
        <f>IF($E59="","",VLOOKUP($E59,'Játék nélkül továbbjutók'!$A$7:$O$80,5))</f>
        <v/>
      </c>
      <c r="E59" s="401"/>
      <c r="F59" s="472" t="str">
        <f>UPPER(IF($E59="","",VLOOKUP($E59,'Játék nélkül továbbjutók'!$A$7:$O$80,2)))</f>
        <v/>
      </c>
      <c r="G59" s="472" t="str">
        <f>IF($E59="","",VLOOKUP($E59,'Játék nélkül továbbjutók'!$A$7:$O$80,3))</f>
        <v/>
      </c>
      <c r="H59" s="472"/>
      <c r="I59" s="472" t="str">
        <f>IF($E59="","",VLOOKUP($E59,'Játék nélkül továbbjutók'!$A$7:$O$80,4))</f>
        <v/>
      </c>
      <c r="J59" s="484"/>
      <c r="K59" s="412" t="str">
        <f>UPPER(IF(OR(J60="a",J60="as"),F59,IF(OR(J60="b",J60="bs"),F60,0)))</f>
        <v>0</v>
      </c>
      <c r="L59" s="420"/>
      <c r="M59" s="487"/>
      <c r="N59" s="488"/>
      <c r="O59" s="404"/>
      <c r="P59" s="423"/>
      <c r="Q59" s="421"/>
      <c r="R59" s="423"/>
      <c r="S59" s="319"/>
    </row>
    <row r="60" spans="1:19" s="60" customFormat="1" ht="9.6" customHeight="1" x14ac:dyDescent="0.25">
      <c r="A60" s="321" t="s">
        <v>409</v>
      </c>
      <c r="B60" s="399" t="str">
        <f>IF($E60="","",VLOOKUP($E60,'Játék nélkül továbbjutók'!$A$7:$O$80,14))</f>
        <v/>
      </c>
      <c r="C60" s="399" t="str">
        <f>IF($E60="","",VLOOKUP($E60,'Játék nélkül továbbjutók'!$A$7:$O$80,15))</f>
        <v/>
      </c>
      <c r="D60" s="400" t="str">
        <f>IF($E60="","",VLOOKUP($E60,'Játék nélkül továbbjutók'!$A$7:$O$80,5))</f>
        <v/>
      </c>
      <c r="E60" s="401"/>
      <c r="F60" s="472" t="str">
        <f>UPPER(IF($E60="","",VLOOKUP($E60,'Játék nélkül továbbjutók'!$A$7:$O$80,2)))</f>
        <v/>
      </c>
      <c r="G60" s="472" t="str">
        <f>IF($E60="","",VLOOKUP($E60,'Játék nélkül továbbjutók'!$A$7:$O$80,3))</f>
        <v/>
      </c>
      <c r="H60" s="472"/>
      <c r="I60" s="472" t="str">
        <f>IF($E60="","",VLOOKUP($E60,'Játék nélkül továbbjutók'!$A$7:$O$80,4))</f>
        <v/>
      </c>
      <c r="J60" s="485"/>
      <c r="K60" s="404"/>
      <c r="L60" s="328"/>
      <c r="M60" s="412" t="str">
        <f>UPPER(IF(OR(L60="a",L60="as"),K59,IF(OR(L60="b",L60="bs"),K61,0)))</f>
        <v>0</v>
      </c>
      <c r="N60" s="489"/>
      <c r="O60" s="421"/>
      <c r="P60" s="423"/>
      <c r="Q60" s="421"/>
      <c r="R60" s="423"/>
      <c r="S60" s="319"/>
    </row>
    <row r="61" spans="1:19" s="60" customFormat="1" ht="9.6" customHeight="1" x14ac:dyDescent="0.25">
      <c r="A61" s="343" t="s">
        <v>410</v>
      </c>
      <c r="B61" s="399" t="str">
        <f>IF($E61="","",VLOOKUP($E61,'Játék nélkül továbbjutók'!$A$7:$O$80,14))</f>
        <v/>
      </c>
      <c r="C61" s="399" t="str">
        <f>IF($E61="","",VLOOKUP($E61,'Játék nélkül továbbjutók'!$A$7:$O$80,15))</f>
        <v/>
      </c>
      <c r="D61" s="400" t="str">
        <f>IF($E61="","",VLOOKUP($E61,'Játék nélkül továbbjutók'!$A$7:$O$80,5))</f>
        <v/>
      </c>
      <c r="E61" s="401"/>
      <c r="F61" s="472" t="str">
        <f>UPPER(IF($E61="","",VLOOKUP($E61,'Játék nélkül továbbjutók'!$A$7:$O$80,2)))</f>
        <v/>
      </c>
      <c r="G61" s="472" t="str">
        <f>IF($E61="","",VLOOKUP($E61,'Játék nélkül továbbjutók'!$A$7:$O$80,3))</f>
        <v/>
      </c>
      <c r="H61" s="472"/>
      <c r="I61" s="472" t="str">
        <f>IF($E61="","",VLOOKUP($E61,'Játék nélkül továbbjutók'!$A$7:$O$80,4))</f>
        <v/>
      </c>
      <c r="J61" s="484"/>
      <c r="K61" s="412" t="str">
        <f>UPPER(IF(OR(J62="a",J62="as"),F61,IF(OR(J62="b",J62="bs"),F62,0)))</f>
        <v>0</v>
      </c>
      <c r="L61" s="430"/>
      <c r="M61" s="404"/>
      <c r="N61" s="421"/>
      <c r="O61" s="421"/>
      <c r="P61" s="423"/>
      <c r="Q61" s="421"/>
      <c r="R61" s="423"/>
      <c r="S61" s="319"/>
    </row>
    <row r="62" spans="1:19" s="60" customFormat="1" ht="9.6" customHeight="1" x14ac:dyDescent="0.25">
      <c r="A62" s="347" t="s">
        <v>411</v>
      </c>
      <c r="B62" s="399" t="str">
        <f>IF($E62="","",VLOOKUP($E62,'Játék nélkül továbbjutók'!$A$7:$O$80,14))</f>
        <v/>
      </c>
      <c r="C62" s="399" t="str">
        <f>IF($E62="","",VLOOKUP($E62,'Játék nélkül továbbjutók'!$A$7:$O$80,15))</f>
        <v/>
      </c>
      <c r="D62" s="400" t="str">
        <f>IF($E62="","",VLOOKUP($E62,'Játék nélkül továbbjutók'!$A$7:$O$80,5))</f>
        <v/>
      </c>
      <c r="E62" s="401"/>
      <c r="F62" s="402" t="str">
        <f>UPPER(IF($E62="","",VLOOKUP($E62,'Játék nélkül továbbjutók'!$A$7:$O$80,2)))</f>
        <v/>
      </c>
      <c r="G62" s="402" t="str">
        <f>IF($E62="","",VLOOKUP($E62,'Játék nélkül továbbjutók'!$A$7:$O$80,3))</f>
        <v/>
      </c>
      <c r="H62" s="402"/>
      <c r="I62" s="402" t="str">
        <f>IF($E62="","",VLOOKUP($E62,'Játék nélkül továbbjutók'!$A$7:$O$80,4))</f>
        <v/>
      </c>
      <c r="J62" s="485"/>
      <c r="K62" s="404"/>
      <c r="L62" s="421"/>
      <c r="M62" s="421"/>
      <c r="N62" s="490"/>
      <c r="O62" s="419" t="s">
        <v>134</v>
      </c>
      <c r="P62" s="336"/>
      <c r="Q62" s="412" t="str">
        <f>UPPER(IF(OR(P62="a",P62="as"),O58,IF(OR(P62="b",P62="bs"),O66,0)))</f>
        <v>0</v>
      </c>
      <c r="R62" s="430"/>
      <c r="S62" s="319"/>
    </row>
    <row r="63" spans="1:19" s="60" customFormat="1" ht="9.6" customHeight="1" x14ac:dyDescent="0.25">
      <c r="A63" s="309" t="s">
        <v>412</v>
      </c>
      <c r="B63" s="399" t="str">
        <f>IF($E63="","",VLOOKUP($E63,'Játék nélkül továbbjutók'!$A$7:$O$80,14))</f>
        <v/>
      </c>
      <c r="C63" s="399" t="str">
        <f>IF($E63="","",VLOOKUP($E63,'Játék nélkül továbbjutók'!$A$7:$O$80,15))</f>
        <v/>
      </c>
      <c r="D63" s="400" t="str">
        <f>IF($E63="","",VLOOKUP($E63,'Játék nélkül továbbjutók'!$A$7:$O$80,5))</f>
        <v/>
      </c>
      <c r="E63" s="401"/>
      <c r="F63" s="402" t="str">
        <f>UPPER(IF($E63="","",VLOOKUP($E63,'Játék nélkül továbbjutók'!$A$7:$O$80,2)))</f>
        <v/>
      </c>
      <c r="G63" s="402" t="str">
        <f>IF($E63="","",VLOOKUP($E63,'Játék nélkül továbbjutók'!$A$7:$O$80,3))</f>
        <v/>
      </c>
      <c r="H63" s="402"/>
      <c r="I63" s="402" t="str">
        <f>IF($E63="","",VLOOKUP($E63,'Játék nélkül továbbjutók'!$A$7:$O$80,4))</f>
        <v/>
      </c>
      <c r="J63" s="484"/>
      <c r="K63" s="412" t="str">
        <f>UPPER(IF(OR(J64="a",J64="as"),F63,IF(OR(J64="b",J64="bs"),F64,0)))</f>
        <v>0</v>
      </c>
      <c r="L63" s="420"/>
      <c r="M63" s="421"/>
      <c r="N63" s="421"/>
      <c r="O63" s="421"/>
      <c r="P63" s="423"/>
      <c r="Q63" s="404"/>
      <c r="R63" s="421"/>
      <c r="S63" s="319"/>
    </row>
    <row r="64" spans="1:19" s="60" customFormat="1" ht="9.6" customHeight="1" x14ac:dyDescent="0.25">
      <c r="A64" s="343" t="s">
        <v>413</v>
      </c>
      <c r="B64" s="399" t="str">
        <f>IF($E64="","",VLOOKUP($E64,'Játék nélkül továbbjutók'!$A$7:$O$80,14))</f>
        <v/>
      </c>
      <c r="C64" s="399" t="str">
        <f>IF($E64="","",VLOOKUP($E64,'Játék nélkül továbbjutók'!$A$7:$O$80,15))</f>
        <v/>
      </c>
      <c r="D64" s="400" t="str">
        <f>IF($E64="","",VLOOKUP($E64,'Játék nélkül továbbjutók'!$A$7:$O$80,5))</f>
        <v/>
      </c>
      <c r="E64" s="401"/>
      <c r="F64" s="472" t="str">
        <f>UPPER(IF($E64="","",VLOOKUP($E64,'Játék nélkül továbbjutók'!$A$7:$O$80,2)))</f>
        <v/>
      </c>
      <c r="G64" s="472" t="str">
        <f>IF($E64="","",VLOOKUP($E64,'Játék nélkül továbbjutók'!$A$7:$O$80,3))</f>
        <v/>
      </c>
      <c r="H64" s="472"/>
      <c r="I64" s="472" t="str">
        <f>IF($E64="","",VLOOKUP($E64,'Játék nélkül továbbjutók'!$A$7:$O$80,4))</f>
        <v/>
      </c>
      <c r="J64" s="485"/>
      <c r="K64" s="404"/>
      <c r="L64" s="328"/>
      <c r="M64" s="412" t="str">
        <f>UPPER(IF(OR(L64="a",L64="as"),K63,IF(OR(L64="b",L64="bs"),K65,0)))</f>
        <v>0</v>
      </c>
      <c r="N64" s="420"/>
      <c r="O64" s="421"/>
      <c r="P64" s="423"/>
      <c r="Q64" s="421"/>
      <c r="R64" s="421"/>
      <c r="S64" s="319"/>
    </row>
    <row r="65" spans="1:19" s="60" customFormat="1" ht="9.6" customHeight="1" x14ac:dyDescent="0.25">
      <c r="A65" s="321" t="s">
        <v>414</v>
      </c>
      <c r="B65" s="399" t="str">
        <f>IF($E65="","",VLOOKUP($E65,'Játék nélkül továbbjutók'!$A$7:$O$80,14))</f>
        <v/>
      </c>
      <c r="C65" s="399" t="str">
        <f>IF($E65="","",VLOOKUP($E65,'Játék nélkül továbbjutók'!$A$7:$O$80,15))</f>
        <v/>
      </c>
      <c r="D65" s="400" t="str">
        <f>IF($E65="","",VLOOKUP($E65,'Játék nélkül továbbjutók'!$A$7:$O$80,5))</f>
        <v/>
      </c>
      <c r="E65" s="401"/>
      <c r="F65" s="472" t="str">
        <f>UPPER(IF($E65="","",VLOOKUP($E65,'Játék nélkül továbbjutók'!$A$7:$O$80,2)))</f>
        <v/>
      </c>
      <c r="G65" s="472" t="str">
        <f>IF($E65="","",VLOOKUP($E65,'Játék nélkül továbbjutók'!$A$7:$O$80,3))</f>
        <v/>
      </c>
      <c r="H65" s="472"/>
      <c r="I65" s="472" t="str">
        <f>IF($E65="","",VLOOKUP($E65,'Játék nélkül továbbjutók'!$A$7:$O$80,4))</f>
        <v/>
      </c>
      <c r="J65" s="484"/>
      <c r="K65" s="412" t="str">
        <f>UPPER(IF(OR(J66="a",J66="as"),F65,IF(OR(J66="b",J66="bs"),F66,0)))</f>
        <v>0</v>
      </c>
      <c r="L65" s="486"/>
      <c r="M65" s="404"/>
      <c r="N65" s="423"/>
      <c r="O65" s="421"/>
      <c r="P65" s="423"/>
      <c r="Q65" s="421"/>
      <c r="R65" s="421"/>
      <c r="S65" s="319"/>
    </row>
    <row r="66" spans="1:19" s="60" customFormat="1" ht="9.6" customHeight="1" x14ac:dyDescent="0.25">
      <c r="A66" s="321" t="s">
        <v>415</v>
      </c>
      <c r="B66" s="399" t="str">
        <f>IF($E66="","",VLOOKUP($E66,'Játék nélkül továbbjutók'!$A$7:$O$80,14))</f>
        <v/>
      </c>
      <c r="C66" s="399" t="str">
        <f>IF($E66="","",VLOOKUP($E66,'Játék nélkül továbbjutók'!$A$7:$O$80,15))</f>
        <v/>
      </c>
      <c r="D66" s="400" t="str">
        <f>IF($E66="","",VLOOKUP($E66,'Játék nélkül továbbjutók'!$A$7:$O$80,5))</f>
        <v/>
      </c>
      <c r="E66" s="401"/>
      <c r="F66" s="472" t="str">
        <f>UPPER(IF($E66="","",VLOOKUP($E66,'Játék nélkül továbbjutók'!$A$7:$O$80,2)))</f>
        <v/>
      </c>
      <c r="G66" s="472" t="str">
        <f>IF($E66="","",VLOOKUP($E66,'Játék nélkül továbbjutók'!$A$7:$O$80,3))</f>
        <v/>
      </c>
      <c r="H66" s="472"/>
      <c r="I66" s="472" t="str">
        <f>IF($E66="","",VLOOKUP($E66,'Játék nélkül továbbjutók'!$A$7:$O$80,4))</f>
        <v/>
      </c>
      <c r="J66" s="485"/>
      <c r="K66" s="404"/>
      <c r="L66" s="421"/>
      <c r="M66" s="419" t="s">
        <v>134</v>
      </c>
      <c r="N66" s="336"/>
      <c r="O66" s="412" t="str">
        <f>UPPER(IF(OR(N66="a",N66="as"),M64,IF(OR(N66="b",N66="bs"),M68,0)))</f>
        <v>0</v>
      </c>
      <c r="P66" s="430"/>
      <c r="Q66" s="421"/>
      <c r="R66" s="421"/>
      <c r="S66" s="319"/>
    </row>
    <row r="67" spans="1:19" s="60" customFormat="1" ht="9.6" customHeight="1" x14ac:dyDescent="0.25">
      <c r="A67" s="321" t="s">
        <v>416</v>
      </c>
      <c r="B67" s="399" t="str">
        <f>IF($E67="","",VLOOKUP($E67,'Játék nélkül továbbjutók'!$A$7:$O$80,14))</f>
        <v/>
      </c>
      <c r="C67" s="399" t="str">
        <f>IF($E67="","",VLOOKUP($E67,'Játék nélkül továbbjutók'!$A$7:$O$80,15))</f>
        <v/>
      </c>
      <c r="D67" s="400" t="str">
        <f>IF($E67="","",VLOOKUP($E67,'Játék nélkül továbbjutók'!$A$7:$O$80,5))</f>
        <v/>
      </c>
      <c r="E67" s="401"/>
      <c r="F67" s="472" t="str">
        <f>UPPER(IF($E67="","",VLOOKUP($E67,'Játék nélkül továbbjutók'!$A$7:$O$80,2)))</f>
        <v/>
      </c>
      <c r="G67" s="472" t="str">
        <f>IF($E67="","",VLOOKUP($E67,'Játék nélkül továbbjutók'!$A$7:$O$80,3))</f>
        <v/>
      </c>
      <c r="H67" s="472"/>
      <c r="I67" s="472" t="str">
        <f>IF($E67="","",VLOOKUP($E67,'Játék nélkül továbbjutók'!$A$7:$O$80,4))</f>
        <v/>
      </c>
      <c r="J67" s="484"/>
      <c r="K67" s="412" t="str">
        <f>UPPER(IF(OR(J68="a",J68="as"),F67,IF(OR(J68="b",J68="bs"),F68,0)))</f>
        <v>0</v>
      </c>
      <c r="L67" s="420"/>
      <c r="M67" s="487"/>
      <c r="N67" s="488"/>
      <c r="O67" s="404"/>
      <c r="P67" s="421"/>
      <c r="Q67" s="421"/>
      <c r="R67" s="421"/>
      <c r="S67" s="319"/>
    </row>
    <row r="68" spans="1:19" s="60" customFormat="1" ht="9.6" customHeight="1" x14ac:dyDescent="0.25">
      <c r="A68" s="321" t="s">
        <v>417</v>
      </c>
      <c r="B68" s="399" t="str">
        <f>IF($E68="","",VLOOKUP($E68,'Játék nélkül továbbjutók'!$A$7:$O$80,14))</f>
        <v/>
      </c>
      <c r="C68" s="399" t="str">
        <f>IF($E68="","",VLOOKUP($E68,'Játék nélkül továbbjutók'!$A$7:$O$80,15))</f>
        <v/>
      </c>
      <c r="D68" s="400" t="str">
        <f>IF($E68="","",VLOOKUP($E68,'Játék nélkül továbbjutók'!$A$7:$O$80,5))</f>
        <v/>
      </c>
      <c r="E68" s="401"/>
      <c r="F68" s="472" t="str">
        <f>UPPER(IF($E68="","",VLOOKUP($E68,'Játék nélkül továbbjutók'!$A$7:$O$80,2)))</f>
        <v/>
      </c>
      <c r="G68" s="472" t="str">
        <f>IF($E68="","",VLOOKUP($E68,'Játék nélkül továbbjutók'!$A$7:$O$80,3))</f>
        <v/>
      </c>
      <c r="H68" s="472"/>
      <c r="I68" s="472" t="str">
        <f>IF($E68="","",VLOOKUP($E68,'Játék nélkül továbbjutók'!$A$7:$O$80,4))</f>
        <v/>
      </c>
      <c r="J68" s="485"/>
      <c r="K68" s="404"/>
      <c r="L68" s="328"/>
      <c r="M68" s="412" t="str">
        <f>UPPER(IF(OR(L68="a",L68="as"),K67,IF(OR(L68="b",L68="bs"),K69,0)))</f>
        <v>0</v>
      </c>
      <c r="N68" s="489"/>
      <c r="O68" s="421"/>
      <c r="P68" s="421"/>
      <c r="Q68" s="421"/>
      <c r="R68" s="421"/>
      <c r="S68" s="319"/>
    </row>
    <row r="69" spans="1:19" s="60" customFormat="1" ht="9.6" customHeight="1" x14ac:dyDescent="0.25">
      <c r="A69" s="343" t="s">
        <v>418</v>
      </c>
      <c r="B69" s="399" t="str">
        <f>IF($E69="","",VLOOKUP($E69,'Játék nélkül továbbjutók'!$A$7:$O$80,14))</f>
        <v/>
      </c>
      <c r="C69" s="399" t="str">
        <f>IF($E69="","",VLOOKUP($E69,'Játék nélkül továbbjutók'!$A$7:$O$80,15))</f>
        <v/>
      </c>
      <c r="D69" s="400" t="str">
        <f>IF($E69="","",VLOOKUP($E69,'Játék nélkül továbbjutók'!$A$7:$O$80,5))</f>
        <v/>
      </c>
      <c r="E69" s="401"/>
      <c r="F69" s="472" t="str">
        <f>UPPER(IF($E69="","",VLOOKUP($E69,'Játék nélkül továbbjutók'!$A$7:$O$80,2)))</f>
        <v/>
      </c>
      <c r="G69" s="472" t="str">
        <f>IF($E69="","",VLOOKUP($E69,'Játék nélkül továbbjutók'!$A$7:$O$80,3))</f>
        <v/>
      </c>
      <c r="H69" s="472"/>
      <c r="I69" s="472" t="str">
        <f>IF($E69="","",VLOOKUP($E69,'Játék nélkül továbbjutók'!$A$7:$O$80,4))</f>
        <v/>
      </c>
      <c r="J69" s="484"/>
      <c r="K69" s="412" t="str">
        <f>UPPER(IF(OR(J70="a",J70="as"),F69,IF(OR(J70="b",J70="bs"),F70,0)))</f>
        <v>0</v>
      </c>
      <c r="L69" s="430"/>
      <c r="M69" s="404"/>
      <c r="N69" s="421"/>
      <c r="O69" s="421"/>
      <c r="P69" s="421"/>
      <c r="Q69" s="421"/>
      <c r="R69" s="421"/>
      <c r="S69" s="319"/>
    </row>
    <row r="70" spans="1:19" s="60" customFormat="1" ht="9.6" customHeight="1" x14ac:dyDescent="0.25">
      <c r="A70" s="347" t="s">
        <v>419</v>
      </c>
      <c r="B70" s="399" t="str">
        <f>IF($E70="","",VLOOKUP($E70,'Játék nélkül továbbjutók'!$A$7:$O$80,14))</f>
        <v/>
      </c>
      <c r="C70" s="399" t="str">
        <f>IF($E70="","",VLOOKUP($E70,'Játék nélkül továbbjutók'!$A$7:$O$80,15))</f>
        <v/>
      </c>
      <c r="D70" s="400" t="str">
        <f>IF($E70="","",VLOOKUP($E70,'Játék nélkül továbbjutók'!$A$7:$O$80,5))</f>
        <v/>
      </c>
      <c r="E70" s="401"/>
      <c r="F70" s="402" t="str">
        <f>UPPER(IF($E70="","",VLOOKUP($E70,'Játék nélkül továbbjutók'!$A$7:$O$80,2)))</f>
        <v/>
      </c>
      <c r="G70" s="402" t="str">
        <f>IF($E70="","",VLOOKUP($E70,'Játék nélkül továbbjutók'!$A$7:$O$80,3))</f>
        <v/>
      </c>
      <c r="H70" s="402"/>
      <c r="I70" s="402" t="str">
        <f>IF($E70="","",VLOOKUP($E70,'Játék nélkül továbbjutók'!$A$7:$O$80,4))</f>
        <v/>
      </c>
      <c r="J70" s="485"/>
      <c r="K70" s="404"/>
      <c r="L70" s="421"/>
      <c r="M70" s="421"/>
      <c r="N70" s="490"/>
      <c r="O70" s="421"/>
      <c r="P70" s="421"/>
      <c r="Q70" s="421"/>
      <c r="R70" s="421"/>
      <c r="S70" s="319"/>
    </row>
    <row r="71" spans="1:19" s="60" customFormat="1" ht="6" customHeight="1" x14ac:dyDescent="0.25">
      <c r="A71" s="501"/>
      <c r="B71" s="502"/>
      <c r="C71" s="502"/>
      <c r="D71" s="502"/>
      <c r="E71" s="503"/>
      <c r="F71" s="504"/>
      <c r="G71" s="504"/>
      <c r="H71" s="505"/>
      <c r="I71" s="504"/>
      <c r="J71" s="506"/>
      <c r="K71" s="421"/>
      <c r="L71" s="421"/>
      <c r="M71" s="421"/>
      <c r="N71" s="490"/>
      <c r="O71" s="421"/>
      <c r="P71" s="421"/>
      <c r="Q71" s="421"/>
      <c r="R71" s="421"/>
      <c r="S71" s="319"/>
    </row>
    <row r="72" spans="1:19" s="18" customFormat="1" ht="10.5" customHeight="1" x14ac:dyDescent="0.25">
      <c r="A72" s="220" t="s">
        <v>72</v>
      </c>
      <c r="B72" s="221"/>
      <c r="C72" s="221"/>
      <c r="D72" s="222"/>
      <c r="E72" s="507" t="s">
        <v>99</v>
      </c>
      <c r="F72" s="362" t="s">
        <v>100</v>
      </c>
      <c r="G72" s="507" t="s">
        <v>99</v>
      </c>
      <c r="H72" s="508" t="s">
        <v>100</v>
      </c>
      <c r="I72" s="363"/>
      <c r="J72" s="507" t="s">
        <v>99</v>
      </c>
      <c r="K72" s="362" t="s">
        <v>101</v>
      </c>
      <c r="L72" s="364"/>
      <c r="M72" s="362" t="s">
        <v>102</v>
      </c>
      <c r="N72" s="365"/>
      <c r="O72" s="366" t="s">
        <v>103</v>
      </c>
      <c r="P72" s="366"/>
      <c r="Q72" s="367"/>
      <c r="R72" s="368"/>
    </row>
    <row r="73" spans="1:19" s="18" customFormat="1" ht="9" customHeight="1" x14ac:dyDescent="0.25">
      <c r="A73" s="439" t="s">
        <v>104</v>
      </c>
      <c r="B73" s="440"/>
      <c r="C73" s="441"/>
      <c r="D73" s="442"/>
      <c r="E73" s="443">
        <v>1</v>
      </c>
      <c r="F73" s="509" t="str">
        <f>IF(E73&gt;$R$80,0,UPPER(VLOOKUP(E73,'Játék nélkül továbbjutók'!$A$7:$Q$134,2)))</f>
        <v>ZENDEHDEL-MOGHADDAM</v>
      </c>
      <c r="G73" s="443">
        <v>9</v>
      </c>
      <c r="H73" s="258" t="str">
        <f>IF(G73&gt;$R$80,0,UPPER(VLOOKUP(G73,'Játék nélkül továbbjutók'!$A$7:$Q$134,2)))</f>
        <v/>
      </c>
      <c r="I73" s="251"/>
      <c r="J73" s="444" t="s">
        <v>105</v>
      </c>
      <c r="K73" s="254"/>
      <c r="L73" s="243"/>
      <c r="M73" s="254"/>
      <c r="N73" s="445"/>
      <c r="O73" s="446" t="s">
        <v>106</v>
      </c>
      <c r="P73" s="447"/>
      <c r="Q73" s="447"/>
      <c r="R73" s="448"/>
    </row>
    <row r="74" spans="1:19" s="18" customFormat="1" ht="9" customHeight="1" x14ac:dyDescent="0.25">
      <c r="A74" s="449" t="s">
        <v>107</v>
      </c>
      <c r="B74" s="450"/>
      <c r="C74" s="451"/>
      <c r="D74" s="452"/>
      <c r="E74" s="443">
        <v>2</v>
      </c>
      <c r="F74" s="509" t="str">
        <f>IF(E74&gt;$R$80,0,UPPER(VLOOKUP(E74,'Játék nélkül továbbjutók'!$A$7:$Q$134,2)))</f>
        <v xml:space="preserve">HARTMANN </v>
      </c>
      <c r="G74" s="443">
        <v>10</v>
      </c>
      <c r="H74" s="258" t="str">
        <f>IF(G74&gt;$R$80,0,UPPER(VLOOKUP(G74,'Játék nélkül továbbjutók'!$A$7:$Q$134,2)))</f>
        <v/>
      </c>
      <c r="I74" s="251"/>
      <c r="J74" s="444" t="s">
        <v>108</v>
      </c>
      <c r="K74" s="254"/>
      <c r="L74" s="243"/>
      <c r="M74" s="254"/>
      <c r="N74" s="445"/>
      <c r="O74" s="453"/>
      <c r="P74" s="454"/>
      <c r="Q74" s="450"/>
      <c r="R74" s="455"/>
    </row>
    <row r="75" spans="1:19" s="18" customFormat="1" ht="9" customHeight="1" x14ac:dyDescent="0.25">
      <c r="A75" s="255"/>
      <c r="B75" s="256"/>
      <c r="C75" s="377"/>
      <c r="D75" s="257"/>
      <c r="E75" s="443">
        <v>3</v>
      </c>
      <c r="F75" s="509" t="str">
        <f>IF(E75&gt;$R$80,0,UPPER(VLOOKUP(E75,'Játék nélkül továbbjutók'!$A$7:$Q$134,2)))</f>
        <v>KOVÁCS</v>
      </c>
      <c r="G75" s="443">
        <v>11</v>
      </c>
      <c r="H75" s="258" t="str">
        <f>IF(G75&gt;$R$80,0,UPPER(VLOOKUP(G75,'Játék nélkül továbbjutók'!$A$7:$Q$134,2)))</f>
        <v/>
      </c>
      <c r="I75" s="251"/>
      <c r="J75" s="444" t="s">
        <v>109</v>
      </c>
      <c r="K75" s="254"/>
      <c r="L75" s="243"/>
      <c r="M75" s="254"/>
      <c r="N75" s="445"/>
      <c r="O75" s="446" t="s">
        <v>110</v>
      </c>
      <c r="P75" s="447"/>
      <c r="Q75" s="447"/>
      <c r="R75" s="448"/>
    </row>
    <row r="76" spans="1:19" s="18" customFormat="1" ht="9" customHeight="1" x14ac:dyDescent="0.25">
      <c r="A76" s="260"/>
      <c r="B76" s="261"/>
      <c r="C76" s="261"/>
      <c r="D76" s="262"/>
      <c r="E76" s="443">
        <v>4</v>
      </c>
      <c r="F76" s="509" t="str">
        <f>IF(E76&gt;$R$80,0,UPPER(VLOOKUP(E76,'Játék nélkül továbbjutók'!$A$7:$Q$134,2)))</f>
        <v/>
      </c>
      <c r="G76" s="443">
        <v>12</v>
      </c>
      <c r="H76" s="258" t="str">
        <f>IF(G76&gt;$R$80,0,UPPER(VLOOKUP(G76,'Játék nélkül továbbjutók'!$A$7:$Q$134,2)))</f>
        <v/>
      </c>
      <c r="I76" s="251"/>
      <c r="J76" s="444" t="s">
        <v>111</v>
      </c>
      <c r="K76" s="254"/>
      <c r="L76" s="243"/>
      <c r="M76" s="254"/>
      <c r="N76" s="445"/>
      <c r="O76" s="254"/>
      <c r="P76" s="243"/>
      <c r="Q76" s="254"/>
      <c r="R76" s="445"/>
    </row>
    <row r="77" spans="1:19" s="18" customFormat="1" ht="9" customHeight="1" x14ac:dyDescent="0.25">
      <c r="A77" s="264"/>
      <c r="B77" s="265"/>
      <c r="C77" s="265"/>
      <c r="D77" s="266"/>
      <c r="E77" s="443">
        <v>5</v>
      </c>
      <c r="F77" s="509" t="str">
        <f>IF(E77&gt;$R$80,0,UPPER(VLOOKUP(E77,'Játék nélkül továbbjutók'!$A$7:$Q$134,2)))</f>
        <v/>
      </c>
      <c r="G77" s="443">
        <v>13</v>
      </c>
      <c r="H77" s="258" t="str">
        <f>IF(G77&gt;$R$80,0,UPPER(VLOOKUP(G77,'Játék nélkül továbbjutók'!$A$7:$Q$134,2)))</f>
        <v/>
      </c>
      <c r="I77" s="251"/>
      <c r="J77" s="444" t="s">
        <v>112</v>
      </c>
      <c r="K77" s="254"/>
      <c r="L77" s="243"/>
      <c r="M77" s="254"/>
      <c r="N77" s="445"/>
      <c r="O77" s="450"/>
      <c r="P77" s="454"/>
      <c r="Q77" s="450"/>
      <c r="R77" s="455"/>
    </row>
    <row r="78" spans="1:19" s="18" customFormat="1" ht="9" customHeight="1" x14ac:dyDescent="0.25">
      <c r="A78" s="267"/>
      <c r="B78" s="16"/>
      <c r="C78" s="261"/>
      <c r="D78" s="262"/>
      <c r="E78" s="443">
        <v>6</v>
      </c>
      <c r="F78" s="509" t="str">
        <f>IF(E78&gt;$R$80,0,UPPER(VLOOKUP(E78,'Játék nélkül továbbjutók'!$A$7:$Q$134,2)))</f>
        <v/>
      </c>
      <c r="G78" s="443">
        <v>14</v>
      </c>
      <c r="H78" s="258" t="str">
        <f>IF(G78&gt;$R$80,0,UPPER(VLOOKUP(G78,'Játék nélkül továbbjutók'!$A$7:$Q$134,2)))</f>
        <v/>
      </c>
      <c r="I78" s="251"/>
      <c r="J78" s="444" t="s">
        <v>113</v>
      </c>
      <c r="K78" s="254"/>
      <c r="L78" s="243"/>
      <c r="M78" s="254"/>
      <c r="N78" s="445"/>
      <c r="O78" s="446" t="s">
        <v>33</v>
      </c>
      <c r="P78" s="447"/>
      <c r="Q78" s="447"/>
      <c r="R78" s="448"/>
    </row>
    <row r="79" spans="1:19" s="18" customFormat="1" ht="9" customHeight="1" x14ac:dyDescent="0.25">
      <c r="A79" s="267"/>
      <c r="B79" s="16"/>
      <c r="C79" s="378"/>
      <c r="D79" s="268"/>
      <c r="E79" s="443">
        <v>7</v>
      </c>
      <c r="F79" s="509" t="str">
        <f>IF(E79&gt;$R$80,0,UPPER(VLOOKUP(E79,'Játék nélkül továbbjutók'!$A$7:$Q$134,2)))</f>
        <v/>
      </c>
      <c r="G79" s="443">
        <v>15</v>
      </c>
      <c r="H79" s="258" t="str">
        <f>IF(G79&gt;$R$80,0,UPPER(VLOOKUP(G79,'Játék nélkül továbbjutók'!$A$7:$Q$134,2)))</f>
        <v/>
      </c>
      <c r="I79" s="251"/>
      <c r="J79" s="444" t="s">
        <v>114</v>
      </c>
      <c r="K79" s="254"/>
      <c r="L79" s="243"/>
      <c r="M79" s="254"/>
      <c r="N79" s="445"/>
      <c r="O79" s="254"/>
      <c r="P79" s="243"/>
      <c r="Q79" s="254"/>
      <c r="R79" s="445"/>
    </row>
    <row r="80" spans="1:19" s="18" customFormat="1" ht="9" customHeight="1" x14ac:dyDescent="0.25">
      <c r="A80" s="269"/>
      <c r="B80" s="270"/>
      <c r="C80" s="379"/>
      <c r="D80" s="271"/>
      <c r="E80" s="456">
        <v>8</v>
      </c>
      <c r="F80" s="510" t="str">
        <f>IF(E80&gt;$R$80,0,UPPER(VLOOKUP(E80,'Játék nélkül továbbjutók'!$A$7:$Q$134,2)))</f>
        <v/>
      </c>
      <c r="G80" s="456">
        <v>16</v>
      </c>
      <c r="H80" s="273" t="str">
        <f>IF(G80&gt;$R$80,0,UPPER(VLOOKUP(G80,'Játék nélkül továbbjutók'!$A$7:$Q$134,2)))</f>
        <v/>
      </c>
      <c r="I80" s="276"/>
      <c r="J80" s="457" t="s">
        <v>115</v>
      </c>
      <c r="K80" s="450"/>
      <c r="L80" s="454"/>
      <c r="M80" s="450"/>
      <c r="N80" s="455"/>
      <c r="O80" s="450" t="str">
        <f>R4</f>
        <v>Kovács Zoltán</v>
      </c>
      <c r="P80" s="454"/>
      <c r="Q80" s="450"/>
      <c r="R80" s="382">
        <f>MIN(16,'Játék nélkül továbbjutók'!Q5)</f>
        <v>16</v>
      </c>
    </row>
    <row r="81" ht="15.75" customHeight="1" x14ac:dyDescent="0.25"/>
    <row r="82" ht="9" customHeight="1" x14ac:dyDescent="0.25"/>
  </sheetData>
  <sheetProtection selectLockedCells="1" selectUnlockedCells="1"/>
  <mergeCells count="4">
    <mergeCell ref="A4:C4"/>
    <mergeCell ref="Q25:R25"/>
    <mergeCell ref="Q41:R41"/>
    <mergeCell ref="Q57:R57"/>
  </mergeCells>
  <conditionalFormatting sqref="E7:E70">
    <cfRule type="expression" dxfId="64" priority="11" stopIfTrue="1">
      <formula>$E7&lt;17</formula>
    </cfRule>
  </conditionalFormatting>
  <conditionalFormatting sqref="G7:G70 I7:I70">
    <cfRule type="expression" dxfId="63" priority="2" stopIfTrue="1">
      <formula>AND($E7&lt;17,$C7&gt;0)</formula>
    </cfRule>
  </conditionalFormatting>
  <conditionalFormatting sqref="H7:H70">
    <cfRule type="expression" dxfId="62" priority="1"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61" priority="10" stopIfTrue="1">
      <formula>$O$1="CU"</formula>
    </cfRule>
  </conditionalFormatting>
  <conditionalFormatting sqref="K7 K9 K11 K13 K15 K17 K19 K21 Q22 K23 K25 K27 K29 K31 K33 K35 K37 K39 K41 K43 K45 K47 K49 K51 K53 Q54 K55 K57 K59 K61 K63 K65 K67 K69">
    <cfRule type="expression" dxfId="60" priority="8" stopIfTrue="1">
      <formula>J8="as"</formula>
    </cfRule>
    <cfRule type="expression" dxfId="59" priority="9" stopIfTrue="1">
      <formula>J8="bs"</formula>
    </cfRule>
  </conditionalFormatting>
  <conditionalFormatting sqref="M8 O10 M12 Q14 M16 O18 M20 M24 O26 M28 Q30 M32 O34 M36 Q38 M40 O42 M44 Q46 M48 O50 M52 M56 O58 M60 Q62 M64 O66 M68">
    <cfRule type="expression" dxfId="58" priority="6" stopIfTrue="1">
      <formula>L8="as"</formula>
    </cfRule>
    <cfRule type="expression" dxfId="57" priority="7" stopIfTrue="1">
      <formula>L8="bs"</formula>
    </cfRule>
  </conditionalFormatting>
  <conditionalFormatting sqref="M10 O14 M18 O23 M26 O30 M34 O38 M42 O46 M50 O55 M58 O62 M66">
    <cfRule type="expression" dxfId="56" priority="3" stopIfTrue="1">
      <formula>AND($O$1="CU",M10="Umpire")</formula>
    </cfRule>
    <cfRule type="expression" dxfId="55" priority="4" stopIfTrue="1">
      <formula>AND($O$1="CU",M10&lt;&gt;"Umpire",N10&lt;&gt;"")</formula>
    </cfRule>
    <cfRule type="expression" dxfId="54" priority="5" stopIfTrue="1">
      <formula>AND($O$1="CU",M10&lt;&gt;"Umpire")</formula>
    </cfRule>
  </conditionalFormatting>
  <conditionalFormatting sqref="O37">
    <cfRule type="expression" dxfId="53" priority="12" stopIfTrue="1">
      <formula>P23="as"</formula>
    </cfRule>
    <cfRule type="expression" dxfId="52" priority="13" stopIfTrue="1">
      <formula>P23="bs"</formula>
    </cfRule>
  </conditionalFormatting>
  <conditionalFormatting sqref="O39">
    <cfRule type="expression" dxfId="51" priority="14" stopIfTrue="1">
      <formula>P55="as"</formula>
    </cfRule>
    <cfRule type="expression" dxfId="50" priority="15" stopIfTrue="1">
      <formula>P55="bs"</formula>
    </cfRule>
  </conditionalFormatting>
  <dataValidations count="1">
    <dataValidation type="list" allowBlank="1" sqref="M10 O14 M18 O23 M26 O30 M34 O38 M42 O46 M50 O55 M58 O62 M66" xr:uid="{D13197AC-DF6F-4EE5-94E0-ED28595F1299}">
      <formula1>$U$7:$U$16</formula1>
      <formula2>0</formula2>
    </dataValidation>
  </dataValidations>
  <printOptions horizontalCentered="1"/>
  <pageMargins left="0.35000000000000003" right="0.35000000000000003" top="0.35000000000000003" bottom="0.35000000000000003" header="0.51181102362204722" footer="0.51181102362204722"/>
  <pageSetup paperSize="9" firstPageNumber="0" orientation="portrait" horizontalDpi="300" verticalDpi="300"/>
  <headerFooter alignWithMargins="0"/>
  <rowBreaks count="1" manualBreakCount="1">
    <brk id="80"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39938" r:id="rId3" name="Gomb 1">
              <controlPr defaultSize="0" print="0" autoFill="0" autoLine="0" autoPict="0" macro="[0]!Modul1.Jun_Show_CU" altText="Legyen bíró">
                <anchor moveWithCells="1" sizeWithCells="1">
                  <from>
                    <xdr:col>12</xdr:col>
                    <xdr:colOff>548640</xdr:colOff>
                    <xdr:row>0</xdr:row>
                    <xdr:rowOff>7620</xdr:rowOff>
                  </from>
                  <to>
                    <xdr:col>14</xdr:col>
                    <xdr:colOff>388620</xdr:colOff>
                    <xdr:row>0</xdr:row>
                    <xdr:rowOff>175260</xdr:rowOff>
                  </to>
                </anchor>
              </controlPr>
            </control>
          </mc:Choice>
        </mc:AlternateContent>
        <mc:AlternateContent xmlns:mc="http://schemas.openxmlformats.org/markup-compatibility/2006">
          <mc:Choice Requires="x14">
            <control shapeId="39939" r:id="rId4" name="Gomb 2">
              <controlPr defaultSize="0" print="0" autoFill="0" autoLine="0" autoPict="0" macro="[0]!Modul1.Jun_Hide_CU" altText="Nincs bíró">
                <anchor moveWithCells="1" sizeWithCells="1">
                  <from>
                    <xdr:col>12</xdr:col>
                    <xdr:colOff>533400</xdr:colOff>
                    <xdr:row>0</xdr:row>
                    <xdr:rowOff>182880</xdr:rowOff>
                  </from>
                  <to>
                    <xdr:col>14</xdr:col>
                    <xdr:colOff>388620</xdr:colOff>
                    <xdr:row>1</xdr:row>
                    <xdr:rowOff>60960</xdr:rowOff>
                  </to>
                </anchor>
              </controlPr>
            </control>
          </mc:Choice>
        </mc:AlternateContent>
      </controls>
    </mc:Choice>
  </mc:AlternateConten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73B75-7E57-4E1D-92FC-4E76EE1C911F}">
  <sheetPr codeName="Sheet46">
    <tabColor indexed="27"/>
  </sheetPr>
  <dimension ref="A1:P87"/>
  <sheetViews>
    <sheetView showGridLines="0" showZeros="0" zoomScale="86" zoomScaleNormal="86" workbookViewId="0">
      <pane ySplit="7" topLeftCell="A8" activePane="bottomLeft" state="frozen"/>
      <selection pane="bottomLeft" activeCell="S12" sqref="S12"/>
    </sheetView>
  </sheetViews>
  <sheetFormatPr defaultRowHeight="13.2" x14ac:dyDescent="0.25"/>
  <cols>
    <col min="1" max="1" width="4.33203125" customWidth="1"/>
    <col min="2" max="2" width="12.44140625" customWidth="1"/>
    <col min="3" max="3" width="12.6640625" customWidth="1"/>
    <col min="4" max="4" width="10.5546875" style="42" customWidth="1"/>
    <col min="5" max="5" width="11.6640625" style="42" customWidth="1"/>
    <col min="6" max="6" width="5.88671875" style="42" customWidth="1"/>
    <col min="7" max="7" width="1.6640625" style="42" customWidth="1"/>
    <col min="8" max="8" width="12.33203125" style="90" customWidth="1"/>
    <col min="9" max="9" width="12.5546875" style="42" customWidth="1"/>
    <col min="10" max="10" width="12.88671875" style="42" customWidth="1"/>
    <col min="11" max="11" width="10.88671875" style="42" customWidth="1"/>
    <col min="12" max="12" width="6.5546875" style="42" customWidth="1"/>
    <col min="13" max="13" width="6" style="42" customWidth="1"/>
    <col min="14" max="16" width="5.88671875" style="42" customWidth="1"/>
  </cols>
  <sheetData>
    <row r="1" spans="1:16" ht="24.6" x14ac:dyDescent="0.4">
      <c r="A1" s="92" t="str">
        <f>Altalanos!$A$6</f>
        <v>Diákolimpia Vármegyei</v>
      </c>
      <c r="B1" s="92"/>
      <c r="C1" s="92"/>
      <c r="D1" s="97"/>
      <c r="E1" s="97"/>
      <c r="F1" s="511"/>
      <c r="G1" s="511"/>
      <c r="H1" s="94" t="s">
        <v>420</v>
      </c>
      <c r="I1" s="97"/>
      <c r="J1" s="512"/>
      <c r="K1" s="512"/>
      <c r="L1" s="512"/>
      <c r="M1" s="512"/>
      <c r="N1" s="512"/>
      <c r="O1" s="513"/>
      <c r="P1" s="514"/>
    </row>
    <row r="2" spans="1:16" x14ac:dyDescent="0.25">
      <c r="A2" s="100">
        <f>Altalanos!$A$8</f>
        <v>0</v>
      </c>
      <c r="B2" s="100" t="s">
        <v>29</v>
      </c>
      <c r="C2" s="101">
        <f>Altalanos!$E$8</f>
        <v>0</v>
      </c>
      <c r="D2" s="515"/>
      <c r="E2" s="515"/>
      <c r="F2" s="515"/>
      <c r="G2" s="515"/>
      <c r="H2" s="94" t="s">
        <v>421</v>
      </c>
      <c r="I2" s="102"/>
      <c r="J2" s="102"/>
      <c r="K2" s="105"/>
      <c r="L2" s="105"/>
      <c r="M2" s="105"/>
      <c r="N2" s="105"/>
      <c r="O2" s="516"/>
      <c r="P2" s="104"/>
    </row>
    <row r="3" spans="1:16" s="7" customFormat="1" x14ac:dyDescent="0.25">
      <c r="A3" s="517" t="s">
        <v>422</v>
      </c>
      <c r="B3" s="518"/>
      <c r="C3" s="519"/>
      <c r="D3" s="520"/>
      <c r="E3" s="521"/>
      <c r="F3" s="522"/>
      <c r="G3" s="522"/>
      <c r="H3" s="5"/>
      <c r="I3" s="522"/>
      <c r="J3" s="523"/>
      <c r="K3" s="523"/>
      <c r="L3" s="523"/>
      <c r="M3" s="524" t="s">
        <v>33</v>
      </c>
      <c r="N3" s="113"/>
      <c r="O3" s="113"/>
      <c r="P3" s="525"/>
    </row>
    <row r="4" spans="1:16" s="7" customFormat="1" x14ac:dyDescent="0.25">
      <c r="A4" s="53" t="s">
        <v>21</v>
      </c>
      <c r="B4" s="53"/>
      <c r="C4" s="51" t="s">
        <v>11</v>
      </c>
      <c r="D4" s="51"/>
      <c r="E4" s="51"/>
      <c r="F4" s="51"/>
      <c r="G4" s="51"/>
      <c r="H4" s="51" t="s">
        <v>34</v>
      </c>
      <c r="I4" s="53"/>
      <c r="J4" s="54"/>
      <c r="K4" s="54"/>
      <c r="L4" s="54" t="s">
        <v>35</v>
      </c>
      <c r="M4" s="526"/>
      <c r="N4" s="284"/>
      <c r="O4" s="284"/>
      <c r="P4" s="122"/>
    </row>
    <row r="5" spans="1:16" s="7" customFormat="1" x14ac:dyDescent="0.25">
      <c r="A5" s="713">
        <f>Altalanos!$A$10</f>
        <v>45789</v>
      </c>
      <c r="B5" s="713"/>
      <c r="C5" s="392" t="str">
        <f>Altalanos!$C$10</f>
        <v>Gyula</v>
      </c>
      <c r="D5" s="125"/>
      <c r="E5" s="125"/>
      <c r="F5" s="125"/>
      <c r="G5" s="125"/>
      <c r="H5" s="395"/>
      <c r="I5" s="482"/>
      <c r="J5" s="129"/>
      <c r="K5" s="129"/>
      <c r="L5" s="129" t="str">
        <f>Altalanos!$E$10</f>
        <v>Kovács Zoltán</v>
      </c>
      <c r="M5" s="128"/>
      <c r="N5" s="482"/>
      <c r="O5" s="482"/>
      <c r="P5" s="527">
        <f>COUNTA(P8:P87)</f>
        <v>0</v>
      </c>
    </row>
    <row r="6" spans="1:16" s="530" customFormat="1" ht="12" customHeight="1" x14ac:dyDescent="0.25">
      <c r="A6" s="528"/>
      <c r="B6" s="718" t="s">
        <v>423</v>
      </c>
      <c r="C6" s="718"/>
      <c r="D6" s="718"/>
      <c r="E6" s="718"/>
      <c r="F6" s="718"/>
      <c r="G6" s="529"/>
      <c r="H6" s="719" t="s">
        <v>424</v>
      </c>
      <c r="I6" s="719"/>
      <c r="J6" s="719"/>
      <c r="K6" s="719"/>
      <c r="L6" s="719"/>
      <c r="M6" s="719" t="s">
        <v>425</v>
      </c>
      <c r="N6" s="719"/>
      <c r="O6" s="719"/>
      <c r="P6" s="719"/>
    </row>
    <row r="7" spans="1:16" ht="47.25" customHeight="1" x14ac:dyDescent="0.25">
      <c r="A7" s="531" t="s">
        <v>426</v>
      </c>
      <c r="B7" s="132" t="s">
        <v>24</v>
      </c>
      <c r="C7" s="132" t="s">
        <v>25</v>
      </c>
      <c r="D7" s="132" t="s">
        <v>37</v>
      </c>
      <c r="E7" s="132" t="s">
        <v>38</v>
      </c>
      <c r="F7" s="532" t="s">
        <v>427</v>
      </c>
      <c r="G7" s="533" t="s">
        <v>40</v>
      </c>
      <c r="H7" s="531" t="s">
        <v>24</v>
      </c>
      <c r="I7" s="132" t="s">
        <v>25</v>
      </c>
      <c r="J7" s="132" t="s">
        <v>37</v>
      </c>
      <c r="K7" s="132" t="s">
        <v>38</v>
      </c>
      <c r="L7" s="133" t="s">
        <v>428</v>
      </c>
      <c r="M7" s="531" t="s">
        <v>40</v>
      </c>
      <c r="N7" s="534" t="s">
        <v>429</v>
      </c>
      <c r="O7" s="132" t="s">
        <v>430</v>
      </c>
      <c r="P7" s="133" t="s">
        <v>49</v>
      </c>
    </row>
    <row r="8" spans="1:16" s="69" customFormat="1" ht="18.899999999999999" customHeight="1" x14ac:dyDescent="0.25">
      <c r="A8" s="535">
        <v>1</v>
      </c>
      <c r="B8" s="536"/>
      <c r="C8" s="145"/>
      <c r="D8" s="146"/>
      <c r="E8" s="146"/>
      <c r="F8" s="537"/>
      <c r="G8" s="538"/>
      <c r="H8" s="539"/>
      <c r="I8" s="540"/>
      <c r="J8" s="146"/>
      <c r="K8" s="146"/>
      <c r="L8" s="155"/>
      <c r="M8" s="146"/>
      <c r="N8" s="155"/>
      <c r="O8" s="541">
        <f t="shared" ref="O8:O26" si="0">SUM(F8,L8)</f>
        <v>0</v>
      </c>
      <c r="P8" s="155"/>
    </row>
    <row r="9" spans="1:16" s="69" customFormat="1" ht="18.899999999999999" customHeight="1" x14ac:dyDescent="0.25">
      <c r="A9" s="542">
        <v>2</v>
      </c>
      <c r="B9" s="536"/>
      <c r="C9" s="145"/>
      <c r="D9" s="146"/>
      <c r="E9" s="146"/>
      <c r="F9" s="537"/>
      <c r="G9" s="538"/>
      <c r="H9" s="539"/>
      <c r="I9" s="540"/>
      <c r="J9" s="146"/>
      <c r="K9" s="146"/>
      <c r="L9" s="537"/>
      <c r="M9" s="146"/>
      <c r="N9" s="155"/>
      <c r="O9" s="541">
        <f t="shared" si="0"/>
        <v>0</v>
      </c>
      <c r="P9" s="155"/>
    </row>
    <row r="10" spans="1:16" s="69" customFormat="1" ht="18.899999999999999" customHeight="1" x14ac:dyDescent="0.25">
      <c r="A10" s="542">
        <v>3</v>
      </c>
      <c r="B10" s="536"/>
      <c r="C10" s="145"/>
      <c r="D10" s="146"/>
      <c r="E10" s="146"/>
      <c r="F10" s="537"/>
      <c r="G10" s="538"/>
      <c r="H10" s="539"/>
      <c r="I10" s="540"/>
      <c r="J10" s="146"/>
      <c r="K10" s="146"/>
      <c r="L10" s="537"/>
      <c r="M10" s="146"/>
      <c r="N10" s="155"/>
      <c r="O10" s="541">
        <f t="shared" si="0"/>
        <v>0</v>
      </c>
      <c r="P10" s="155"/>
    </row>
    <row r="11" spans="1:16" s="69" customFormat="1" ht="18.899999999999999" customHeight="1" x14ac:dyDescent="0.25">
      <c r="A11" s="542">
        <v>4</v>
      </c>
      <c r="B11" s="536"/>
      <c r="C11" s="145"/>
      <c r="D11" s="146"/>
      <c r="E11" s="543"/>
      <c r="F11" s="155"/>
      <c r="G11" s="538"/>
      <c r="H11" s="536"/>
      <c r="I11" s="145"/>
      <c r="J11" s="146"/>
      <c r="K11" s="543"/>
      <c r="L11" s="155"/>
      <c r="M11" s="146"/>
      <c r="N11" s="155"/>
      <c r="O11" s="541">
        <f t="shared" si="0"/>
        <v>0</v>
      </c>
      <c r="P11" s="155"/>
    </row>
    <row r="12" spans="1:16" s="69" customFormat="1" ht="18.899999999999999" customHeight="1" x14ac:dyDescent="0.25">
      <c r="A12" s="542">
        <v>5</v>
      </c>
      <c r="B12" s="536"/>
      <c r="C12" s="145"/>
      <c r="D12" s="146"/>
      <c r="E12" s="146"/>
      <c r="F12" s="537"/>
      <c r="G12" s="538"/>
      <c r="H12" s="539"/>
      <c r="I12" s="540"/>
      <c r="J12" s="146"/>
      <c r="K12" s="146"/>
      <c r="L12" s="537"/>
      <c r="M12" s="146"/>
      <c r="N12" s="155"/>
      <c r="O12" s="541">
        <f t="shared" si="0"/>
        <v>0</v>
      </c>
      <c r="P12" s="155"/>
    </row>
    <row r="13" spans="1:16" s="69" customFormat="1" ht="18.899999999999999" customHeight="1" x14ac:dyDescent="0.25">
      <c r="A13" s="542">
        <v>6</v>
      </c>
      <c r="B13" s="536"/>
      <c r="C13" s="145"/>
      <c r="D13" s="146"/>
      <c r="E13" s="543"/>
      <c r="F13" s="155"/>
      <c r="G13" s="538"/>
      <c r="H13" s="536"/>
      <c r="I13" s="145"/>
      <c r="J13" s="146"/>
      <c r="K13" s="543"/>
      <c r="L13" s="155"/>
      <c r="M13" s="146"/>
      <c r="N13" s="155"/>
      <c r="O13" s="541">
        <f t="shared" si="0"/>
        <v>0</v>
      </c>
      <c r="P13" s="155"/>
    </row>
    <row r="14" spans="1:16" s="69" customFormat="1" ht="18.899999999999999" customHeight="1" x14ac:dyDescent="0.25">
      <c r="A14" s="542">
        <v>7</v>
      </c>
      <c r="B14" s="536"/>
      <c r="C14" s="145"/>
      <c r="D14" s="146"/>
      <c r="E14" s="543"/>
      <c r="F14" s="155"/>
      <c r="G14" s="538"/>
      <c r="H14" s="536"/>
      <c r="I14" s="145"/>
      <c r="J14" s="146"/>
      <c r="K14" s="543"/>
      <c r="L14" s="155"/>
      <c r="M14" s="146"/>
      <c r="N14" s="155"/>
      <c r="O14" s="541">
        <f t="shared" si="0"/>
        <v>0</v>
      </c>
      <c r="P14" s="155"/>
    </row>
    <row r="15" spans="1:16" s="69" customFormat="1" ht="18.899999999999999" customHeight="1" x14ac:dyDescent="0.25">
      <c r="A15" s="542">
        <v>8</v>
      </c>
      <c r="B15" s="536"/>
      <c r="C15" s="145"/>
      <c r="D15" s="146"/>
      <c r="E15" s="543"/>
      <c r="F15" s="155"/>
      <c r="G15" s="538"/>
      <c r="H15" s="536"/>
      <c r="I15" s="145"/>
      <c r="J15" s="146"/>
      <c r="K15" s="543"/>
      <c r="L15" s="155"/>
      <c r="M15" s="146"/>
      <c r="N15" s="155"/>
      <c r="O15" s="541">
        <f t="shared" si="0"/>
        <v>0</v>
      </c>
      <c r="P15" s="155"/>
    </row>
    <row r="16" spans="1:16" s="69" customFormat="1" ht="18.899999999999999" customHeight="1" x14ac:dyDescent="0.25">
      <c r="A16" s="542">
        <v>9</v>
      </c>
      <c r="B16" s="536"/>
      <c r="C16" s="145"/>
      <c r="D16" s="146"/>
      <c r="E16" s="543"/>
      <c r="F16" s="155"/>
      <c r="G16" s="538"/>
      <c r="H16" s="536"/>
      <c r="I16" s="145"/>
      <c r="J16" s="146"/>
      <c r="K16" s="543"/>
      <c r="L16" s="155"/>
      <c r="M16" s="146"/>
      <c r="N16" s="544"/>
      <c r="O16" s="541">
        <f t="shared" si="0"/>
        <v>0</v>
      </c>
      <c r="P16" s="155"/>
    </row>
    <row r="17" spans="1:16" s="69" customFormat="1" ht="18.899999999999999" customHeight="1" x14ac:dyDescent="0.25">
      <c r="A17" s="542">
        <v>10</v>
      </c>
      <c r="B17" s="536"/>
      <c r="C17" s="145"/>
      <c r="D17" s="146"/>
      <c r="E17" s="543"/>
      <c r="F17" s="155"/>
      <c r="G17" s="538"/>
      <c r="H17" s="536"/>
      <c r="I17" s="145"/>
      <c r="J17" s="146"/>
      <c r="K17" s="543"/>
      <c r="L17" s="155"/>
      <c r="M17" s="146"/>
      <c r="N17" s="155"/>
      <c r="O17" s="541">
        <f t="shared" si="0"/>
        <v>0</v>
      </c>
      <c r="P17" s="155"/>
    </row>
    <row r="18" spans="1:16" s="69" customFormat="1" ht="18.899999999999999" customHeight="1" x14ac:dyDescent="0.25">
      <c r="A18" s="542">
        <v>11</v>
      </c>
      <c r="B18" s="536"/>
      <c r="C18" s="145"/>
      <c r="D18" s="146"/>
      <c r="E18" s="543"/>
      <c r="F18" s="155"/>
      <c r="G18" s="538"/>
      <c r="H18" s="536"/>
      <c r="I18" s="145"/>
      <c r="J18" s="146"/>
      <c r="K18" s="545"/>
      <c r="L18" s="155"/>
      <c r="M18" s="146"/>
      <c r="N18" s="155"/>
      <c r="O18" s="541">
        <f t="shared" si="0"/>
        <v>0</v>
      </c>
      <c r="P18" s="155"/>
    </row>
    <row r="19" spans="1:16" s="69" customFormat="1" ht="18.899999999999999" customHeight="1" x14ac:dyDescent="0.25">
      <c r="A19" s="542">
        <v>12</v>
      </c>
      <c r="B19" s="536"/>
      <c r="C19" s="145"/>
      <c r="D19" s="146"/>
      <c r="E19" s="543"/>
      <c r="F19" s="155"/>
      <c r="G19" s="538"/>
      <c r="H19" s="536"/>
      <c r="I19" s="145"/>
      <c r="J19" s="146"/>
      <c r="K19" s="543"/>
      <c r="L19" s="155"/>
      <c r="M19" s="146"/>
      <c r="N19" s="155"/>
      <c r="O19" s="541">
        <f t="shared" si="0"/>
        <v>0</v>
      </c>
      <c r="P19" s="155"/>
    </row>
    <row r="20" spans="1:16" s="69" customFormat="1" ht="18.899999999999999" customHeight="1" x14ac:dyDescent="0.25">
      <c r="A20" s="542">
        <v>13</v>
      </c>
      <c r="B20" s="536"/>
      <c r="C20" s="145"/>
      <c r="D20" s="146"/>
      <c r="E20" s="543"/>
      <c r="F20" s="155"/>
      <c r="G20" s="538"/>
      <c r="H20" s="536"/>
      <c r="I20" s="145"/>
      <c r="J20" s="146"/>
      <c r="K20" s="543"/>
      <c r="L20" s="155"/>
      <c r="M20" s="146"/>
      <c r="N20" s="155"/>
      <c r="O20" s="541">
        <f t="shared" si="0"/>
        <v>0</v>
      </c>
      <c r="P20" s="155"/>
    </row>
    <row r="21" spans="1:16" s="69" customFormat="1" ht="18.899999999999999" customHeight="1" x14ac:dyDescent="0.25">
      <c r="A21" s="542">
        <v>14</v>
      </c>
      <c r="B21" s="536"/>
      <c r="C21" s="145"/>
      <c r="D21" s="146"/>
      <c r="E21" s="543"/>
      <c r="F21" s="155"/>
      <c r="G21" s="538"/>
      <c r="H21" s="536"/>
      <c r="I21" s="145"/>
      <c r="J21" s="146"/>
      <c r="K21" s="546"/>
      <c r="L21" s="155"/>
      <c r="M21" s="146"/>
      <c r="N21" s="155"/>
      <c r="O21" s="541">
        <f t="shared" si="0"/>
        <v>0</v>
      </c>
      <c r="P21" s="155"/>
    </row>
    <row r="22" spans="1:16" s="69" customFormat="1" ht="18.899999999999999" customHeight="1" x14ac:dyDescent="0.25">
      <c r="A22" s="542">
        <v>15</v>
      </c>
      <c r="B22" s="536"/>
      <c r="C22" s="145"/>
      <c r="D22" s="146"/>
      <c r="E22" s="543"/>
      <c r="F22" s="155"/>
      <c r="G22" s="538"/>
      <c r="H22" s="536"/>
      <c r="I22" s="145"/>
      <c r="J22" s="146"/>
      <c r="K22" s="543"/>
      <c r="L22" s="155"/>
      <c r="M22" s="146"/>
      <c r="N22" s="155"/>
      <c r="O22" s="541">
        <f t="shared" si="0"/>
        <v>0</v>
      </c>
      <c r="P22" s="155"/>
    </row>
    <row r="23" spans="1:16" s="69" customFormat="1" ht="18.899999999999999" customHeight="1" x14ac:dyDescent="0.25">
      <c r="A23" s="547">
        <v>16</v>
      </c>
      <c r="B23" s="536"/>
      <c r="C23" s="145"/>
      <c r="D23" s="146"/>
      <c r="E23" s="543"/>
      <c r="F23" s="155"/>
      <c r="G23" s="538"/>
      <c r="H23" s="536"/>
      <c r="I23" s="145"/>
      <c r="J23" s="146"/>
      <c r="K23" s="543"/>
      <c r="L23" s="155"/>
      <c r="M23" s="146"/>
      <c r="N23" s="155"/>
      <c r="O23" s="541">
        <f t="shared" si="0"/>
        <v>0</v>
      </c>
      <c r="P23" s="155"/>
    </row>
    <row r="24" spans="1:16" s="548" customFormat="1" ht="18.899999999999999" customHeight="1" x14ac:dyDescent="0.2">
      <c r="A24" s="547">
        <v>17</v>
      </c>
      <c r="B24" s="536"/>
      <c r="C24" s="145"/>
      <c r="D24" s="146"/>
      <c r="E24" s="543"/>
      <c r="F24" s="155"/>
      <c r="G24" s="538"/>
      <c r="H24" s="536"/>
      <c r="I24" s="145"/>
      <c r="J24" s="146"/>
      <c r="K24" s="543"/>
      <c r="L24" s="155"/>
      <c r="M24" s="146"/>
      <c r="N24" s="155"/>
      <c r="O24" s="541">
        <f t="shared" si="0"/>
        <v>0</v>
      </c>
      <c r="P24" s="155"/>
    </row>
    <row r="25" spans="1:16" s="548" customFormat="1" ht="18.899999999999999" customHeight="1" x14ac:dyDescent="0.2">
      <c r="A25" s="547">
        <v>18</v>
      </c>
      <c r="B25" s="536"/>
      <c r="C25" s="145"/>
      <c r="D25" s="146"/>
      <c r="E25" s="543"/>
      <c r="F25" s="155"/>
      <c r="G25" s="538"/>
      <c r="H25" s="536"/>
      <c r="I25" s="145"/>
      <c r="J25" s="146"/>
      <c r="K25" s="543"/>
      <c r="L25" s="155"/>
      <c r="M25" s="146"/>
      <c r="N25" s="155"/>
      <c r="O25" s="541">
        <f t="shared" si="0"/>
        <v>0</v>
      </c>
      <c r="P25" s="155"/>
    </row>
    <row r="26" spans="1:16" s="548" customFormat="1" ht="18.899999999999999" customHeight="1" x14ac:dyDescent="0.2">
      <c r="A26" s="547">
        <v>19</v>
      </c>
      <c r="B26" s="536"/>
      <c r="C26" s="145"/>
      <c r="D26" s="146"/>
      <c r="E26" s="543"/>
      <c r="F26" s="155"/>
      <c r="G26" s="538"/>
      <c r="H26" s="536"/>
      <c r="I26" s="145"/>
      <c r="J26" s="146"/>
      <c r="K26" s="543"/>
      <c r="L26" s="155"/>
      <c r="M26" s="146"/>
      <c r="N26" s="155"/>
      <c r="O26" s="541">
        <f t="shared" si="0"/>
        <v>0</v>
      </c>
      <c r="P26" s="155"/>
    </row>
    <row r="27" spans="1:16" s="548" customFormat="1" ht="18.899999999999999" customHeight="1" x14ac:dyDescent="0.2">
      <c r="A27" s="547">
        <v>20</v>
      </c>
      <c r="B27" s="536"/>
      <c r="C27" s="145"/>
      <c r="D27" s="146"/>
      <c r="E27" s="146"/>
      <c r="F27" s="537"/>
      <c r="G27" s="538"/>
      <c r="H27" s="539"/>
      <c r="I27" s="540"/>
      <c r="J27" s="146"/>
      <c r="K27" s="146"/>
      <c r="L27" s="537"/>
      <c r="M27" s="146"/>
      <c r="N27" s="155"/>
      <c r="O27" s="541"/>
      <c r="P27" s="155"/>
    </row>
    <row r="28" spans="1:16" s="548" customFormat="1" ht="18.899999999999999" customHeight="1" x14ac:dyDescent="0.2">
      <c r="A28" s="547">
        <v>21</v>
      </c>
      <c r="B28" s="536"/>
      <c r="C28" s="145"/>
      <c r="D28" s="146"/>
      <c r="E28" s="146"/>
      <c r="F28" s="537"/>
      <c r="G28" s="538"/>
      <c r="H28" s="539"/>
      <c r="I28" s="540"/>
      <c r="J28" s="146"/>
      <c r="K28" s="146"/>
      <c r="L28" s="537"/>
      <c r="M28" s="146"/>
      <c r="N28" s="155"/>
      <c r="O28" s="541"/>
      <c r="P28" s="155"/>
    </row>
    <row r="29" spans="1:16" s="548" customFormat="1" ht="18.899999999999999" customHeight="1" x14ac:dyDescent="0.2">
      <c r="A29" s="535">
        <v>22</v>
      </c>
      <c r="B29" s="536"/>
      <c r="C29" s="145"/>
      <c r="D29" s="146"/>
      <c r="E29" s="146"/>
      <c r="F29" s="537"/>
      <c r="G29" s="538"/>
      <c r="H29" s="539"/>
      <c r="I29" s="540"/>
      <c r="J29" s="146"/>
      <c r="K29" s="146"/>
      <c r="L29" s="537"/>
      <c r="M29" s="146"/>
      <c r="N29" s="155"/>
      <c r="O29" s="541"/>
      <c r="P29" s="155"/>
    </row>
    <row r="30" spans="1:16" s="548" customFormat="1" ht="18.899999999999999" customHeight="1" x14ac:dyDescent="0.2">
      <c r="A30" s="542">
        <v>23</v>
      </c>
      <c r="B30" s="536"/>
      <c r="C30" s="145"/>
      <c r="D30" s="146"/>
      <c r="E30" s="146"/>
      <c r="F30" s="537"/>
      <c r="G30" s="538"/>
      <c r="H30" s="539"/>
      <c r="I30" s="540"/>
      <c r="J30" s="146"/>
      <c r="K30" s="146"/>
      <c r="L30" s="537"/>
      <c r="M30" s="146"/>
      <c r="N30" s="155"/>
      <c r="O30" s="541"/>
      <c r="P30" s="155"/>
    </row>
    <row r="31" spans="1:16" s="548" customFormat="1" ht="18.899999999999999" customHeight="1" x14ac:dyDescent="0.2">
      <c r="A31" s="542">
        <v>24</v>
      </c>
      <c r="B31" s="536"/>
      <c r="C31" s="145"/>
      <c r="D31" s="146"/>
      <c r="E31" s="146"/>
      <c r="F31" s="537"/>
      <c r="G31" s="538"/>
      <c r="H31" s="539"/>
      <c r="I31" s="540"/>
      <c r="J31" s="146"/>
      <c r="K31" s="146"/>
      <c r="L31" s="537"/>
      <c r="M31" s="146"/>
      <c r="N31" s="155"/>
      <c r="O31" s="541"/>
      <c r="P31" s="155"/>
    </row>
    <row r="32" spans="1:16" ht="18.899999999999999" customHeight="1" x14ac:dyDescent="0.25">
      <c r="A32" s="542">
        <v>25</v>
      </c>
      <c r="B32" s="536"/>
      <c r="C32" s="145"/>
      <c r="D32" s="146"/>
      <c r="E32" s="146"/>
      <c r="F32" s="537"/>
      <c r="G32" s="538"/>
      <c r="H32" s="539"/>
      <c r="I32" s="540"/>
      <c r="J32" s="146"/>
      <c r="K32" s="146"/>
      <c r="L32" s="537"/>
      <c r="M32" s="146"/>
      <c r="N32" s="155"/>
      <c r="O32" s="541"/>
      <c r="P32" s="155"/>
    </row>
    <row r="33" spans="1:16" ht="18.899999999999999" customHeight="1" x14ac:dyDescent="0.25">
      <c r="A33" s="535">
        <v>26</v>
      </c>
      <c r="B33" s="536"/>
      <c r="C33" s="145"/>
      <c r="D33" s="146"/>
      <c r="E33" s="146"/>
      <c r="F33" s="537"/>
      <c r="G33" s="538"/>
      <c r="H33" s="539"/>
      <c r="I33" s="540"/>
      <c r="J33" s="146"/>
      <c r="K33" s="146"/>
      <c r="L33" s="537"/>
      <c r="M33" s="146"/>
      <c r="N33" s="155"/>
      <c r="O33" s="541"/>
      <c r="P33" s="155"/>
    </row>
    <row r="34" spans="1:16" ht="18.899999999999999" customHeight="1" x14ac:dyDescent="0.25">
      <c r="A34" s="542">
        <v>27</v>
      </c>
      <c r="B34" s="536"/>
      <c r="C34" s="145"/>
      <c r="D34" s="146"/>
      <c r="E34" s="146"/>
      <c r="F34" s="537"/>
      <c r="G34" s="538"/>
      <c r="H34" s="539"/>
      <c r="I34" s="540"/>
      <c r="J34" s="146"/>
      <c r="K34" s="146"/>
      <c r="L34" s="537"/>
      <c r="M34" s="146"/>
      <c r="N34" s="155"/>
      <c r="O34" s="541"/>
      <c r="P34" s="155"/>
    </row>
    <row r="35" spans="1:16" ht="18.899999999999999" customHeight="1" x14ac:dyDescent="0.25">
      <c r="A35" s="542">
        <v>28</v>
      </c>
      <c r="B35" s="536"/>
      <c r="C35" s="145"/>
      <c r="D35" s="146"/>
      <c r="E35" s="146"/>
      <c r="F35" s="537"/>
      <c r="G35" s="538"/>
      <c r="H35" s="539"/>
      <c r="I35" s="540"/>
      <c r="J35" s="146"/>
      <c r="K35" s="146"/>
      <c r="L35" s="537"/>
      <c r="M35" s="146"/>
      <c r="N35" s="155"/>
      <c r="O35" s="541"/>
      <c r="P35" s="155"/>
    </row>
    <row r="36" spans="1:16" ht="18.899999999999999" customHeight="1" x14ac:dyDescent="0.25">
      <c r="A36" s="542">
        <v>29</v>
      </c>
      <c r="B36" s="536"/>
      <c r="C36" s="145"/>
      <c r="D36" s="146"/>
      <c r="E36" s="146"/>
      <c r="F36" s="537"/>
      <c r="G36" s="538"/>
      <c r="H36" s="539"/>
      <c r="I36" s="540"/>
      <c r="J36" s="146"/>
      <c r="K36" s="146"/>
      <c r="L36" s="537"/>
      <c r="M36" s="146"/>
      <c r="N36" s="155"/>
      <c r="O36" s="541"/>
      <c r="P36" s="155"/>
    </row>
    <row r="37" spans="1:16" ht="18.899999999999999" customHeight="1" x14ac:dyDescent="0.25">
      <c r="A37" s="542">
        <v>30</v>
      </c>
      <c r="B37" s="536"/>
      <c r="C37" s="145"/>
      <c r="D37" s="146"/>
      <c r="E37" s="146"/>
      <c r="F37" s="537"/>
      <c r="G37" s="538"/>
      <c r="H37" s="539"/>
      <c r="I37" s="540"/>
      <c r="J37" s="146"/>
      <c r="K37" s="146"/>
      <c r="L37" s="537"/>
      <c r="M37" s="146"/>
      <c r="N37" s="155"/>
      <c r="O37" s="541"/>
      <c r="P37" s="155"/>
    </row>
    <row r="38" spans="1:16" ht="18.899999999999999" customHeight="1" x14ac:dyDescent="0.25">
      <c r="A38" s="542">
        <v>31</v>
      </c>
      <c r="B38" s="536"/>
      <c r="C38" s="145"/>
      <c r="D38" s="146"/>
      <c r="E38" s="146"/>
      <c r="F38" s="537"/>
      <c r="G38" s="538"/>
      <c r="H38" s="539"/>
      <c r="I38" s="540"/>
      <c r="J38" s="146"/>
      <c r="K38" s="146"/>
      <c r="L38" s="537"/>
      <c r="M38" s="146"/>
      <c r="N38" s="155"/>
      <c r="O38" s="541"/>
      <c r="P38" s="155"/>
    </row>
    <row r="39" spans="1:16" ht="18.899999999999999" customHeight="1" x14ac:dyDescent="0.25">
      <c r="A39" s="542">
        <v>32</v>
      </c>
      <c r="B39" s="536"/>
      <c r="C39" s="145"/>
      <c r="D39" s="146"/>
      <c r="E39" s="146"/>
      <c r="F39" s="537"/>
      <c r="G39" s="538"/>
      <c r="H39" s="539"/>
      <c r="I39" s="540"/>
      <c r="J39" s="146"/>
      <c r="K39" s="146"/>
      <c r="L39" s="537"/>
      <c r="M39" s="146"/>
      <c r="N39" s="155"/>
      <c r="O39" s="541"/>
      <c r="P39" s="155"/>
    </row>
    <row r="40" spans="1:16" ht="18.899999999999999" customHeight="1" x14ac:dyDescent="0.25">
      <c r="A40" s="547"/>
      <c r="B40" s="536"/>
      <c r="C40" s="145"/>
      <c r="D40" s="146"/>
      <c r="E40" s="146"/>
      <c r="F40" s="537"/>
      <c r="G40" s="538"/>
      <c r="H40" s="539"/>
      <c r="I40" s="540"/>
      <c r="J40" s="146"/>
      <c r="K40" s="146"/>
      <c r="L40" s="537"/>
      <c r="M40" s="146"/>
      <c r="N40" s="155"/>
      <c r="O40" s="541"/>
      <c r="P40" s="155"/>
    </row>
    <row r="41" spans="1:16" ht="18.899999999999999" customHeight="1" x14ac:dyDescent="0.25">
      <c r="A41" s="547"/>
      <c r="B41" s="536"/>
      <c r="C41" s="145"/>
      <c r="D41" s="146"/>
      <c r="E41" s="146"/>
      <c r="F41" s="537"/>
      <c r="G41" s="538"/>
      <c r="H41" s="539"/>
      <c r="I41" s="540"/>
      <c r="J41" s="146"/>
      <c r="K41" s="146"/>
      <c r="L41" s="537"/>
      <c r="M41" s="146"/>
      <c r="N41" s="155"/>
      <c r="O41" s="541"/>
      <c r="P41" s="155"/>
    </row>
    <row r="42" spans="1:16" ht="18.899999999999999" customHeight="1" x14ac:dyDescent="0.25">
      <c r="A42" s="547"/>
      <c r="B42" s="536"/>
      <c r="C42" s="145"/>
      <c r="D42" s="146"/>
      <c r="E42" s="146"/>
      <c r="F42" s="537"/>
      <c r="G42" s="538"/>
      <c r="H42" s="539"/>
      <c r="I42" s="540"/>
      <c r="J42" s="146"/>
      <c r="K42" s="146"/>
      <c r="L42" s="537"/>
      <c r="M42" s="146"/>
      <c r="N42" s="155"/>
      <c r="O42" s="541"/>
      <c r="P42" s="155"/>
    </row>
    <row r="43" spans="1:16" ht="18.899999999999999" customHeight="1" x14ac:dyDescent="0.25">
      <c r="A43" s="547"/>
      <c r="B43" s="536"/>
      <c r="C43" s="145"/>
      <c r="D43" s="146"/>
      <c r="E43" s="146"/>
      <c r="F43" s="537"/>
      <c r="G43" s="538"/>
      <c r="H43" s="539"/>
      <c r="I43" s="540"/>
      <c r="J43" s="146"/>
      <c r="K43" s="146"/>
      <c r="L43" s="537"/>
      <c r="M43" s="146"/>
      <c r="N43" s="155"/>
      <c r="O43" s="541"/>
      <c r="P43" s="155"/>
    </row>
    <row r="44" spans="1:16" ht="18.899999999999999" customHeight="1" x14ac:dyDescent="0.25">
      <c r="A44" s="547"/>
      <c r="B44" s="536"/>
      <c r="C44" s="145"/>
      <c r="D44" s="146"/>
      <c r="E44" s="146"/>
      <c r="F44" s="537"/>
      <c r="G44" s="538"/>
      <c r="H44" s="539"/>
      <c r="I44" s="540"/>
      <c r="J44" s="146"/>
      <c r="K44" s="146"/>
      <c r="L44" s="537"/>
      <c r="M44" s="146"/>
      <c r="N44" s="155"/>
      <c r="O44" s="541"/>
      <c r="P44" s="155"/>
    </row>
    <row r="45" spans="1:16" ht="18.899999999999999" customHeight="1" x14ac:dyDescent="0.25">
      <c r="A45" s="547"/>
      <c r="B45" s="536"/>
      <c r="C45" s="145"/>
      <c r="D45" s="146"/>
      <c r="E45" s="146"/>
      <c r="F45" s="537"/>
      <c r="G45" s="538"/>
      <c r="H45" s="539"/>
      <c r="I45" s="540"/>
      <c r="J45" s="146"/>
      <c r="K45" s="146"/>
      <c r="L45" s="537"/>
      <c r="M45" s="146"/>
      <c r="N45" s="155"/>
      <c r="O45" s="541"/>
      <c r="P45" s="155"/>
    </row>
    <row r="46" spans="1:16" ht="18.899999999999999" customHeight="1" x14ac:dyDescent="0.25">
      <c r="A46" s="547"/>
      <c r="B46" s="536"/>
      <c r="C46" s="145"/>
      <c r="D46" s="146"/>
      <c r="E46" s="146"/>
      <c r="F46" s="537"/>
      <c r="G46" s="538"/>
      <c r="H46" s="539"/>
      <c r="I46" s="540"/>
      <c r="J46" s="146"/>
      <c r="K46" s="146"/>
      <c r="L46" s="537"/>
      <c r="M46" s="146"/>
      <c r="N46" s="155"/>
      <c r="O46" s="541"/>
      <c r="P46" s="155"/>
    </row>
    <row r="47" spans="1:16" ht="18.899999999999999" customHeight="1" x14ac:dyDescent="0.25">
      <c r="A47" s="547"/>
      <c r="B47" s="536"/>
      <c r="C47" s="145"/>
      <c r="D47" s="146"/>
      <c r="E47" s="146"/>
      <c r="F47" s="537"/>
      <c r="G47" s="538"/>
      <c r="H47" s="539"/>
      <c r="I47" s="540"/>
      <c r="J47" s="146"/>
      <c r="K47" s="146"/>
      <c r="L47" s="537"/>
      <c r="M47" s="146"/>
      <c r="N47" s="155"/>
      <c r="O47" s="541"/>
      <c r="P47" s="155"/>
    </row>
    <row r="48" spans="1:16" ht="18.899999999999999" customHeight="1" x14ac:dyDescent="0.25">
      <c r="A48" s="547"/>
      <c r="B48" s="536"/>
      <c r="C48" s="145"/>
      <c r="D48" s="146"/>
      <c r="E48" s="146"/>
      <c r="F48" s="537"/>
      <c r="G48" s="538"/>
      <c r="H48" s="539"/>
      <c r="I48" s="540"/>
      <c r="J48" s="146"/>
      <c r="K48" s="146"/>
      <c r="L48" s="537"/>
      <c r="M48" s="146"/>
      <c r="N48" s="155"/>
      <c r="O48" s="541"/>
      <c r="P48" s="155"/>
    </row>
    <row r="49" spans="1:16" ht="18.899999999999999" customHeight="1" x14ac:dyDescent="0.25">
      <c r="A49" s="547"/>
      <c r="B49" s="536"/>
      <c r="C49" s="145"/>
      <c r="D49" s="146"/>
      <c r="E49" s="146"/>
      <c r="F49" s="537"/>
      <c r="G49" s="538"/>
      <c r="H49" s="539"/>
      <c r="I49" s="540"/>
      <c r="J49" s="146"/>
      <c r="K49" s="146"/>
      <c r="L49" s="537"/>
      <c r="M49" s="146"/>
      <c r="N49" s="155"/>
      <c r="O49" s="541"/>
      <c r="P49" s="155"/>
    </row>
    <row r="50" spans="1:16" ht="18.899999999999999" customHeight="1" x14ac:dyDescent="0.25">
      <c r="A50" s="547"/>
      <c r="B50" s="536"/>
      <c r="C50" s="145"/>
      <c r="D50" s="146"/>
      <c r="E50" s="146"/>
      <c r="F50" s="537"/>
      <c r="G50" s="538"/>
      <c r="H50" s="539"/>
      <c r="I50" s="540"/>
      <c r="J50" s="146"/>
      <c r="K50" s="146"/>
      <c r="L50" s="537"/>
      <c r="M50" s="146"/>
      <c r="N50" s="155"/>
      <c r="O50" s="541"/>
      <c r="P50" s="155"/>
    </row>
    <row r="51" spans="1:16" ht="18.899999999999999" customHeight="1" x14ac:dyDescent="0.25">
      <c r="A51" s="547"/>
      <c r="B51" s="536"/>
      <c r="C51" s="145"/>
      <c r="D51" s="146"/>
      <c r="E51" s="146"/>
      <c r="F51" s="537"/>
      <c r="G51" s="538"/>
      <c r="H51" s="539"/>
      <c r="I51" s="540"/>
      <c r="J51" s="146"/>
      <c r="K51" s="146"/>
      <c r="L51" s="537"/>
      <c r="M51" s="146"/>
      <c r="N51" s="155"/>
      <c r="O51" s="541"/>
      <c r="P51" s="155"/>
    </row>
    <row r="52" spans="1:16" ht="18.899999999999999" customHeight="1" x14ac:dyDescent="0.25">
      <c r="A52" s="547"/>
      <c r="B52" s="536"/>
      <c r="C52" s="145"/>
      <c r="D52" s="146"/>
      <c r="E52" s="146"/>
      <c r="F52" s="537"/>
      <c r="G52" s="538"/>
      <c r="H52" s="539"/>
      <c r="I52" s="540"/>
      <c r="J52" s="146"/>
      <c r="K52" s="146"/>
      <c r="L52" s="537"/>
      <c r="M52" s="146"/>
      <c r="N52" s="155"/>
      <c r="O52" s="541"/>
      <c r="P52" s="155"/>
    </row>
    <row r="53" spans="1:16" ht="18.899999999999999" customHeight="1" x14ac:dyDescent="0.25">
      <c r="A53" s="547"/>
      <c r="B53" s="536"/>
      <c r="C53" s="145"/>
      <c r="D53" s="146"/>
      <c r="E53" s="146"/>
      <c r="F53" s="537"/>
      <c r="G53" s="538"/>
      <c r="H53" s="539"/>
      <c r="I53" s="540"/>
      <c r="J53" s="146"/>
      <c r="K53" s="146"/>
      <c r="L53" s="537"/>
      <c r="M53" s="146"/>
      <c r="N53" s="155"/>
      <c r="O53" s="541"/>
      <c r="P53" s="155"/>
    </row>
    <row r="54" spans="1:16" ht="18.899999999999999" customHeight="1" x14ac:dyDescent="0.25">
      <c r="A54" s="547"/>
      <c r="B54" s="536"/>
      <c r="C54" s="145"/>
      <c r="D54" s="146"/>
      <c r="E54" s="146"/>
      <c r="F54" s="537"/>
      <c r="G54" s="538"/>
      <c r="H54" s="539"/>
      <c r="I54" s="540"/>
      <c r="J54" s="146"/>
      <c r="K54" s="146"/>
      <c r="L54" s="537"/>
      <c r="M54" s="146"/>
      <c r="N54" s="155"/>
      <c r="O54" s="541"/>
      <c r="P54" s="155"/>
    </row>
    <row r="55" spans="1:16" ht="18.899999999999999" customHeight="1" x14ac:dyDescent="0.25">
      <c r="A55" s="547"/>
      <c r="B55" s="536"/>
      <c r="C55" s="145"/>
      <c r="D55" s="146"/>
      <c r="E55" s="146"/>
      <c r="F55" s="537"/>
      <c r="G55" s="538"/>
      <c r="H55" s="539"/>
      <c r="I55" s="540"/>
      <c r="J55" s="146"/>
      <c r="K55" s="146"/>
      <c r="L55" s="155"/>
      <c r="M55" s="146"/>
      <c r="N55" s="155"/>
      <c r="O55" s="541"/>
      <c r="P55" s="155"/>
    </row>
    <row r="56" spans="1:16" ht="18.899999999999999" customHeight="1" x14ac:dyDescent="0.25">
      <c r="A56" s="547"/>
      <c r="B56" s="536"/>
      <c r="C56" s="145"/>
      <c r="D56" s="146"/>
      <c r="E56" s="543"/>
      <c r="F56" s="155"/>
      <c r="G56" s="538"/>
      <c r="H56" s="536"/>
      <c r="I56" s="145"/>
      <c r="J56" s="146"/>
      <c r="K56" s="543"/>
      <c r="L56" s="155"/>
      <c r="M56" s="146"/>
      <c r="N56" s="155"/>
      <c r="O56" s="541"/>
      <c r="P56" s="155"/>
    </row>
    <row r="57" spans="1:16" ht="18.899999999999999" customHeight="1" x14ac:dyDescent="0.25">
      <c r="A57" s="547"/>
      <c r="B57" s="536"/>
      <c r="C57" s="145"/>
      <c r="D57" s="146"/>
      <c r="E57" s="146"/>
      <c r="F57" s="537"/>
      <c r="G57" s="538"/>
      <c r="H57" s="539"/>
      <c r="I57" s="540"/>
      <c r="J57" s="146"/>
      <c r="K57" s="146"/>
      <c r="L57" s="537"/>
      <c r="M57" s="146"/>
      <c r="N57" s="155"/>
      <c r="O57" s="541"/>
      <c r="P57" s="155"/>
    </row>
    <row r="58" spans="1:16" ht="18.899999999999999" customHeight="1" x14ac:dyDescent="0.25">
      <c r="A58" s="547"/>
      <c r="B58" s="536"/>
      <c r="C58" s="145"/>
      <c r="D58" s="146"/>
      <c r="E58" s="543"/>
      <c r="F58" s="155"/>
      <c r="G58" s="538"/>
      <c r="H58" s="536"/>
      <c r="I58" s="145"/>
      <c r="J58" s="146"/>
      <c r="K58" s="543"/>
      <c r="L58" s="155"/>
      <c r="M58" s="146"/>
      <c r="N58" s="155"/>
      <c r="O58" s="541"/>
      <c r="P58" s="155"/>
    </row>
    <row r="59" spans="1:16" ht="18.899999999999999" customHeight="1" x14ac:dyDescent="0.25">
      <c r="A59" s="547"/>
      <c r="B59" s="536"/>
      <c r="C59" s="145"/>
      <c r="D59" s="146"/>
      <c r="E59" s="543"/>
      <c r="F59" s="155"/>
      <c r="G59" s="538"/>
      <c r="H59" s="536"/>
      <c r="I59" s="145"/>
      <c r="J59" s="146"/>
      <c r="K59" s="543"/>
      <c r="L59" s="155"/>
      <c r="M59" s="146"/>
      <c r="N59" s="155"/>
      <c r="O59" s="541"/>
      <c r="P59" s="155"/>
    </row>
    <row r="60" spans="1:16" ht="18.899999999999999" customHeight="1" x14ac:dyDescent="0.25">
      <c r="A60" s="547"/>
      <c r="B60" s="536"/>
      <c r="C60" s="145"/>
      <c r="D60" s="146"/>
      <c r="E60" s="543"/>
      <c r="F60" s="155"/>
      <c r="G60" s="538"/>
      <c r="H60" s="536"/>
      <c r="I60" s="145"/>
      <c r="J60" s="146"/>
      <c r="K60" s="543"/>
      <c r="L60" s="155"/>
      <c r="M60" s="146"/>
      <c r="N60" s="155"/>
      <c r="O60" s="541"/>
      <c r="P60" s="155"/>
    </row>
    <row r="61" spans="1:16" ht="18.899999999999999" customHeight="1" x14ac:dyDescent="0.25">
      <c r="A61" s="547"/>
      <c r="B61" s="536"/>
      <c r="C61" s="145"/>
      <c r="D61" s="146"/>
      <c r="E61" s="543"/>
      <c r="F61" s="155"/>
      <c r="G61" s="538"/>
      <c r="H61" s="536"/>
      <c r="I61" s="145"/>
      <c r="J61" s="146"/>
      <c r="K61" s="543"/>
      <c r="L61" s="155"/>
      <c r="M61" s="146"/>
      <c r="N61" s="544"/>
      <c r="O61" s="541"/>
      <c r="P61" s="155"/>
    </row>
    <row r="62" spans="1:16" ht="18.899999999999999" customHeight="1" x14ac:dyDescent="0.25">
      <c r="A62" s="547"/>
      <c r="B62" s="536"/>
      <c r="C62" s="145"/>
      <c r="D62" s="146"/>
      <c r="E62" s="543"/>
      <c r="F62" s="155"/>
      <c r="G62" s="538"/>
      <c r="H62" s="536"/>
      <c r="I62" s="145"/>
      <c r="J62" s="146"/>
      <c r="K62" s="543"/>
      <c r="L62" s="155"/>
      <c r="M62" s="146"/>
      <c r="N62" s="155"/>
      <c r="O62" s="541"/>
      <c r="P62" s="155"/>
    </row>
    <row r="63" spans="1:16" ht="18.75" customHeight="1" x14ac:dyDescent="0.25">
      <c r="A63" s="547"/>
      <c r="B63" s="536"/>
      <c r="C63" s="145"/>
      <c r="D63" s="146"/>
      <c r="E63" s="543"/>
      <c r="F63" s="155"/>
      <c r="G63" s="538"/>
      <c r="H63" s="536"/>
      <c r="I63" s="145"/>
      <c r="J63" s="146"/>
      <c r="K63" s="545"/>
      <c r="L63" s="155"/>
      <c r="M63" s="146"/>
      <c r="N63" s="155"/>
      <c r="O63" s="541"/>
      <c r="P63" s="155"/>
    </row>
    <row r="64" spans="1:16" ht="18.899999999999999" customHeight="1" x14ac:dyDescent="0.25">
      <c r="A64" s="547"/>
      <c r="B64" s="536"/>
      <c r="C64" s="145"/>
      <c r="D64" s="146"/>
      <c r="E64" s="543"/>
      <c r="F64" s="155"/>
      <c r="G64" s="538"/>
      <c r="H64" s="536"/>
      <c r="I64" s="145"/>
      <c r="J64" s="146"/>
      <c r="K64" s="543"/>
      <c r="L64" s="155"/>
      <c r="M64" s="146"/>
      <c r="N64" s="155"/>
      <c r="O64" s="541"/>
      <c r="P64" s="155"/>
    </row>
    <row r="65" spans="1:16" ht="18.899999999999999" customHeight="1" x14ac:dyDescent="0.25">
      <c r="A65" s="547"/>
      <c r="B65" s="536"/>
      <c r="C65" s="145"/>
      <c r="D65" s="146"/>
      <c r="E65" s="543"/>
      <c r="F65" s="155"/>
      <c r="G65" s="538"/>
      <c r="H65" s="536"/>
      <c r="I65" s="145"/>
      <c r="J65" s="146"/>
      <c r="K65" s="543"/>
      <c r="L65" s="155"/>
      <c r="M65" s="146"/>
      <c r="N65" s="155"/>
      <c r="O65" s="541"/>
      <c r="P65" s="155"/>
    </row>
    <row r="66" spans="1:16" ht="18.899999999999999" customHeight="1" x14ac:dyDescent="0.25">
      <c r="A66" s="547"/>
      <c r="B66" s="536"/>
      <c r="C66" s="145"/>
      <c r="D66" s="146"/>
      <c r="E66" s="543"/>
      <c r="F66" s="155"/>
      <c r="G66" s="538"/>
      <c r="H66" s="536"/>
      <c r="I66" s="145"/>
      <c r="J66" s="146"/>
      <c r="K66" s="546"/>
      <c r="L66" s="155"/>
      <c r="M66" s="146"/>
      <c r="N66" s="155"/>
      <c r="O66" s="541"/>
      <c r="P66" s="155"/>
    </row>
    <row r="67" spans="1:16" ht="18.899999999999999" customHeight="1" x14ac:dyDescent="0.25">
      <c r="A67" s="547"/>
      <c r="B67" s="536"/>
      <c r="C67" s="145"/>
      <c r="D67" s="146"/>
      <c r="E67" s="543"/>
      <c r="F67" s="155"/>
      <c r="G67" s="538"/>
      <c r="H67" s="536"/>
      <c r="I67" s="145"/>
      <c r="J67" s="146"/>
      <c r="K67" s="543"/>
      <c r="L67" s="155"/>
      <c r="M67" s="146"/>
      <c r="N67" s="155"/>
      <c r="O67" s="541"/>
      <c r="P67" s="155"/>
    </row>
    <row r="68" spans="1:16" ht="19.5" customHeight="1" x14ac:dyDescent="0.25">
      <c r="A68" s="547"/>
      <c r="B68" s="536"/>
      <c r="C68" s="145"/>
      <c r="D68" s="146"/>
      <c r="E68" s="543"/>
      <c r="F68" s="155"/>
      <c r="G68" s="538"/>
      <c r="H68" s="536"/>
      <c r="I68" s="145"/>
      <c r="J68" s="146"/>
      <c r="K68" s="543"/>
      <c r="L68" s="155"/>
      <c r="M68" s="146"/>
      <c r="N68" s="155"/>
      <c r="O68" s="541"/>
      <c r="P68" s="155"/>
    </row>
    <row r="69" spans="1:16" ht="19.5" customHeight="1" x14ac:dyDescent="0.25">
      <c r="A69" s="547"/>
      <c r="B69" s="536"/>
      <c r="C69" s="145"/>
      <c r="D69" s="146"/>
      <c r="E69" s="543"/>
      <c r="F69" s="155"/>
      <c r="G69" s="538"/>
      <c r="H69" s="536"/>
      <c r="I69" s="145"/>
      <c r="J69" s="146"/>
      <c r="K69" s="543"/>
      <c r="L69" s="155"/>
      <c r="M69" s="146"/>
      <c r="N69" s="155"/>
      <c r="O69" s="541"/>
      <c r="P69" s="155"/>
    </row>
    <row r="70" spans="1:16" ht="19.5" customHeight="1" x14ac:dyDescent="0.25">
      <c r="A70" s="547"/>
      <c r="B70" s="536"/>
      <c r="C70" s="145"/>
      <c r="D70" s="146"/>
      <c r="E70" s="543"/>
      <c r="F70" s="155"/>
      <c r="G70" s="538"/>
      <c r="H70" s="536"/>
      <c r="I70" s="145"/>
      <c r="J70" s="146"/>
      <c r="K70" s="543"/>
      <c r="L70" s="155"/>
      <c r="M70" s="146"/>
      <c r="N70" s="155"/>
      <c r="O70" s="541"/>
      <c r="P70" s="155"/>
    </row>
    <row r="71" spans="1:16" ht="19.5" customHeight="1" x14ac:dyDescent="0.25">
      <c r="A71" s="547"/>
      <c r="B71" s="536"/>
      <c r="C71" s="145"/>
      <c r="D71" s="146"/>
      <c r="E71" s="543"/>
      <c r="F71" s="155"/>
      <c r="G71" s="538"/>
      <c r="H71" s="536"/>
      <c r="I71" s="145"/>
      <c r="J71" s="146"/>
      <c r="K71" s="543"/>
      <c r="L71" s="155"/>
      <c r="M71" s="146"/>
      <c r="N71" s="155"/>
      <c r="O71" s="541"/>
      <c r="P71" s="155"/>
    </row>
    <row r="72" spans="1:16" ht="19.5" customHeight="1" x14ac:dyDescent="0.25">
      <c r="A72" s="547"/>
      <c r="B72" s="536"/>
      <c r="C72" s="145"/>
      <c r="D72" s="146"/>
      <c r="E72" s="146"/>
      <c r="F72" s="537"/>
      <c r="G72" s="538"/>
      <c r="H72" s="539"/>
      <c r="I72" s="540"/>
      <c r="J72" s="146"/>
      <c r="K72" s="146"/>
      <c r="L72" s="155"/>
      <c r="M72" s="146"/>
      <c r="N72" s="155"/>
      <c r="O72" s="541"/>
      <c r="P72" s="155"/>
    </row>
    <row r="73" spans="1:16" ht="19.5" customHeight="1" x14ac:dyDescent="0.25">
      <c r="A73" s="547"/>
      <c r="B73" s="536"/>
      <c r="C73" s="145"/>
      <c r="D73" s="146"/>
      <c r="E73" s="543"/>
      <c r="F73" s="155"/>
      <c r="G73" s="538"/>
      <c r="H73" s="536"/>
      <c r="I73" s="145"/>
      <c r="J73" s="146"/>
      <c r="K73" s="543"/>
      <c r="L73" s="155"/>
      <c r="M73" s="146"/>
      <c r="N73" s="155"/>
      <c r="O73" s="541"/>
      <c r="P73" s="155"/>
    </row>
    <row r="74" spans="1:16" ht="19.5" customHeight="1" x14ac:dyDescent="0.25">
      <c r="A74" s="547"/>
      <c r="B74" s="536"/>
      <c r="C74" s="145"/>
      <c r="D74" s="146"/>
      <c r="E74" s="543"/>
      <c r="F74" s="155"/>
      <c r="G74" s="538"/>
      <c r="H74" s="536"/>
      <c r="I74" s="145"/>
      <c r="J74" s="146"/>
      <c r="K74" s="543"/>
      <c r="L74" s="155"/>
      <c r="M74" s="146"/>
      <c r="N74" s="155"/>
      <c r="O74" s="541"/>
      <c r="P74" s="155"/>
    </row>
    <row r="75" spans="1:16" ht="19.5" customHeight="1" x14ac:dyDescent="0.25">
      <c r="A75" s="547"/>
      <c r="B75" s="536"/>
      <c r="C75" s="145"/>
      <c r="D75" s="146"/>
      <c r="E75" s="543"/>
      <c r="F75" s="155"/>
      <c r="G75" s="538"/>
      <c r="H75" s="536"/>
      <c r="I75" s="145"/>
      <c r="J75" s="146"/>
      <c r="K75" s="543"/>
      <c r="L75" s="155"/>
      <c r="M75" s="146"/>
      <c r="N75" s="155"/>
      <c r="O75" s="541"/>
      <c r="P75" s="155"/>
    </row>
    <row r="76" spans="1:16" ht="19.5" customHeight="1" x14ac:dyDescent="0.25">
      <c r="A76" s="547"/>
      <c r="B76" s="536"/>
      <c r="C76" s="145"/>
      <c r="D76" s="146"/>
      <c r="E76" s="543"/>
      <c r="F76" s="155"/>
      <c r="G76" s="538"/>
      <c r="H76" s="536"/>
      <c r="I76" s="145"/>
      <c r="J76" s="146"/>
      <c r="K76" s="543"/>
      <c r="L76" s="155"/>
      <c r="M76" s="146"/>
      <c r="N76" s="155"/>
      <c r="O76" s="541"/>
      <c r="P76" s="155"/>
    </row>
    <row r="77" spans="1:16" ht="19.5" customHeight="1" x14ac:dyDescent="0.25">
      <c r="A77" s="547"/>
      <c r="B77" s="536"/>
      <c r="C77" s="145"/>
      <c r="D77" s="146"/>
      <c r="E77" s="543"/>
      <c r="F77" s="155"/>
      <c r="G77" s="538"/>
      <c r="H77" s="536"/>
      <c r="I77" s="145"/>
      <c r="J77" s="146"/>
      <c r="K77" s="543"/>
      <c r="L77" s="155"/>
      <c r="M77" s="146"/>
      <c r="N77" s="544"/>
      <c r="O77" s="541"/>
      <c r="P77" s="155"/>
    </row>
    <row r="78" spans="1:16" ht="19.5" customHeight="1" x14ac:dyDescent="0.25">
      <c r="A78" s="547"/>
      <c r="B78" s="536"/>
      <c r="C78" s="145"/>
      <c r="D78" s="146"/>
      <c r="E78" s="543"/>
      <c r="F78" s="155"/>
      <c r="G78" s="538"/>
      <c r="H78" s="536"/>
      <c r="I78" s="145"/>
      <c r="J78" s="146"/>
      <c r="K78" s="543"/>
      <c r="L78" s="155"/>
      <c r="M78" s="146"/>
      <c r="N78" s="155"/>
      <c r="O78" s="541"/>
      <c r="P78" s="155"/>
    </row>
    <row r="79" spans="1:16" ht="19.5" customHeight="1" x14ac:dyDescent="0.25">
      <c r="A79" s="547"/>
      <c r="B79" s="536"/>
      <c r="C79" s="145"/>
      <c r="D79" s="146"/>
      <c r="E79" s="543"/>
      <c r="F79" s="155"/>
      <c r="G79" s="538"/>
      <c r="H79" s="536"/>
      <c r="I79" s="145"/>
      <c r="J79" s="146"/>
      <c r="K79" s="545"/>
      <c r="L79" s="155"/>
      <c r="M79" s="146"/>
      <c r="N79" s="155"/>
      <c r="O79" s="541"/>
      <c r="P79" s="155"/>
    </row>
    <row r="80" spans="1:16" ht="19.5" customHeight="1" x14ac:dyDescent="0.25">
      <c r="A80" s="547"/>
      <c r="B80" s="536"/>
      <c r="C80" s="145"/>
      <c r="D80" s="146"/>
      <c r="E80" s="543"/>
      <c r="F80" s="155"/>
      <c r="G80" s="538"/>
      <c r="H80" s="536"/>
      <c r="I80" s="145"/>
      <c r="J80" s="146"/>
      <c r="K80" s="543"/>
      <c r="L80" s="155"/>
      <c r="M80" s="146"/>
      <c r="N80" s="155"/>
      <c r="O80" s="541"/>
      <c r="P80" s="155"/>
    </row>
    <row r="81" spans="1:16" ht="19.5" customHeight="1" x14ac:dyDescent="0.25">
      <c r="A81" s="547"/>
      <c r="B81" s="536"/>
      <c r="C81" s="145"/>
      <c r="D81" s="146"/>
      <c r="E81" s="543"/>
      <c r="F81" s="155"/>
      <c r="G81" s="538"/>
      <c r="H81" s="536"/>
      <c r="I81" s="145"/>
      <c r="J81" s="146"/>
      <c r="K81" s="543"/>
      <c r="L81" s="155"/>
      <c r="M81" s="146"/>
      <c r="N81" s="155"/>
      <c r="O81" s="541"/>
      <c r="P81" s="155"/>
    </row>
    <row r="82" spans="1:16" ht="19.5" customHeight="1" x14ac:dyDescent="0.25">
      <c r="A82" s="547"/>
      <c r="B82" s="536"/>
      <c r="C82" s="145"/>
      <c r="D82" s="146"/>
      <c r="E82" s="543"/>
      <c r="F82" s="155"/>
      <c r="G82" s="538"/>
      <c r="H82" s="536"/>
      <c r="I82" s="145"/>
      <c r="J82" s="146"/>
      <c r="K82" s="546"/>
      <c r="L82" s="155"/>
      <c r="M82" s="146"/>
      <c r="N82" s="155"/>
      <c r="O82" s="541"/>
      <c r="P82" s="155"/>
    </row>
    <row r="83" spans="1:16" ht="19.5" customHeight="1" x14ac:dyDescent="0.25">
      <c r="A83" s="547"/>
      <c r="B83" s="536"/>
      <c r="C83" s="145"/>
      <c r="D83" s="146"/>
      <c r="E83" s="543"/>
      <c r="F83" s="155"/>
      <c r="G83" s="538"/>
      <c r="H83" s="536"/>
      <c r="I83" s="145"/>
      <c r="J83" s="146"/>
      <c r="K83" s="543"/>
      <c r="L83" s="155"/>
      <c r="M83" s="146"/>
      <c r="N83" s="155"/>
      <c r="O83" s="541"/>
      <c r="P83" s="155"/>
    </row>
    <row r="84" spans="1:16" ht="19.5" customHeight="1" x14ac:dyDescent="0.25">
      <c r="A84" s="547"/>
      <c r="B84" s="536"/>
      <c r="C84" s="145"/>
      <c r="D84" s="146"/>
      <c r="E84" s="543"/>
      <c r="F84" s="155"/>
      <c r="G84" s="538"/>
      <c r="H84" s="536"/>
      <c r="I84" s="145"/>
      <c r="J84" s="146"/>
      <c r="K84" s="543"/>
      <c r="L84" s="155"/>
      <c r="M84" s="146"/>
      <c r="N84" s="155"/>
      <c r="O84" s="541"/>
      <c r="P84" s="155"/>
    </row>
    <row r="85" spans="1:16" ht="19.5" customHeight="1" x14ac:dyDescent="0.25">
      <c r="A85" s="547"/>
      <c r="B85" s="536"/>
      <c r="C85" s="145"/>
      <c r="D85" s="146"/>
      <c r="E85" s="543"/>
      <c r="F85" s="155"/>
      <c r="G85" s="538"/>
      <c r="H85" s="536"/>
      <c r="I85" s="145"/>
      <c r="J85" s="146"/>
      <c r="K85" s="543"/>
      <c r="L85" s="155"/>
      <c r="M85" s="146"/>
      <c r="N85" s="155"/>
      <c r="O85" s="541"/>
      <c r="P85" s="155"/>
    </row>
    <row r="86" spans="1:16" ht="19.5" customHeight="1" x14ac:dyDescent="0.25">
      <c r="A86" s="547"/>
      <c r="B86" s="536"/>
      <c r="C86" s="145"/>
      <c r="D86" s="146"/>
      <c r="E86" s="543"/>
      <c r="F86" s="155"/>
      <c r="G86" s="538"/>
      <c r="H86" s="536"/>
      <c r="I86" s="145"/>
      <c r="J86" s="146"/>
      <c r="K86" s="543"/>
      <c r="L86" s="155"/>
      <c r="M86" s="146"/>
      <c r="N86" s="155"/>
      <c r="O86" s="541"/>
      <c r="P86" s="155"/>
    </row>
    <row r="87" spans="1:16" ht="19.5" customHeight="1" x14ac:dyDescent="0.25">
      <c r="A87" s="547"/>
      <c r="B87" s="549"/>
      <c r="C87" s="550"/>
      <c r="D87" s="551"/>
      <c r="E87" s="552"/>
      <c r="F87" s="553"/>
      <c r="G87" s="554"/>
      <c r="H87" s="549"/>
      <c r="I87" s="550"/>
      <c r="J87" s="551"/>
      <c r="K87" s="552"/>
      <c r="L87" s="553"/>
      <c r="M87" s="146"/>
      <c r="N87" s="155"/>
      <c r="O87" s="541"/>
      <c r="P87" s="155"/>
    </row>
  </sheetData>
  <sheetProtection selectLockedCells="1" selectUnlockedCells="1"/>
  <mergeCells count="4">
    <mergeCell ref="A5:B5"/>
    <mergeCell ref="B6:F6"/>
    <mergeCell ref="H6:L6"/>
    <mergeCell ref="M6:P6"/>
  </mergeCells>
  <printOptions horizontalCentered="1"/>
  <pageMargins left="0.35000000000000003" right="0.35000000000000003" top="0.39027777777777778" bottom="0.39027777777777778" header="0.51181102362204722" footer="0.51181102362204722"/>
  <pageSetup paperSize="9" firstPageNumber="0" orientation="landscape" horizontalDpi="300" verticalDpi="300"/>
  <headerFooter alignWithMargins="0"/>
  <rowBreaks count="4" manualBreakCount="4">
    <brk id="27" max="16383" man="1"/>
    <brk id="47" max="16383" man="1"/>
    <brk id="67" max="16383" man="1"/>
    <brk id="87"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40961" r:id="rId3" name="Gomb 1">
              <controlPr defaultSize="0" print="0" autoFill="0" autoLine="0" autoPict="0" macro="[0]!Module2.páros_egyesített_rangsor" altText="Sorsolási rangsor _x000a_szerinti sorbarakás">
                <anchor moveWithCells="1" sizeWithCells="1">
                  <from>
                    <xdr:col>9</xdr:col>
                    <xdr:colOff>281940</xdr:colOff>
                    <xdr:row>0</xdr:row>
                    <xdr:rowOff>91440</xdr:rowOff>
                  </from>
                  <to>
                    <xdr:col>12</xdr:col>
                    <xdr:colOff>45720</xdr:colOff>
                    <xdr:row>1</xdr:row>
                    <xdr:rowOff>129540</xdr:rowOff>
                  </to>
                </anchor>
              </controlPr>
            </control>
          </mc:Choice>
        </mc:AlternateContent>
      </controls>
    </mc:Choice>
  </mc:AlternateConten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BC0A-7068-4B57-BFF0-ABA06ABC197A}">
  <sheetPr codeName="Sheet47">
    <tabColor indexed="17"/>
    <pageSetUpPr fitToPage="1"/>
  </sheetPr>
  <dimension ref="A1:U81"/>
  <sheetViews>
    <sheetView showGridLines="0" showZeros="0" workbookViewId="0">
      <selection activeCell="A6" sqref="A6"/>
    </sheetView>
  </sheetViews>
  <sheetFormatPr defaultRowHeight="13.2" x14ac:dyDescent="0.25"/>
  <cols>
    <col min="1" max="2" width="3.33203125" customWidth="1"/>
    <col min="3" max="3" width="4.6640625" customWidth="1"/>
    <col min="4" max="4" width="2.88671875" customWidth="1"/>
    <col min="5" max="5" width="7.109375" customWidth="1"/>
    <col min="6" max="6" width="12.6640625" customWidth="1"/>
    <col min="7" max="7" width="2.6640625" customWidth="1"/>
    <col min="8" max="8" width="6.554687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20" max="20" width="8.6640625" customWidth="1"/>
    <col min="21" max="21" width="8.88671875" hidden="1" customWidth="1"/>
    <col min="22" max="22" width="5.6640625" customWidth="1"/>
  </cols>
  <sheetData>
    <row r="1" spans="1:21" s="282" customFormat="1" ht="21.75" customHeight="1" x14ac:dyDescent="0.4">
      <c r="A1" s="92" t="str">
        <f>Altalanos!$A$6</f>
        <v>Diákolimpia Vármegyei</v>
      </c>
      <c r="B1" s="555"/>
      <c r="I1" s="93"/>
      <c r="J1" s="556"/>
      <c r="K1" s="557" t="s">
        <v>431</v>
      </c>
      <c r="L1" s="557"/>
      <c r="M1" s="558"/>
      <c r="N1" s="556"/>
      <c r="O1" s="556"/>
      <c r="P1" s="556"/>
      <c r="R1" s="556"/>
    </row>
    <row r="2" spans="1:21" s="285" customFormat="1" x14ac:dyDescent="0.25">
      <c r="A2" s="389" t="s">
        <v>29</v>
      </c>
      <c r="B2" s="100"/>
      <c r="C2" s="100"/>
      <c r="D2" s="100"/>
      <c r="E2" s="100"/>
      <c r="F2" s="101">
        <f>Altalanos!$E$8</f>
        <v>0</v>
      </c>
      <c r="G2" s="391"/>
      <c r="J2" s="280"/>
      <c r="K2" s="557"/>
      <c r="L2" s="557"/>
      <c r="M2" s="557"/>
      <c r="N2" s="280"/>
      <c r="P2" s="280"/>
      <c r="R2" s="280"/>
    </row>
    <row r="3" spans="1:21" s="287" customFormat="1" ht="10.5" customHeight="1" x14ac:dyDescent="0.25">
      <c r="A3" s="52" t="s">
        <v>21</v>
      </c>
      <c r="B3" s="52"/>
      <c r="C3" s="52"/>
      <c r="D3" s="52"/>
      <c r="E3" s="52"/>
      <c r="F3" s="52"/>
      <c r="G3" s="52" t="s">
        <v>11</v>
      </c>
      <c r="H3" s="52"/>
      <c r="I3" s="52"/>
      <c r="J3" s="559"/>
      <c r="K3" s="53" t="s">
        <v>34</v>
      </c>
      <c r="L3" s="188"/>
      <c r="M3" s="115"/>
      <c r="N3" s="559"/>
      <c r="O3" s="52"/>
      <c r="P3" s="559"/>
      <c r="Q3" s="52"/>
      <c r="R3" s="560" t="s">
        <v>35</v>
      </c>
    </row>
    <row r="4" spans="1:21" s="291" customFormat="1" ht="11.25" customHeight="1" x14ac:dyDescent="0.25">
      <c r="A4" s="713">
        <f>Altalanos!$A$10</f>
        <v>45789</v>
      </c>
      <c r="B4" s="713"/>
      <c r="C4" s="713"/>
      <c r="D4" s="561"/>
      <c r="E4" s="123"/>
      <c r="F4" s="561"/>
      <c r="G4" s="392" t="str">
        <f>Altalanos!$C$10</f>
        <v>Gyula</v>
      </c>
      <c r="H4" s="562"/>
      <c r="I4" s="561"/>
      <c r="J4" s="563"/>
      <c r="K4" s="395"/>
      <c r="L4" s="394"/>
      <c r="M4" s="482"/>
      <c r="N4" s="563"/>
      <c r="O4" s="561"/>
      <c r="P4" s="563"/>
      <c r="Q4" s="561"/>
      <c r="R4" s="129" t="str">
        <f>Altalanos!$E$10</f>
        <v>Kovács Zoltán</v>
      </c>
    </row>
    <row r="5" spans="1:21" s="287" customFormat="1" ht="9.6" x14ac:dyDescent="0.25">
      <c r="A5" s="378"/>
      <c r="B5" s="55" t="s">
        <v>125</v>
      </c>
      <c r="C5" s="564" t="s">
        <v>432</v>
      </c>
      <c r="D5" s="55" t="s">
        <v>127</v>
      </c>
      <c r="E5" s="564" t="s">
        <v>38</v>
      </c>
      <c r="F5" s="66" t="s">
        <v>24</v>
      </c>
      <c r="G5" s="66" t="s">
        <v>25</v>
      </c>
      <c r="H5" s="66"/>
      <c r="I5" s="66" t="s">
        <v>37</v>
      </c>
      <c r="J5" s="66"/>
      <c r="K5" s="55" t="s">
        <v>128</v>
      </c>
      <c r="L5" s="565"/>
      <c r="M5" s="55" t="s">
        <v>129</v>
      </c>
      <c r="N5" s="565"/>
      <c r="O5" s="55" t="s">
        <v>433</v>
      </c>
      <c r="P5" s="565"/>
      <c r="Q5" s="55"/>
      <c r="R5" s="566"/>
    </row>
    <row r="6" spans="1:21" s="304" customFormat="1" ht="10.5" customHeight="1" x14ac:dyDescent="0.25">
      <c r="A6" s="298"/>
      <c r="B6" s="567"/>
      <c r="C6" s="567"/>
      <c r="D6" s="567"/>
      <c r="E6" s="567"/>
      <c r="F6" s="568"/>
      <c r="G6" s="568"/>
      <c r="I6" s="568"/>
      <c r="J6" s="569"/>
      <c r="K6" s="567"/>
      <c r="L6" s="569"/>
      <c r="M6" s="567"/>
      <c r="N6" s="569"/>
      <c r="O6" s="567"/>
      <c r="P6" s="569"/>
      <c r="Q6" s="567"/>
      <c r="R6" s="570"/>
    </row>
    <row r="7" spans="1:21" s="60" customFormat="1" ht="10.5" customHeight="1" x14ac:dyDescent="0.25">
      <c r="A7" s="571">
        <v>1</v>
      </c>
      <c r="B7" s="399" t="str">
        <f>IF($D7="","",VLOOKUP($D7,'1D ELO (5)'!$A$7:$P$23,14))</f>
        <v/>
      </c>
      <c r="C7" s="399" t="str">
        <f>IF($D7="","",VLOOKUP($D7,'1D ELO (5)'!$A$7:$P$23,15))</f>
        <v/>
      </c>
      <c r="D7" s="401"/>
      <c r="E7" s="572" t="str">
        <f>UPPER(IF($D7="","",VLOOKUP($D7,'1D ELO (5)'!$A$7:$P$23,5)))</f>
        <v/>
      </c>
      <c r="F7" s="573" t="str">
        <f>UPPER(IF($D7="","",VLOOKUP($D7,'1D ELO (5)'!$A$7:$P$23,2)))</f>
        <v/>
      </c>
      <c r="G7" s="573" t="str">
        <f>IF($D7="","",VLOOKUP($D7,'1D ELO (5)'!$A$7:$P$23,3))</f>
        <v/>
      </c>
      <c r="H7" s="574"/>
      <c r="I7" s="573" t="str">
        <f>IF($D7="","",VLOOKUP($D7,'1D ELO (5)'!$A$7:$P$23,4))</f>
        <v/>
      </c>
      <c r="J7" s="575"/>
      <c r="K7" s="434"/>
      <c r="L7" s="576"/>
      <c r="M7" s="434"/>
      <c r="N7" s="576"/>
      <c r="O7" s="434"/>
      <c r="P7" s="576"/>
      <c r="Q7" s="434"/>
      <c r="R7" s="316"/>
      <c r="S7" s="319"/>
      <c r="U7" s="405" t="str">
        <f>Birók!P21</f>
        <v>Bíró</v>
      </c>
    </row>
    <row r="8" spans="1:21" s="60" customFormat="1" ht="9.6" customHeight="1" x14ac:dyDescent="0.25">
      <c r="A8" s="577"/>
      <c r="B8" s="406"/>
      <c r="C8" s="406"/>
      <c r="D8" s="406"/>
      <c r="E8" s="572" t="str">
        <f>UPPER(IF($D7="","",VLOOKUP($D7,'1D ELO (5)'!$A$7:$P$23,11)))</f>
        <v/>
      </c>
      <c r="F8" s="573" t="str">
        <f>UPPER(IF($D7="","",VLOOKUP($D7,'1D ELO (5)'!$A$7:$P$23,8)))</f>
        <v/>
      </c>
      <c r="G8" s="573" t="str">
        <f>IF($D7="","",VLOOKUP($D7,'1D ELO (5)'!$A$7:$P$23,9))</f>
        <v/>
      </c>
      <c r="H8" s="574"/>
      <c r="I8" s="573" t="str">
        <f>IF($D7="","",VLOOKUP($D7,'1D ELO (5)'!$A$7:$P$23,10))</f>
        <v/>
      </c>
      <c r="J8" s="578"/>
      <c r="K8" s="579" t="str">
        <f>IF(J8="a",F7,IF(J8="b",F9,""))</f>
        <v/>
      </c>
      <c r="L8" s="576"/>
      <c r="M8" s="434"/>
      <c r="N8" s="576"/>
      <c r="O8" s="434"/>
      <c r="P8" s="576"/>
      <c r="Q8" s="434"/>
      <c r="R8" s="316"/>
      <c r="S8" s="319"/>
      <c r="U8" s="413" t="str">
        <f>Birók!P22</f>
        <v xml:space="preserve"> </v>
      </c>
    </row>
    <row r="9" spans="1:21" s="60" customFormat="1" ht="9.6" customHeight="1" x14ac:dyDescent="0.25">
      <c r="A9" s="577"/>
      <c r="B9" s="408"/>
      <c r="C9" s="408"/>
      <c r="D9" s="408"/>
      <c r="E9" s="408"/>
      <c r="F9" s="580"/>
      <c r="G9" s="580"/>
      <c r="H9" s="7"/>
      <c r="I9" s="580"/>
      <c r="J9" s="581"/>
      <c r="K9" s="582" t="str">
        <f>UPPER(IF(OR(J10="a",J10="as"),F7,IF(OR(J10="b",J10="bs"),F11,0)))</f>
        <v>0</v>
      </c>
      <c r="L9" s="583"/>
      <c r="M9" s="434"/>
      <c r="N9" s="576"/>
      <c r="O9" s="434"/>
      <c r="P9" s="576"/>
      <c r="Q9" s="434"/>
      <c r="R9" s="316"/>
      <c r="S9" s="319"/>
      <c r="U9" s="413" t="str">
        <f>Birók!P23</f>
        <v xml:space="preserve"> </v>
      </c>
    </row>
    <row r="10" spans="1:21" s="60" customFormat="1" ht="9.6" customHeight="1" x14ac:dyDescent="0.25">
      <c r="A10" s="577"/>
      <c r="B10" s="408"/>
      <c r="C10" s="408"/>
      <c r="D10" s="408"/>
      <c r="E10" s="406"/>
      <c r="F10" s="580"/>
      <c r="G10" s="580"/>
      <c r="H10" s="584"/>
      <c r="I10" s="473" t="s">
        <v>134</v>
      </c>
      <c r="J10" s="336"/>
      <c r="K10" s="585" t="str">
        <f>UPPER(IF(OR(J10="a",J10="as"),F8,IF(OR(J10="b",J10="bs"),F12,0)))</f>
        <v>0</v>
      </c>
      <c r="L10" s="586"/>
      <c r="M10" s="434"/>
      <c r="N10" s="576"/>
      <c r="O10" s="434"/>
      <c r="P10" s="576"/>
      <c r="Q10" s="434"/>
      <c r="R10" s="316"/>
      <c r="S10" s="319"/>
      <c r="U10" s="413" t="str">
        <f>Birók!P24</f>
        <v xml:space="preserve"> </v>
      </c>
    </row>
    <row r="11" spans="1:21" s="60" customFormat="1" ht="9.6" customHeight="1" x14ac:dyDescent="0.25">
      <c r="A11" s="577">
        <v>2</v>
      </c>
      <c r="B11" s="399" t="str">
        <f>IF($D11="","",VLOOKUP($D11,'1D ELO (5)'!$A$7:$P$23,14))</f>
        <v/>
      </c>
      <c r="C11" s="399" t="str">
        <f>IF($D11="","",VLOOKUP($D11,'1D ELO (5)'!$A$7:$P$23,15))</f>
        <v/>
      </c>
      <c r="D11" s="401"/>
      <c r="E11" s="587" t="str">
        <f>UPPER(IF($D11="","",VLOOKUP($D11,'1D ELO (5)'!$A$7:$P$23,5)))</f>
        <v/>
      </c>
      <c r="F11" s="472" t="str">
        <f>UPPER(IF($D11="","",VLOOKUP($D11,'1D ELO (5)'!$A$7:$P$23,2)))</f>
        <v/>
      </c>
      <c r="G11" s="472" t="str">
        <f>IF($D11="","",VLOOKUP($D11,'1D ELO (5)'!$A$7:$P$23,3))</f>
        <v/>
      </c>
      <c r="H11" s="588"/>
      <c r="I11" s="472" t="str">
        <f>IF($D11="","",VLOOKUP($D11,'1D ELO (5)'!$A$7:$P$23,4))</f>
        <v/>
      </c>
      <c r="J11" s="589"/>
      <c r="K11" s="434"/>
      <c r="L11" s="590"/>
      <c r="M11" s="437"/>
      <c r="N11" s="583"/>
      <c r="O11" s="434"/>
      <c r="P11" s="576"/>
      <c r="Q11" s="434"/>
      <c r="R11" s="316"/>
      <c r="S11" s="319"/>
      <c r="U11" s="413" t="str">
        <f>Birók!P25</f>
        <v xml:space="preserve"> </v>
      </c>
    </row>
    <row r="12" spans="1:21" s="60" customFormat="1" ht="9.6" customHeight="1" x14ac:dyDescent="0.25">
      <c r="A12" s="577"/>
      <c r="B12" s="406"/>
      <c r="C12" s="406"/>
      <c r="D12" s="406"/>
      <c r="E12" s="587" t="str">
        <f>UPPER(IF($D11="","",VLOOKUP($D11,'1D ELO (5)'!$A$7:$P$23,11)))</f>
        <v/>
      </c>
      <c r="F12" s="472" t="str">
        <f>UPPER(IF($D11="","",VLOOKUP($D11,'1D ELO (5)'!$A$7:$P$23,8)))</f>
        <v/>
      </c>
      <c r="G12" s="472" t="str">
        <f>IF($D11="","",VLOOKUP($D11,'1D ELO (5)'!$A$7:$P$23,9))</f>
        <v/>
      </c>
      <c r="H12" s="588"/>
      <c r="I12" s="472" t="str">
        <f>IF($D11="","",VLOOKUP($D11,'1D ELO (5)'!$A$7:$P$23,10))</f>
        <v/>
      </c>
      <c r="J12" s="578"/>
      <c r="K12" s="434"/>
      <c r="L12" s="590"/>
      <c r="M12" s="591"/>
      <c r="N12" s="592"/>
      <c r="O12" s="434"/>
      <c r="P12" s="576"/>
      <c r="Q12" s="434"/>
      <c r="R12" s="316"/>
      <c r="S12" s="319"/>
      <c r="U12" s="413" t="str">
        <f>Birók!P26</f>
        <v xml:space="preserve"> </v>
      </c>
    </row>
    <row r="13" spans="1:21" s="60" customFormat="1" ht="9.6" customHeight="1" x14ac:dyDescent="0.25">
      <c r="A13" s="577"/>
      <c r="B13" s="408"/>
      <c r="C13" s="408"/>
      <c r="D13" s="417"/>
      <c r="E13" s="406"/>
      <c r="F13" s="580"/>
      <c r="G13" s="580"/>
      <c r="H13" s="584"/>
      <c r="I13" s="580"/>
      <c r="J13" s="593"/>
      <c r="K13" s="434"/>
      <c r="L13" s="581"/>
      <c r="M13" s="582" t="str">
        <f>UPPER(IF(OR(L14="a",L14="as"),K9,IF(OR(L14="b",L14="bs"),K17,0)))</f>
        <v>0</v>
      </c>
      <c r="N13" s="576"/>
      <c r="O13" s="434"/>
      <c r="P13" s="576"/>
      <c r="Q13" s="434"/>
      <c r="R13" s="316"/>
      <c r="S13" s="319"/>
      <c r="U13" s="413" t="str">
        <f>Birók!P27</f>
        <v xml:space="preserve"> </v>
      </c>
    </row>
    <row r="14" spans="1:21" s="60" customFormat="1" ht="9.6" customHeight="1" x14ac:dyDescent="0.25">
      <c r="A14" s="577"/>
      <c r="B14" s="408"/>
      <c r="C14" s="408"/>
      <c r="D14" s="417"/>
      <c r="E14" s="406"/>
      <c r="F14" s="580"/>
      <c r="G14" s="580"/>
      <c r="H14" s="584"/>
      <c r="I14" s="580"/>
      <c r="J14" s="593"/>
      <c r="K14" s="419" t="s">
        <v>134</v>
      </c>
      <c r="L14" s="336"/>
      <c r="M14" s="585" t="str">
        <f>UPPER(IF(OR(L14="a",L14="as"),K10,IF(OR(L14="b",L14="bs"),K18,0)))</f>
        <v>0</v>
      </c>
      <c r="N14" s="586"/>
      <c r="O14" s="434"/>
      <c r="P14" s="576"/>
      <c r="Q14" s="434"/>
      <c r="R14" s="316"/>
      <c r="S14" s="319"/>
      <c r="U14" s="413" t="str">
        <f>Birók!P28</f>
        <v xml:space="preserve"> </v>
      </c>
    </row>
    <row r="15" spans="1:21" s="60" customFormat="1" ht="9.6" customHeight="1" x14ac:dyDescent="0.25">
      <c r="A15" s="594">
        <v>3</v>
      </c>
      <c r="B15" s="399" t="str">
        <f>IF($D15="","",VLOOKUP($D15,'1D ELO (5)'!$A$7:$P$23,14))</f>
        <v/>
      </c>
      <c r="C15" s="399" t="str">
        <f>IF($D15="","",VLOOKUP($D15,'1D ELO (5)'!$A$7:$P$23,15))</f>
        <v/>
      </c>
      <c r="D15" s="401"/>
      <c r="E15" s="587" t="str">
        <f>UPPER(IF($D15="","",VLOOKUP($D15,'1D ELO (5)'!$A$7:$P$23,5)))</f>
        <v/>
      </c>
      <c r="F15" s="472" t="str">
        <f>UPPER(IF($D15="","",VLOOKUP($D15,'1D ELO (5)'!$A$7:$P$23,2)))</f>
        <v/>
      </c>
      <c r="G15" s="472" t="str">
        <f>IF($D15="","",VLOOKUP($D15,'1D ELO (5)'!$A$7:$P$23,3))</f>
        <v/>
      </c>
      <c r="H15" s="588"/>
      <c r="I15" s="472" t="str">
        <f>IF($D15="","",VLOOKUP($D15,'1D ELO (5)'!$A$7:$P$23,4))</f>
        <v/>
      </c>
      <c r="J15" s="575"/>
      <c r="K15" s="434"/>
      <c r="L15" s="590"/>
      <c r="M15" s="434"/>
      <c r="N15" s="590"/>
      <c r="O15" s="437"/>
      <c r="P15" s="576"/>
      <c r="Q15" s="434"/>
      <c r="R15" s="316"/>
      <c r="S15" s="319"/>
      <c r="U15" s="413" t="str">
        <f>Birók!P29</f>
        <v xml:space="preserve"> </v>
      </c>
    </row>
    <row r="16" spans="1:21" s="60" customFormat="1" ht="9.6" customHeight="1" x14ac:dyDescent="0.25">
      <c r="A16" s="577"/>
      <c r="B16" s="406"/>
      <c r="C16" s="406"/>
      <c r="D16" s="406"/>
      <c r="E16" s="587" t="str">
        <f>UPPER(IF($D15="","",VLOOKUP($D15,'1D ELO (5)'!$A$7:$P$23,11)))</f>
        <v/>
      </c>
      <c r="F16" s="472" t="str">
        <f>UPPER(IF($D15="","",VLOOKUP($D15,'1D ELO (5)'!$A$7:$P$23,8)))</f>
        <v/>
      </c>
      <c r="G16" s="472" t="str">
        <f>IF($D15="","",VLOOKUP($D15,'1D ELO (5)'!$A$7:$P$23,9))</f>
        <v/>
      </c>
      <c r="H16" s="588"/>
      <c r="I16" s="472" t="str">
        <f>IF($D15="","",VLOOKUP($D15,'1D ELO (5)'!$A$7:$P$23,10))</f>
        <v/>
      </c>
      <c r="J16" s="578"/>
      <c r="K16" s="579" t="str">
        <f>IF(J16="a",F15,IF(J16="b",F17,""))</f>
        <v/>
      </c>
      <c r="L16" s="590"/>
      <c r="M16" s="434"/>
      <c r="N16" s="590"/>
      <c r="O16" s="434"/>
      <c r="P16" s="576"/>
      <c r="Q16" s="434"/>
      <c r="R16" s="316"/>
      <c r="S16" s="319"/>
      <c r="U16" s="429" t="str">
        <f>Birók!P30</f>
        <v>Egyik sem</v>
      </c>
    </row>
    <row r="17" spans="1:19" s="60" customFormat="1" ht="9.6" customHeight="1" x14ac:dyDescent="0.25">
      <c r="A17" s="577"/>
      <c r="B17" s="408"/>
      <c r="C17" s="408"/>
      <c r="D17" s="417"/>
      <c r="E17" s="406"/>
      <c r="F17" s="580"/>
      <c r="G17" s="580"/>
      <c r="H17" s="584"/>
      <c r="I17" s="580"/>
      <c r="J17" s="581"/>
      <c r="K17" s="582" t="str">
        <f>UPPER(IF(OR(J18="a",J18="as"),F15,IF(OR(J18="b",J18="bs"),F19,0)))</f>
        <v>0</v>
      </c>
      <c r="L17" s="595"/>
      <c r="M17" s="434"/>
      <c r="N17" s="590"/>
      <c r="O17" s="434"/>
      <c r="P17" s="576"/>
      <c r="Q17" s="434"/>
      <c r="R17" s="316"/>
      <c r="S17" s="319"/>
    </row>
    <row r="18" spans="1:19" s="60" customFormat="1" ht="9.6" customHeight="1" x14ac:dyDescent="0.25">
      <c r="A18" s="577"/>
      <c r="B18" s="408"/>
      <c r="C18" s="408"/>
      <c r="D18" s="417"/>
      <c r="E18" s="406"/>
      <c r="F18" s="580"/>
      <c r="G18" s="580"/>
      <c r="H18" s="584"/>
      <c r="I18" s="473" t="s">
        <v>134</v>
      </c>
      <c r="J18" s="336"/>
      <c r="K18" s="585" t="str">
        <f>UPPER(IF(OR(J18="a",J18="as"),F16,IF(OR(J18="b",J18="bs"),F20,0)))</f>
        <v>0</v>
      </c>
      <c r="L18" s="578"/>
      <c r="M18" s="434"/>
      <c r="N18" s="590"/>
      <c r="O18" s="434"/>
      <c r="P18" s="576"/>
      <c r="Q18" s="434"/>
      <c r="R18" s="316"/>
      <c r="S18" s="319"/>
    </row>
    <row r="19" spans="1:19" s="60" customFormat="1" ht="9.6" customHeight="1" x14ac:dyDescent="0.25">
      <c r="A19" s="577">
        <v>4</v>
      </c>
      <c r="B19" s="399" t="str">
        <f>IF($D19="","",VLOOKUP($D19,'1D ELO (5)'!$A$7:$P$23,14))</f>
        <v/>
      </c>
      <c r="C19" s="399" t="str">
        <f>IF($D19="","",VLOOKUP($D19,'1D ELO (5)'!$A$7:$P$23,15))</f>
        <v/>
      </c>
      <c r="D19" s="401"/>
      <c r="E19" s="587" t="str">
        <f>UPPER(IF($D19="","",VLOOKUP($D19,'1D ELO (5)'!$A$7:$P$23,5)))</f>
        <v/>
      </c>
      <c r="F19" s="472" t="str">
        <f>UPPER(IF($D19="","",VLOOKUP($D19,'1D ELO (5)'!$A$7:$P$23,2)))</f>
        <v/>
      </c>
      <c r="G19" s="472" t="str">
        <f>IF($D19="","",VLOOKUP($D19,'1D ELO (5)'!$A$7:$P$23,3))</f>
        <v/>
      </c>
      <c r="H19" s="588"/>
      <c r="I19" s="472" t="str">
        <f>IF($D19="","",VLOOKUP($D19,'1D ELO (5)'!$A$7:$P$23,4))</f>
        <v/>
      </c>
      <c r="J19" s="589"/>
      <c r="K19" s="434"/>
      <c r="L19" s="576"/>
      <c r="M19" s="437"/>
      <c r="N19" s="595"/>
      <c r="O19" s="434"/>
      <c r="P19" s="576"/>
      <c r="Q19" s="434"/>
      <c r="R19" s="316"/>
      <c r="S19" s="319"/>
    </row>
    <row r="20" spans="1:19" s="60" customFormat="1" ht="9.6" customHeight="1" x14ac:dyDescent="0.25">
      <c r="A20" s="577"/>
      <c r="B20" s="406"/>
      <c r="C20" s="406"/>
      <c r="D20" s="406"/>
      <c r="E20" s="587" t="str">
        <f>UPPER(IF($D19="","",VLOOKUP($D19,'1D ELO (5)'!$A$7:$P$23,11)))</f>
        <v/>
      </c>
      <c r="F20" s="472" t="str">
        <f>UPPER(IF($D19="","",VLOOKUP($D19,'1D ELO (5)'!$A$7:$P$23,8)))</f>
        <v/>
      </c>
      <c r="G20" s="472" t="str">
        <f>IF($D19="","",VLOOKUP($D19,'1D ELO (5)'!$A$7:$P$23,9))</f>
        <v/>
      </c>
      <c r="H20" s="588"/>
      <c r="I20" s="472" t="str">
        <f>IF($D19="","",VLOOKUP($D19,'1D ELO (5)'!$A$7:$P$23,10))</f>
        <v/>
      </c>
      <c r="J20" s="578"/>
      <c r="K20" s="434"/>
      <c r="L20" s="576"/>
      <c r="M20" s="591"/>
      <c r="N20" s="596"/>
      <c r="O20" s="434"/>
      <c r="P20" s="576"/>
      <c r="Q20" s="434"/>
      <c r="R20" s="316"/>
      <c r="S20" s="319"/>
    </row>
    <row r="21" spans="1:19" s="60" customFormat="1" ht="9.6" customHeight="1" x14ac:dyDescent="0.25">
      <c r="A21" s="577"/>
      <c r="B21" s="408"/>
      <c r="C21" s="408"/>
      <c r="D21" s="408"/>
      <c r="E21" s="406"/>
      <c r="F21" s="580"/>
      <c r="G21" s="580"/>
      <c r="H21" s="584"/>
      <c r="I21" s="580"/>
      <c r="J21" s="593"/>
      <c r="K21" s="434"/>
      <c r="L21" s="576"/>
      <c r="M21" s="434"/>
      <c r="N21" s="581"/>
      <c r="O21" s="582" t="str">
        <f>UPPER(IF(OR(N22="a",N22="as"),M13,IF(OR(N22="b",N22="bs"),M29,0)))</f>
        <v>0</v>
      </c>
      <c r="P21" s="576"/>
      <c r="Q21" s="434"/>
      <c r="R21" s="316"/>
      <c r="S21" s="319"/>
    </row>
    <row r="22" spans="1:19" s="60" customFormat="1" ht="9.6" customHeight="1" x14ac:dyDescent="0.25">
      <c r="A22" s="577"/>
      <c r="B22" s="408"/>
      <c r="C22" s="408"/>
      <c r="D22" s="408"/>
      <c r="E22" s="406"/>
      <c r="F22" s="580"/>
      <c r="G22" s="580"/>
      <c r="H22" s="584"/>
      <c r="I22" s="580"/>
      <c r="J22" s="593"/>
      <c r="K22" s="434"/>
      <c r="L22" s="576"/>
      <c r="M22" s="419" t="s">
        <v>134</v>
      </c>
      <c r="N22" s="336"/>
      <c r="O22" s="585" t="str">
        <f>UPPER(IF(OR(N22="a",N22="as"),M14,IF(OR(N22="b",N22="bs"),M30,0)))</f>
        <v>0</v>
      </c>
      <c r="P22" s="586"/>
      <c r="Q22" s="434"/>
      <c r="R22" s="316"/>
      <c r="S22" s="319"/>
    </row>
    <row r="23" spans="1:19" s="60" customFormat="1" ht="9.6" customHeight="1" x14ac:dyDescent="0.25">
      <c r="A23" s="577">
        <v>5</v>
      </c>
      <c r="B23" s="399" t="str">
        <f>IF($D23="","",VLOOKUP($D23,'1D ELO (5)'!$A$7:$P$23,14))</f>
        <v/>
      </c>
      <c r="C23" s="399" t="str">
        <f>IF($D23="","",VLOOKUP($D23,'1D ELO (5)'!$A$7:$P$23,15))</f>
        <v/>
      </c>
      <c r="D23" s="401"/>
      <c r="E23" s="587" t="str">
        <f>UPPER(IF($D23="","",VLOOKUP($D23,'1D ELO (5)'!$A$7:$P$23,5)))</f>
        <v/>
      </c>
      <c r="F23" s="472" t="str">
        <f>UPPER(IF($D23="","",VLOOKUP($D23,'1D ELO (5)'!$A$7:$P$23,2)))</f>
        <v/>
      </c>
      <c r="G23" s="472" t="str">
        <f>IF($D23="","",VLOOKUP($D23,'1D ELO (5)'!$A$7:$P$23,3))</f>
        <v/>
      </c>
      <c r="H23" s="588"/>
      <c r="I23" s="472" t="str">
        <f>IF($D23="","",VLOOKUP($D23,'1D ELO (5)'!$A$7:$P$23,4))</f>
        <v/>
      </c>
      <c r="J23" s="575"/>
      <c r="K23" s="434"/>
      <c r="L23" s="576"/>
      <c r="M23" s="434"/>
      <c r="N23" s="590"/>
      <c r="O23" s="434"/>
      <c r="P23" s="597"/>
      <c r="Q23" s="434"/>
      <c r="R23" s="316"/>
      <c r="S23" s="319"/>
    </row>
    <row r="24" spans="1:19" s="60" customFormat="1" ht="9.6" customHeight="1" x14ac:dyDescent="0.25">
      <c r="A24" s="577"/>
      <c r="B24" s="406"/>
      <c r="C24" s="406"/>
      <c r="D24" s="406"/>
      <c r="E24" s="587" t="str">
        <f>UPPER(IF($D23="","",VLOOKUP($D23,'1D ELO (5)'!$A$7:$P$23,11)))</f>
        <v/>
      </c>
      <c r="F24" s="472" t="str">
        <f>UPPER(IF($D23="","",VLOOKUP($D23,'1D ELO (5)'!$A$7:$P$23,8)))</f>
        <v/>
      </c>
      <c r="G24" s="472" t="str">
        <f>IF($D23="","",VLOOKUP($D23,'1D ELO (5)'!$A$7:$P$23,9))</f>
        <v/>
      </c>
      <c r="H24" s="588"/>
      <c r="I24" s="472" t="str">
        <f>IF($D23="","",VLOOKUP($D23,'1D ELO (5)'!$A$7:$P$23,10))</f>
        <v/>
      </c>
      <c r="J24" s="578"/>
      <c r="K24" s="579" t="str">
        <f>IF(J24="a",F23,IF(J24="b",F25,""))</f>
        <v/>
      </c>
      <c r="L24" s="576"/>
      <c r="M24" s="434"/>
      <c r="N24" s="590"/>
      <c r="O24" s="434"/>
      <c r="P24" s="576"/>
      <c r="Q24" s="434"/>
      <c r="R24" s="316"/>
      <c r="S24" s="319"/>
    </row>
    <row r="25" spans="1:19" s="60" customFormat="1" ht="9.6" customHeight="1" x14ac:dyDescent="0.25">
      <c r="A25" s="577"/>
      <c r="B25" s="408"/>
      <c r="C25" s="408"/>
      <c r="D25" s="408"/>
      <c r="E25" s="406"/>
      <c r="F25" s="580"/>
      <c r="G25" s="580"/>
      <c r="H25" s="584"/>
      <c r="I25" s="580"/>
      <c r="J25" s="581"/>
      <c r="K25" s="582" t="str">
        <f>UPPER(IF(OR(J26="a",J26="as"),F23,IF(OR(J26="b",J26="bs"),F27,0)))</f>
        <v>0</v>
      </c>
      <c r="L25" s="583"/>
      <c r="M25" s="434"/>
      <c r="N25" s="590"/>
      <c r="O25" s="434"/>
      <c r="P25" s="576"/>
      <c r="Q25" s="434"/>
      <c r="R25" s="316"/>
      <c r="S25" s="319"/>
    </row>
    <row r="26" spans="1:19" s="60" customFormat="1" ht="9.6" customHeight="1" x14ac:dyDescent="0.25">
      <c r="A26" s="577"/>
      <c r="B26" s="408"/>
      <c r="C26" s="408"/>
      <c r="D26" s="408"/>
      <c r="E26" s="406"/>
      <c r="F26" s="580"/>
      <c r="G26" s="580"/>
      <c r="H26" s="584"/>
      <c r="I26" s="473" t="s">
        <v>134</v>
      </c>
      <c r="J26" s="336"/>
      <c r="K26" s="585" t="str">
        <f>UPPER(IF(OR(J26="a",J26="as"),F24,IF(OR(J26="b",J26="bs"),F28,0)))</f>
        <v>0</v>
      </c>
      <c r="L26" s="586"/>
      <c r="M26" s="434"/>
      <c r="N26" s="590"/>
      <c r="O26" s="434"/>
      <c r="P26" s="576"/>
      <c r="Q26" s="434"/>
      <c r="R26" s="316"/>
      <c r="S26" s="319"/>
    </row>
    <row r="27" spans="1:19" s="60" customFormat="1" ht="9.6" customHeight="1" x14ac:dyDescent="0.25">
      <c r="A27" s="577">
        <v>6</v>
      </c>
      <c r="B27" s="399" t="str">
        <f>IF($D27="","",VLOOKUP($D27,'1D ELO (5)'!$A$7:$P$23,14))</f>
        <v/>
      </c>
      <c r="C27" s="399" t="str">
        <f>IF($D27="","",VLOOKUP($D27,'1D ELO (5)'!$A$7:$P$23,15))</f>
        <v/>
      </c>
      <c r="D27" s="401"/>
      <c r="E27" s="587" t="str">
        <f>UPPER(IF($D27="","",VLOOKUP($D27,'1D ELO (5)'!$A$7:$P$23,5)))</f>
        <v/>
      </c>
      <c r="F27" s="472" t="str">
        <f>UPPER(IF($D27="","",VLOOKUP($D27,'1D ELO (5)'!$A$7:$P$23,2)))</f>
        <v/>
      </c>
      <c r="G27" s="472" t="str">
        <f>IF($D27="","",VLOOKUP($D27,'1D ELO (5)'!$A$7:$P$23,3))</f>
        <v/>
      </c>
      <c r="H27" s="588"/>
      <c r="I27" s="472" t="str">
        <f>IF($D27="","",VLOOKUP($D27,'1D ELO (5)'!$A$7:$P$23,4))</f>
        <v/>
      </c>
      <c r="J27" s="589"/>
      <c r="K27" s="434"/>
      <c r="L27" s="590"/>
      <c r="M27" s="437"/>
      <c r="N27" s="595"/>
      <c r="O27" s="434"/>
      <c r="P27" s="576"/>
      <c r="Q27" s="434"/>
      <c r="R27" s="316"/>
      <c r="S27" s="319"/>
    </row>
    <row r="28" spans="1:19" s="60" customFormat="1" ht="9.6" customHeight="1" x14ac:dyDescent="0.25">
      <c r="A28" s="577"/>
      <c r="B28" s="406"/>
      <c r="C28" s="406"/>
      <c r="D28" s="406"/>
      <c r="E28" s="587" t="str">
        <f>UPPER(IF($D27="","",VLOOKUP($D27,'1D ELO (5)'!$A$7:$P$23,11)))</f>
        <v/>
      </c>
      <c r="F28" s="472" t="str">
        <f>UPPER(IF($D27="","",VLOOKUP($D27,'1D ELO (5)'!$A$7:$P$23,8)))</f>
        <v/>
      </c>
      <c r="G28" s="472" t="str">
        <f>IF($D27="","",VLOOKUP($D27,'1D ELO (5)'!$A$7:$P$23,9))</f>
        <v/>
      </c>
      <c r="H28" s="588"/>
      <c r="I28" s="472" t="str">
        <f>IF($D27="","",VLOOKUP($D27,'1D ELO (5)'!$A$7:$P$23,10))</f>
        <v/>
      </c>
      <c r="J28" s="578"/>
      <c r="K28" s="434"/>
      <c r="L28" s="590"/>
      <c r="M28" s="591"/>
      <c r="N28" s="596"/>
      <c r="O28" s="434"/>
      <c r="P28" s="576"/>
      <c r="Q28" s="434"/>
      <c r="R28" s="316"/>
      <c r="S28" s="319"/>
    </row>
    <row r="29" spans="1:19" s="60" customFormat="1" ht="9.6" customHeight="1" x14ac:dyDescent="0.25">
      <c r="A29" s="577"/>
      <c r="B29" s="408"/>
      <c r="C29" s="408"/>
      <c r="D29" s="417"/>
      <c r="E29" s="406"/>
      <c r="F29" s="580"/>
      <c r="G29" s="580"/>
      <c r="H29" s="584"/>
      <c r="I29" s="580"/>
      <c r="J29" s="593"/>
      <c r="K29" s="434"/>
      <c r="L29" s="581"/>
      <c r="M29" s="582" t="str">
        <f>UPPER(IF(OR(L30="a",L30="as"),K25,IF(OR(L30="b",L30="bs"),K33,0)))</f>
        <v>0</v>
      </c>
      <c r="N29" s="590"/>
      <c r="O29" s="434"/>
      <c r="P29" s="576"/>
      <c r="Q29" s="434"/>
      <c r="R29" s="316"/>
      <c r="S29" s="319"/>
    </row>
    <row r="30" spans="1:19" s="60" customFormat="1" ht="9.6" customHeight="1" x14ac:dyDescent="0.25">
      <c r="A30" s="577"/>
      <c r="B30" s="408"/>
      <c r="C30" s="408"/>
      <c r="D30" s="417"/>
      <c r="E30" s="406"/>
      <c r="F30" s="580"/>
      <c r="G30" s="580"/>
      <c r="H30" s="584"/>
      <c r="I30" s="580"/>
      <c r="J30" s="593"/>
      <c r="K30" s="419" t="s">
        <v>134</v>
      </c>
      <c r="L30" s="336"/>
      <c r="M30" s="585" t="str">
        <f>UPPER(IF(OR(L30="a",L30="as"),K26,IF(OR(L30="b",L30="bs"),K34,0)))</f>
        <v>0</v>
      </c>
      <c r="N30" s="578"/>
      <c r="O30" s="434"/>
      <c r="P30" s="576"/>
      <c r="Q30" s="434"/>
      <c r="R30" s="316"/>
      <c r="S30" s="319"/>
    </row>
    <row r="31" spans="1:19" s="60" customFormat="1" ht="9.6" customHeight="1" x14ac:dyDescent="0.25">
      <c r="A31" s="594">
        <v>7</v>
      </c>
      <c r="B31" s="399" t="str">
        <f>IF($D31="","",VLOOKUP($D31,'1D ELO (5)'!$A$7:$P$23,14))</f>
        <v/>
      </c>
      <c r="C31" s="399" t="str">
        <f>IF($D31="","",VLOOKUP($D31,'1D ELO (5)'!$A$7:$P$23,15))</f>
        <v/>
      </c>
      <c r="D31" s="401"/>
      <c r="E31" s="587" t="str">
        <f>UPPER(IF($D31="","",VLOOKUP($D31,'1D ELO (5)'!$A$7:$P$23,5)))</f>
        <v/>
      </c>
      <c r="F31" s="472" t="str">
        <f>UPPER(IF($D31="","",VLOOKUP($D31,'1D ELO (5)'!$A$7:$P$23,2)))</f>
        <v/>
      </c>
      <c r="G31" s="472" t="str">
        <f>IF($D31="","",VLOOKUP($D31,'1D ELO (5)'!$A$7:$P$23,3))</f>
        <v/>
      </c>
      <c r="H31" s="588"/>
      <c r="I31" s="472" t="str">
        <f>IF($D31="","",VLOOKUP($D31,'1D ELO (5)'!$A$7:$P$23,4))</f>
        <v/>
      </c>
      <c r="J31" s="575"/>
      <c r="K31" s="434"/>
      <c r="L31" s="590"/>
      <c r="M31" s="434"/>
      <c r="N31" s="576"/>
      <c r="O31" s="437"/>
      <c r="P31" s="576"/>
      <c r="Q31" s="434"/>
      <c r="R31" s="316"/>
      <c r="S31" s="319"/>
    </row>
    <row r="32" spans="1:19" s="60" customFormat="1" ht="9.6" customHeight="1" x14ac:dyDescent="0.25">
      <c r="A32" s="577"/>
      <c r="B32" s="406"/>
      <c r="C32" s="406"/>
      <c r="D32" s="406"/>
      <c r="E32" s="587" t="str">
        <f>UPPER(IF($D31="","",VLOOKUP($D31,'1D ELO (5)'!$A$7:$P$23,11)))</f>
        <v/>
      </c>
      <c r="F32" s="472" t="str">
        <f>UPPER(IF($D31="","",VLOOKUP($D31,'1D ELO (5)'!$A$7:$P$23,8)))</f>
        <v/>
      </c>
      <c r="G32" s="472" t="str">
        <f>IF($D31="","",VLOOKUP($D31,'1D ELO (5)'!$A$7:$P$23,9))</f>
        <v/>
      </c>
      <c r="H32" s="588"/>
      <c r="I32" s="472" t="str">
        <f>IF($D31="","",VLOOKUP($D31,'1D ELO (5)'!$A$7:$P$23,10))</f>
        <v/>
      </c>
      <c r="J32" s="578"/>
      <c r="K32" s="579" t="str">
        <f>IF(J32="a",F31,IF(J32="b",F33,""))</f>
        <v/>
      </c>
      <c r="L32" s="590"/>
      <c r="M32" s="434"/>
      <c r="N32" s="576"/>
      <c r="O32" s="434"/>
      <c r="P32" s="576"/>
      <c r="Q32" s="434"/>
      <c r="R32" s="316"/>
      <c r="S32" s="319"/>
    </row>
    <row r="33" spans="1:19" s="60" customFormat="1" ht="9.6" customHeight="1" x14ac:dyDescent="0.25">
      <c r="A33" s="577"/>
      <c r="B33" s="408"/>
      <c r="C33" s="408"/>
      <c r="D33" s="417"/>
      <c r="E33" s="408"/>
      <c r="F33" s="580"/>
      <c r="G33" s="580"/>
      <c r="H33" s="7"/>
      <c r="I33" s="580"/>
      <c r="J33" s="581"/>
      <c r="K33" s="582" t="str">
        <f>UPPER(IF(OR(J34="a",J34="as"),F31,IF(OR(J34="b",J34="bs"),F35,0)))</f>
        <v>0</v>
      </c>
      <c r="L33" s="595"/>
      <c r="M33" s="434"/>
      <c r="N33" s="576"/>
      <c r="O33" s="434"/>
      <c r="P33" s="576"/>
      <c r="Q33" s="434"/>
      <c r="R33" s="316"/>
      <c r="S33" s="319"/>
    </row>
    <row r="34" spans="1:19" s="60" customFormat="1" ht="9.6" customHeight="1" x14ac:dyDescent="0.25">
      <c r="A34" s="577"/>
      <c r="B34" s="408"/>
      <c r="C34" s="408"/>
      <c r="D34" s="417"/>
      <c r="E34" s="408"/>
      <c r="F34" s="580"/>
      <c r="G34" s="580"/>
      <c r="H34" s="7"/>
      <c r="I34" s="419" t="s">
        <v>134</v>
      </c>
      <c r="J34" s="336"/>
      <c r="K34" s="585" t="str">
        <f>UPPER(IF(OR(J34="a",J34="as"),F32,IF(OR(J34="b",J34="bs"),F36,0)))</f>
        <v>0</v>
      </c>
      <c r="L34" s="578"/>
      <c r="M34" s="434"/>
      <c r="N34" s="576"/>
      <c r="O34" s="434"/>
      <c r="P34" s="576"/>
      <c r="Q34" s="434"/>
      <c r="R34" s="316"/>
      <c r="S34" s="319"/>
    </row>
    <row r="35" spans="1:19" s="60" customFormat="1" ht="9.6" customHeight="1" x14ac:dyDescent="0.25">
      <c r="A35" s="571">
        <v>8</v>
      </c>
      <c r="B35" s="399" t="str">
        <f>IF($D35="","",VLOOKUP($D35,'1D ELO (5)'!$A$7:$P$23,14))</f>
        <v/>
      </c>
      <c r="C35" s="399" t="str">
        <f>IF($D35="","",VLOOKUP($D35,'1D ELO (5)'!$A$7:$P$23,15))</f>
        <v/>
      </c>
      <c r="D35" s="401"/>
      <c r="E35" s="587" t="str">
        <f>UPPER(IF($D35="","",VLOOKUP($D35,'1D ELO (5)'!$A$7:$P$23,5)))</f>
        <v/>
      </c>
      <c r="F35" s="402" t="str">
        <f>UPPER(IF($D35="","",VLOOKUP($D35,'1D ELO (5)'!$A$7:$P$23,2)))</f>
        <v/>
      </c>
      <c r="G35" s="402" t="str">
        <f>IF($D35="","",VLOOKUP($D35,'1D ELO (5)'!$A$7:$P$23,3))</f>
        <v/>
      </c>
      <c r="H35" s="598"/>
      <c r="I35" s="402" t="str">
        <f>IF($D35="","",VLOOKUP($D35,'1D ELO (5)'!$A$7:$P$23,4))</f>
        <v/>
      </c>
      <c r="J35" s="589"/>
      <c r="K35" s="434"/>
      <c r="L35" s="576"/>
      <c r="M35" s="437"/>
      <c r="N35" s="583"/>
      <c r="O35" s="434"/>
      <c r="P35" s="576"/>
      <c r="Q35" s="434"/>
      <c r="R35" s="316"/>
      <c r="S35" s="319"/>
    </row>
    <row r="36" spans="1:19" s="60" customFormat="1" ht="9.6" customHeight="1" x14ac:dyDescent="0.25">
      <c r="A36" s="577"/>
      <c r="B36" s="406"/>
      <c r="C36" s="406"/>
      <c r="D36" s="406"/>
      <c r="E36" s="572" t="str">
        <f>UPPER(IF($D35="","",VLOOKUP($D35,'1D ELO (5)'!$A$7:$P$23,11)))</f>
        <v/>
      </c>
      <c r="F36" s="573" t="str">
        <f>UPPER(IF($D35="","",VLOOKUP($D35,'1D ELO (5)'!$A$7:$P$23,8)))</f>
        <v/>
      </c>
      <c r="G36" s="573" t="str">
        <f>IF($D35="","",VLOOKUP($D35,'1D ELO (5)'!$A$7:$P$23,9))</f>
        <v/>
      </c>
      <c r="H36" s="574"/>
      <c r="I36" s="573" t="str">
        <f>IF($D35="","",VLOOKUP($D35,'1D ELO (5)'!$A$7:$P$23,10))</f>
        <v/>
      </c>
      <c r="J36" s="578"/>
      <c r="K36" s="434"/>
      <c r="L36" s="576"/>
      <c r="M36" s="591"/>
      <c r="N36" s="592"/>
      <c r="O36" s="434"/>
      <c r="P36" s="576"/>
      <c r="Q36" s="434"/>
      <c r="R36" s="316"/>
      <c r="S36" s="319"/>
    </row>
    <row r="37" spans="1:19" s="60" customFormat="1" ht="9.6" customHeight="1" x14ac:dyDescent="0.25">
      <c r="A37" s="408"/>
      <c r="B37" s="408"/>
      <c r="C37" s="408"/>
      <c r="D37" s="417"/>
      <c r="E37" s="408"/>
      <c r="F37" s="580"/>
      <c r="G37" s="580"/>
      <c r="H37" s="7"/>
      <c r="I37" s="580"/>
      <c r="J37" s="593"/>
      <c r="K37" s="434"/>
      <c r="L37" s="576"/>
      <c r="M37" s="434"/>
      <c r="N37" s="576"/>
      <c r="O37" s="576"/>
      <c r="P37" s="599"/>
      <c r="Q37" s="582" t="str">
        <f>UPPER(IF(OR(P38="a",P38="as"),O21,IF(OR(P38="b",P38="bs"),O53,0)))</f>
        <v>0</v>
      </c>
      <c r="R37" s="600"/>
      <c r="S37" s="319"/>
    </row>
    <row r="38" spans="1:19" s="60" customFormat="1" ht="9.6" customHeight="1" x14ac:dyDescent="0.25">
      <c r="A38" s="408"/>
      <c r="B38" s="408"/>
      <c r="C38" s="408"/>
      <c r="D38" s="417"/>
      <c r="E38" s="408"/>
      <c r="F38" s="580"/>
      <c r="G38" s="580"/>
      <c r="H38" s="7"/>
      <c r="I38" s="580"/>
      <c r="J38" s="593"/>
      <c r="K38" s="434"/>
      <c r="L38" s="576"/>
      <c r="M38" s="434"/>
      <c r="N38" s="576"/>
      <c r="O38" s="419"/>
      <c r="P38" s="576"/>
      <c r="Q38" s="582"/>
      <c r="R38" s="600"/>
      <c r="S38" s="319"/>
    </row>
    <row r="39" spans="1:19" s="60" customFormat="1" ht="9.6" customHeight="1" x14ac:dyDescent="0.25">
      <c r="A39" s="408"/>
      <c r="B39" s="408"/>
      <c r="C39" s="408"/>
      <c r="D39" s="417"/>
      <c r="E39" s="408"/>
      <c r="F39" s="580"/>
      <c r="G39" s="580"/>
      <c r="H39" s="7"/>
      <c r="I39" s="580"/>
      <c r="J39" s="593"/>
      <c r="K39" s="434"/>
      <c r="L39" s="576"/>
      <c r="M39" s="434"/>
      <c r="N39" s="576"/>
      <c r="O39" s="419"/>
      <c r="P39" s="576"/>
      <c r="Q39" s="582"/>
      <c r="R39" s="600"/>
      <c r="S39" s="319"/>
    </row>
    <row r="40" spans="1:19" s="60" customFormat="1" ht="9.6" customHeight="1" x14ac:dyDescent="0.25">
      <c r="A40" s="408"/>
      <c r="B40" s="408"/>
      <c r="C40" s="408"/>
      <c r="D40" s="417"/>
      <c r="E40" s="408"/>
      <c r="F40" s="580"/>
      <c r="G40" s="580"/>
      <c r="H40" s="7"/>
      <c r="I40" s="580"/>
      <c r="J40" s="593"/>
      <c r="K40" s="434"/>
      <c r="L40" s="576"/>
      <c r="M40" s="434"/>
      <c r="N40" s="576"/>
      <c r="O40" s="419"/>
      <c r="P40" s="576"/>
      <c r="Q40" s="582"/>
      <c r="R40" s="600"/>
      <c r="S40" s="319"/>
    </row>
    <row r="41" spans="1:19" s="60" customFormat="1" ht="9.6" customHeight="1" x14ac:dyDescent="0.25">
      <c r="A41" s="408"/>
      <c r="B41" s="408"/>
      <c r="C41" s="408"/>
      <c r="D41" s="417"/>
      <c r="E41" s="408"/>
      <c r="F41" s="580"/>
      <c r="G41" s="580"/>
      <c r="H41" s="7"/>
      <c r="I41" s="580"/>
      <c r="J41" s="593"/>
      <c r="K41" s="434"/>
      <c r="L41" s="576"/>
      <c r="M41" s="434"/>
      <c r="N41" s="576"/>
      <c r="O41" s="419"/>
      <c r="P41" s="576"/>
      <c r="Q41" s="582"/>
      <c r="R41" s="600"/>
      <c r="S41" s="319"/>
    </row>
    <row r="42" spans="1:19" s="60" customFormat="1" ht="9.6" customHeight="1" x14ac:dyDescent="0.25">
      <c r="A42" s="408"/>
      <c r="B42" s="408"/>
      <c r="C42" s="408"/>
      <c r="D42" s="417"/>
      <c r="E42" s="408"/>
      <c r="F42" s="580"/>
      <c r="G42" s="580"/>
      <c r="H42" s="7"/>
      <c r="I42" s="580"/>
      <c r="J42" s="593"/>
      <c r="K42" s="434"/>
      <c r="L42" s="576"/>
      <c r="M42" s="434"/>
      <c r="N42" s="576"/>
      <c r="O42" s="419"/>
      <c r="P42" s="576"/>
      <c r="Q42" s="582"/>
      <c r="R42" s="600"/>
      <c r="S42" s="319"/>
    </row>
    <row r="43" spans="1:19" s="60" customFormat="1" ht="9.6" customHeight="1" x14ac:dyDescent="0.25">
      <c r="A43" s="408"/>
      <c r="B43" s="408"/>
      <c r="C43" s="408"/>
      <c r="D43" s="417"/>
      <c r="E43" s="408"/>
      <c r="F43" s="580"/>
      <c r="G43" s="580"/>
      <c r="H43" s="7"/>
      <c r="I43" s="580"/>
      <c r="J43" s="593"/>
      <c r="K43" s="434"/>
      <c r="L43" s="576"/>
      <c r="M43" s="434"/>
      <c r="N43" s="576"/>
      <c r="O43" s="419"/>
      <c r="P43" s="576"/>
      <c r="Q43" s="582"/>
      <c r="R43" s="600"/>
      <c r="S43" s="319"/>
    </row>
    <row r="44" spans="1:19" s="60" customFormat="1" ht="9.6" customHeight="1" x14ac:dyDescent="0.25">
      <c r="A44" s="408"/>
      <c r="B44" s="408"/>
      <c r="C44" s="408"/>
      <c r="D44" s="417"/>
      <c r="E44" s="408"/>
      <c r="F44" s="580"/>
      <c r="G44" s="580"/>
      <c r="H44" s="7"/>
      <c r="I44" s="580"/>
      <c r="J44" s="593"/>
      <c r="K44" s="434"/>
      <c r="L44" s="576"/>
      <c r="M44" s="434"/>
      <c r="N44" s="576"/>
      <c r="O44" s="419"/>
      <c r="P44" s="576"/>
      <c r="Q44" s="582"/>
      <c r="R44" s="600"/>
      <c r="S44" s="319"/>
    </row>
    <row r="45" spans="1:19" s="60" customFormat="1" ht="9.6" customHeight="1" x14ac:dyDescent="0.25">
      <c r="A45" s="408"/>
      <c r="B45" s="408"/>
      <c r="C45" s="408"/>
      <c r="D45" s="417"/>
      <c r="E45" s="408"/>
      <c r="F45" s="580"/>
      <c r="G45" s="580"/>
      <c r="H45" s="7"/>
      <c r="I45" s="580"/>
      <c r="J45" s="593"/>
      <c r="K45" s="434"/>
      <c r="L45" s="576"/>
      <c r="M45" s="434"/>
      <c r="N45" s="576"/>
      <c r="O45" s="419"/>
      <c r="P45" s="576"/>
      <c r="Q45" s="582"/>
      <c r="R45" s="600"/>
      <c r="S45" s="319"/>
    </row>
    <row r="46" spans="1:19" s="60" customFormat="1" ht="9.6" customHeight="1" x14ac:dyDescent="0.25">
      <c r="A46" s="408"/>
      <c r="B46" s="408"/>
      <c r="C46" s="408"/>
      <c r="D46" s="417"/>
      <c r="E46" s="408"/>
      <c r="F46" s="580"/>
      <c r="G46" s="580"/>
      <c r="H46" s="7"/>
      <c r="I46" s="580"/>
      <c r="J46" s="593"/>
      <c r="K46" s="434"/>
      <c r="L46" s="576"/>
      <c r="M46" s="434"/>
      <c r="N46" s="576"/>
      <c r="O46" s="419"/>
      <c r="P46" s="576"/>
      <c r="Q46" s="582"/>
      <c r="R46" s="600"/>
      <c r="S46" s="319"/>
    </row>
    <row r="47" spans="1:19" s="60" customFormat="1" ht="9.6" customHeight="1" x14ac:dyDescent="0.25">
      <c r="A47" s="408"/>
      <c r="B47" s="408"/>
      <c r="C47" s="408"/>
      <c r="D47" s="417"/>
      <c r="E47" s="408"/>
      <c r="F47" s="580"/>
      <c r="G47" s="580"/>
      <c r="H47" s="7"/>
      <c r="I47" s="580"/>
      <c r="J47" s="593"/>
      <c r="K47" s="434"/>
      <c r="L47" s="576"/>
      <c r="M47" s="434"/>
      <c r="N47" s="576"/>
      <c r="O47" s="419"/>
      <c r="P47" s="576"/>
      <c r="Q47" s="582"/>
      <c r="R47" s="600"/>
      <c r="S47" s="319"/>
    </row>
    <row r="48" spans="1:19" s="60" customFormat="1" ht="9.6" customHeight="1" x14ac:dyDescent="0.25">
      <c r="A48" s="408"/>
      <c r="B48" s="408"/>
      <c r="C48" s="408"/>
      <c r="D48" s="417"/>
      <c r="E48" s="408"/>
      <c r="F48" s="580"/>
      <c r="G48" s="580"/>
      <c r="H48" s="7"/>
      <c r="I48" s="580"/>
      <c r="J48" s="593"/>
      <c r="K48" s="434"/>
      <c r="L48" s="576"/>
      <c r="M48" s="434"/>
      <c r="N48" s="576"/>
      <c r="O48" s="419"/>
      <c r="P48" s="576"/>
      <c r="Q48" s="582"/>
      <c r="R48" s="600"/>
      <c r="S48" s="319"/>
    </row>
    <row r="49" spans="1:19" s="60" customFormat="1" ht="9.6" customHeight="1" x14ac:dyDescent="0.25">
      <c r="A49" s="408"/>
      <c r="B49" s="408"/>
      <c r="C49" s="408"/>
      <c r="D49" s="417"/>
      <c r="E49" s="408"/>
      <c r="F49" s="580"/>
      <c r="G49" s="580"/>
      <c r="H49" s="7"/>
      <c r="I49" s="580"/>
      <c r="J49" s="593"/>
      <c r="K49" s="434"/>
      <c r="L49" s="576"/>
      <c r="M49" s="434"/>
      <c r="N49" s="576"/>
      <c r="O49" s="419"/>
      <c r="P49" s="576"/>
      <c r="Q49" s="582"/>
      <c r="R49" s="600"/>
      <c r="S49" s="319"/>
    </row>
    <row r="50" spans="1:19" s="60" customFormat="1" ht="9.6" customHeight="1" x14ac:dyDescent="0.25">
      <c r="A50" s="408"/>
      <c r="B50" s="408"/>
      <c r="C50" s="408"/>
      <c r="D50" s="417"/>
      <c r="E50" s="408"/>
      <c r="F50" s="580"/>
      <c r="G50" s="580"/>
      <c r="H50" s="7"/>
      <c r="I50" s="580"/>
      <c r="J50" s="593"/>
      <c r="K50" s="434"/>
      <c r="L50" s="576"/>
      <c r="M50" s="434"/>
      <c r="N50" s="576"/>
      <c r="O50" s="419"/>
      <c r="P50" s="576"/>
      <c r="Q50" s="582"/>
      <c r="R50" s="600"/>
      <c r="S50" s="319"/>
    </row>
    <row r="51" spans="1:19" s="60" customFormat="1" ht="9.6" customHeight="1" x14ac:dyDescent="0.25">
      <c r="A51" s="408"/>
      <c r="B51" s="408"/>
      <c r="C51" s="408"/>
      <c r="D51" s="417"/>
      <c r="E51" s="408"/>
      <c r="F51" s="580"/>
      <c r="G51" s="580"/>
      <c r="H51" s="7"/>
      <c r="I51" s="580"/>
      <c r="J51" s="593"/>
      <c r="K51" s="434"/>
      <c r="L51" s="576"/>
      <c r="M51" s="434"/>
      <c r="N51" s="576"/>
      <c r="O51" s="419"/>
      <c r="P51" s="576"/>
      <c r="Q51" s="582"/>
      <c r="R51" s="600"/>
      <c r="S51" s="319"/>
    </row>
    <row r="52" spans="1:19" s="60" customFormat="1" ht="9.6" customHeight="1" x14ac:dyDescent="0.25">
      <c r="A52" s="408"/>
      <c r="B52" s="408"/>
      <c r="C52" s="408"/>
      <c r="D52" s="417"/>
      <c r="E52" s="408"/>
      <c r="F52" s="580"/>
      <c r="G52" s="580"/>
      <c r="H52" s="7"/>
      <c r="I52" s="580"/>
      <c r="J52" s="593"/>
      <c r="K52" s="434"/>
      <c r="L52" s="576"/>
      <c r="M52" s="434"/>
      <c r="N52" s="576"/>
      <c r="O52" s="419"/>
      <c r="P52" s="576"/>
      <c r="Q52" s="582"/>
      <c r="R52" s="600"/>
      <c r="S52" s="319"/>
    </row>
    <row r="53" spans="1:19" s="60" customFormat="1" ht="9.6" customHeight="1" x14ac:dyDescent="0.25">
      <c r="A53" s="408"/>
      <c r="B53" s="408"/>
      <c r="C53" s="408"/>
      <c r="D53" s="417"/>
      <c r="E53" s="408"/>
      <c r="F53" s="580"/>
      <c r="G53" s="580"/>
      <c r="H53" s="7"/>
      <c r="I53" s="580"/>
      <c r="J53" s="593"/>
      <c r="K53" s="434"/>
      <c r="L53" s="576"/>
      <c r="M53" s="434"/>
      <c r="N53" s="576"/>
      <c r="O53" s="419"/>
      <c r="P53" s="576"/>
      <c r="Q53" s="582"/>
      <c r="R53" s="600"/>
      <c r="S53" s="319"/>
    </row>
    <row r="54" spans="1:19" s="60" customFormat="1" ht="9.6" customHeight="1" x14ac:dyDescent="0.25">
      <c r="A54" s="408"/>
      <c r="B54" s="408"/>
      <c r="C54" s="408"/>
      <c r="D54" s="417"/>
      <c r="E54" s="408"/>
      <c r="F54" s="580"/>
      <c r="G54" s="580"/>
      <c r="H54" s="7"/>
      <c r="I54" s="580"/>
      <c r="J54" s="593"/>
      <c r="K54" s="434"/>
      <c r="L54" s="576"/>
      <c r="M54" s="434"/>
      <c r="N54" s="576"/>
      <c r="O54" s="419"/>
      <c r="P54" s="576"/>
      <c r="Q54" s="582"/>
      <c r="R54" s="600"/>
      <c r="S54" s="319"/>
    </row>
    <row r="55" spans="1:19" s="60" customFormat="1" ht="9.6" customHeight="1" x14ac:dyDescent="0.25">
      <c r="A55" s="408"/>
      <c r="B55" s="408"/>
      <c r="C55" s="408"/>
      <c r="D55" s="417"/>
      <c r="E55" s="408"/>
      <c r="F55" s="580"/>
      <c r="G55" s="580"/>
      <c r="H55" s="7"/>
      <c r="I55" s="580"/>
      <c r="J55" s="593"/>
      <c r="K55" s="434"/>
      <c r="L55" s="576"/>
      <c r="M55" s="434"/>
      <c r="N55" s="576"/>
      <c r="O55" s="419"/>
      <c r="P55" s="576"/>
      <c r="Q55" s="582"/>
      <c r="R55" s="600"/>
      <c r="S55" s="319"/>
    </row>
    <row r="56" spans="1:19" s="60" customFormat="1" ht="9.6" customHeight="1" x14ac:dyDescent="0.25">
      <c r="A56" s="408"/>
      <c r="B56" s="408"/>
      <c r="C56" s="408"/>
      <c r="D56" s="417"/>
      <c r="E56" s="408"/>
      <c r="F56" s="580"/>
      <c r="G56" s="580"/>
      <c r="H56" s="7"/>
      <c r="I56" s="580"/>
      <c r="J56" s="593"/>
      <c r="K56" s="434"/>
      <c r="L56" s="576"/>
      <c r="M56" s="434"/>
      <c r="N56" s="576"/>
      <c r="O56" s="419"/>
      <c r="P56" s="576"/>
      <c r="Q56" s="582"/>
      <c r="R56" s="600"/>
      <c r="S56" s="319"/>
    </row>
    <row r="57" spans="1:19" s="60" customFormat="1" ht="9.6" customHeight="1" x14ac:dyDescent="0.25">
      <c r="A57" s="408"/>
      <c r="B57" s="408"/>
      <c r="C57" s="408"/>
      <c r="D57" s="417"/>
      <c r="E57" s="408"/>
      <c r="F57" s="580"/>
      <c r="G57" s="580"/>
      <c r="H57" s="7"/>
      <c r="I57" s="580"/>
      <c r="J57" s="593"/>
      <c r="K57" s="434"/>
      <c r="L57" s="576"/>
      <c r="M57" s="434"/>
      <c r="N57" s="576"/>
      <c r="O57" s="419"/>
      <c r="P57" s="576"/>
      <c r="Q57" s="582"/>
      <c r="R57" s="600"/>
      <c r="S57" s="319"/>
    </row>
    <row r="58" spans="1:19" s="60" customFormat="1" ht="9.6" customHeight="1" x14ac:dyDescent="0.25">
      <c r="A58" s="408"/>
      <c r="B58" s="408"/>
      <c r="C58" s="408"/>
      <c r="D58" s="417"/>
      <c r="E58" s="408"/>
      <c r="F58" s="580"/>
      <c r="G58" s="580"/>
      <c r="H58" s="7"/>
      <c r="I58" s="580"/>
      <c r="J58" s="593"/>
      <c r="K58" s="434"/>
      <c r="L58" s="576"/>
      <c r="M58" s="434"/>
      <c r="N58" s="576"/>
      <c r="O58" s="419"/>
      <c r="P58" s="576"/>
      <c r="Q58" s="582"/>
      <c r="R58" s="600"/>
      <c r="S58" s="319"/>
    </row>
    <row r="59" spans="1:19" s="60" customFormat="1" ht="9.6" customHeight="1" x14ac:dyDescent="0.25">
      <c r="A59" s="408"/>
      <c r="B59" s="408"/>
      <c r="C59" s="408"/>
      <c r="D59" s="417"/>
      <c r="E59" s="408"/>
      <c r="F59" s="580"/>
      <c r="G59" s="580"/>
      <c r="H59" s="7"/>
      <c r="I59" s="580"/>
      <c r="J59" s="593"/>
      <c r="K59" s="434"/>
      <c r="L59" s="576"/>
      <c r="M59" s="434"/>
      <c r="N59" s="576"/>
      <c r="O59" s="419"/>
      <c r="P59" s="576"/>
      <c r="Q59" s="582"/>
      <c r="R59" s="600"/>
      <c r="S59" s="319"/>
    </row>
    <row r="60" spans="1:19" s="60" customFormat="1" ht="9.6" customHeight="1" x14ac:dyDescent="0.25">
      <c r="A60" s="408"/>
      <c r="B60" s="408"/>
      <c r="C60" s="408"/>
      <c r="D60" s="417"/>
      <c r="E60" s="408"/>
      <c r="F60" s="580"/>
      <c r="G60" s="580"/>
      <c r="H60" s="7"/>
      <c r="I60" s="580"/>
      <c r="J60" s="593"/>
      <c r="K60" s="434"/>
      <c r="L60" s="576"/>
      <c r="M60" s="434"/>
      <c r="N60" s="576"/>
      <c r="O60" s="419"/>
      <c r="P60" s="576"/>
      <c r="Q60" s="582"/>
      <c r="R60" s="600"/>
      <c r="S60" s="319"/>
    </row>
    <row r="61" spans="1:19" s="60" customFormat="1" ht="9.6" customHeight="1" x14ac:dyDescent="0.25">
      <c r="A61" s="408"/>
      <c r="B61" s="408"/>
      <c r="C61" s="408"/>
      <c r="D61" s="417"/>
      <c r="E61" s="408"/>
      <c r="F61" s="580"/>
      <c r="G61" s="580"/>
      <c r="H61" s="7"/>
      <c r="I61" s="580"/>
      <c r="J61" s="593"/>
      <c r="K61" s="434"/>
      <c r="L61" s="576"/>
      <c r="M61" s="434"/>
      <c r="N61" s="576"/>
      <c r="O61" s="419"/>
      <c r="P61" s="576"/>
      <c r="Q61" s="582"/>
      <c r="R61" s="600"/>
      <c r="S61" s="319"/>
    </row>
    <row r="62" spans="1:19" s="60" customFormat="1" ht="9.6" customHeight="1" x14ac:dyDescent="0.25">
      <c r="A62" s="408"/>
      <c r="B62" s="408"/>
      <c r="C62" s="408"/>
      <c r="D62" s="417"/>
      <c r="E62" s="408"/>
      <c r="F62" s="580"/>
      <c r="G62" s="580"/>
      <c r="H62" s="7"/>
      <c r="I62" s="580"/>
      <c r="J62" s="593"/>
      <c r="K62" s="434"/>
      <c r="L62" s="576"/>
      <c r="M62" s="434"/>
      <c r="N62" s="576"/>
      <c r="O62" s="419"/>
      <c r="P62" s="576"/>
      <c r="Q62" s="582"/>
      <c r="R62" s="600"/>
      <c r="S62" s="319"/>
    </row>
    <row r="63" spans="1:19" s="60" customFormat="1" ht="9.6" customHeight="1" x14ac:dyDescent="0.25">
      <c r="A63" s="408"/>
      <c r="B63" s="408"/>
      <c r="C63" s="408"/>
      <c r="D63" s="417"/>
      <c r="E63" s="408"/>
      <c r="F63" s="580"/>
      <c r="G63" s="580"/>
      <c r="H63" s="7"/>
      <c r="I63" s="580"/>
      <c r="J63" s="593"/>
      <c r="K63" s="434"/>
      <c r="L63" s="576"/>
      <c r="M63" s="434"/>
      <c r="N63" s="576"/>
      <c r="O63" s="419"/>
      <c r="P63" s="576"/>
      <c r="Q63" s="582"/>
      <c r="R63" s="600"/>
      <c r="S63" s="319"/>
    </row>
    <row r="64" spans="1:19" s="60" customFormat="1" ht="9.6" customHeight="1" x14ac:dyDescent="0.25">
      <c r="A64" s="408"/>
      <c r="B64" s="408"/>
      <c r="C64" s="408"/>
      <c r="D64" s="417"/>
      <c r="E64" s="408"/>
      <c r="F64" s="580"/>
      <c r="G64" s="580"/>
      <c r="H64" s="7"/>
      <c r="I64" s="580"/>
      <c r="J64" s="593"/>
      <c r="K64" s="434"/>
      <c r="L64" s="576"/>
      <c r="M64" s="434"/>
      <c r="N64" s="576"/>
      <c r="O64" s="419"/>
      <c r="P64" s="576"/>
      <c r="Q64" s="582"/>
      <c r="R64" s="600"/>
      <c r="S64" s="319"/>
    </row>
    <row r="65" spans="1:19" s="60" customFormat="1" ht="9.6" customHeight="1" x14ac:dyDescent="0.25">
      <c r="A65" s="408"/>
      <c r="B65" s="408"/>
      <c r="C65" s="408"/>
      <c r="D65" s="417"/>
      <c r="E65" s="408"/>
      <c r="F65" s="580"/>
      <c r="G65" s="580"/>
      <c r="H65" s="7"/>
      <c r="I65" s="580"/>
      <c r="J65" s="593"/>
      <c r="K65" s="434"/>
      <c r="L65" s="576"/>
      <c r="M65" s="434"/>
      <c r="N65" s="576"/>
      <c r="O65" s="419"/>
      <c r="P65" s="576"/>
      <c r="Q65" s="582"/>
      <c r="R65" s="600"/>
      <c r="S65" s="319"/>
    </row>
    <row r="66" spans="1:19" s="60" customFormat="1" ht="9.6" customHeight="1" x14ac:dyDescent="0.25">
      <c r="A66" s="408"/>
      <c r="B66" s="408"/>
      <c r="C66" s="408"/>
      <c r="D66" s="417"/>
      <c r="E66" s="408"/>
      <c r="F66" s="580"/>
      <c r="G66" s="580"/>
      <c r="H66" s="7"/>
      <c r="I66" s="580"/>
      <c r="J66" s="593"/>
      <c r="K66" s="434"/>
      <c r="L66" s="576"/>
      <c r="M66" s="434"/>
      <c r="N66" s="576"/>
      <c r="O66" s="419"/>
      <c r="P66" s="576"/>
      <c r="Q66" s="582"/>
      <c r="R66" s="600"/>
      <c r="S66" s="319"/>
    </row>
    <row r="67" spans="1:19" s="60" customFormat="1" ht="9.6" customHeight="1" x14ac:dyDescent="0.25">
      <c r="A67" s="408"/>
      <c r="B67" s="408"/>
      <c r="C67" s="408"/>
      <c r="D67" s="417"/>
      <c r="E67" s="408"/>
      <c r="F67" s="580"/>
      <c r="G67" s="580"/>
      <c r="H67" s="7"/>
      <c r="I67" s="580"/>
      <c r="J67" s="593"/>
      <c r="K67" s="434"/>
      <c r="L67" s="576"/>
      <c r="M67" s="434"/>
      <c r="N67" s="576"/>
      <c r="O67" s="419"/>
      <c r="P67" s="576"/>
      <c r="Q67" s="582"/>
      <c r="R67" s="600"/>
      <c r="S67" s="319"/>
    </row>
    <row r="68" spans="1:19" s="60" customFormat="1" ht="9.6" customHeight="1" x14ac:dyDescent="0.25">
      <c r="A68" s="408"/>
      <c r="B68" s="408"/>
      <c r="C68" s="408"/>
      <c r="D68" s="417"/>
      <c r="E68" s="408"/>
      <c r="F68" s="580"/>
      <c r="G68" s="580"/>
      <c r="H68" s="7"/>
      <c r="I68" s="580"/>
      <c r="J68" s="593"/>
      <c r="K68" s="434"/>
      <c r="L68" s="576"/>
      <c r="M68" s="434"/>
      <c r="N68" s="576"/>
      <c r="O68" s="419"/>
      <c r="P68" s="576"/>
      <c r="Q68" s="582"/>
      <c r="R68" s="600"/>
      <c r="S68" s="319"/>
    </row>
    <row r="69" spans="1:19" s="60" customFormat="1" ht="9.6" customHeight="1" x14ac:dyDescent="0.25">
      <c r="A69" s="324"/>
      <c r="B69" s="350"/>
      <c r="C69" s="350"/>
      <c r="D69" s="601"/>
      <c r="E69" s="350"/>
      <c r="F69" s="435"/>
      <c r="G69" s="435"/>
      <c r="H69" s="602"/>
      <c r="I69" s="435"/>
      <c r="J69" s="603"/>
      <c r="K69" s="317"/>
      <c r="L69" s="318"/>
      <c r="M69" s="317"/>
      <c r="N69" s="318"/>
      <c r="O69" s="317"/>
      <c r="P69" s="318"/>
      <c r="Q69" s="317"/>
      <c r="R69" s="318"/>
      <c r="S69" s="319"/>
    </row>
    <row r="70" spans="1:19" s="7" customFormat="1" ht="6" customHeight="1" x14ac:dyDescent="0.25">
      <c r="A70" s="324"/>
      <c r="B70" s="350"/>
      <c r="C70" s="350"/>
      <c r="D70" s="601"/>
      <c r="E70" s="350"/>
      <c r="F70" s="435"/>
      <c r="G70" s="435"/>
      <c r="H70" s="602"/>
      <c r="I70" s="435"/>
      <c r="J70" s="603"/>
      <c r="K70" s="317"/>
      <c r="L70" s="318"/>
      <c r="M70" s="358"/>
      <c r="N70" s="360"/>
      <c r="O70" s="358"/>
      <c r="P70" s="360"/>
      <c r="Q70" s="358"/>
      <c r="R70" s="360"/>
      <c r="S70" s="354"/>
    </row>
    <row r="71" spans="1:19" s="18" customFormat="1" ht="10.5" customHeight="1" x14ac:dyDescent="0.25">
      <c r="A71" s="220" t="s">
        <v>72</v>
      </c>
      <c r="B71" s="221"/>
      <c r="C71" s="222"/>
      <c r="D71" s="361" t="s">
        <v>99</v>
      </c>
      <c r="E71" s="221"/>
      <c r="F71" s="362" t="s">
        <v>434</v>
      </c>
      <c r="G71" s="362"/>
      <c r="H71" s="362"/>
      <c r="I71" s="604"/>
      <c r="J71" s="362" t="s">
        <v>99</v>
      </c>
      <c r="K71" s="362" t="s">
        <v>435</v>
      </c>
      <c r="L71" s="364"/>
      <c r="M71" s="362" t="s">
        <v>436</v>
      </c>
      <c r="N71" s="365"/>
      <c r="O71" s="366" t="s">
        <v>437</v>
      </c>
      <c r="P71" s="366"/>
      <c r="Q71" s="367"/>
      <c r="R71" s="368"/>
    </row>
    <row r="72" spans="1:19" s="18" customFormat="1" ht="9" customHeight="1" x14ac:dyDescent="0.25">
      <c r="A72" s="605" t="s">
        <v>438</v>
      </c>
      <c r="B72" s="254"/>
      <c r="C72" s="606"/>
      <c r="D72" s="443">
        <v>1</v>
      </c>
      <c r="E72" s="607"/>
      <c r="F72" s="258">
        <f>IF(D72&gt;$R$79,0,UPPER(VLOOKUP(D72,'1D ELO (5)'!$A$7:$L$23,2)))</f>
        <v>0</v>
      </c>
      <c r="G72" s="249"/>
      <c r="H72" s="249"/>
      <c r="I72" s="608"/>
      <c r="J72" s="609" t="s">
        <v>105</v>
      </c>
      <c r="K72" s="254"/>
      <c r="L72" s="243"/>
      <c r="M72" s="254"/>
      <c r="N72" s="445"/>
      <c r="O72" s="446" t="s">
        <v>439</v>
      </c>
      <c r="P72" s="447"/>
      <c r="Q72" s="447"/>
      <c r="R72" s="448"/>
    </row>
    <row r="73" spans="1:19" s="18" customFormat="1" ht="9" customHeight="1" x14ac:dyDescent="0.25">
      <c r="A73" s="449" t="s">
        <v>440</v>
      </c>
      <c r="B73" s="450"/>
      <c r="C73" s="452"/>
      <c r="D73" s="443"/>
      <c r="E73" s="607"/>
      <c r="F73" s="258">
        <f>IF(D72&gt;$R$79,0,UPPER(VLOOKUP(D72,'1D ELO (5)'!$A$7:$L$23,8)))</f>
        <v>0</v>
      </c>
      <c r="G73" s="249"/>
      <c r="H73" s="249"/>
      <c r="I73" s="608"/>
      <c r="J73" s="609"/>
      <c r="K73" s="254"/>
      <c r="L73" s="243"/>
      <c r="M73" s="254"/>
      <c r="N73" s="445"/>
      <c r="O73" s="450"/>
      <c r="P73" s="454"/>
      <c r="Q73" s="450"/>
      <c r="R73" s="455"/>
    </row>
    <row r="74" spans="1:19" s="18" customFormat="1" ht="9" customHeight="1" x14ac:dyDescent="0.25">
      <c r="A74" s="255"/>
      <c r="B74" s="256"/>
      <c r="C74" s="257"/>
      <c r="D74" s="443">
        <v>2</v>
      </c>
      <c r="E74" s="261"/>
      <c r="F74" s="258">
        <f>IF(D74&gt;$R$79,0,UPPER(VLOOKUP(D74,'1D ELO (5)'!$A$7:$L$23,2)))</f>
        <v>0</v>
      </c>
      <c r="G74" s="249"/>
      <c r="H74" s="249"/>
      <c r="I74" s="608"/>
      <c r="J74" s="609" t="s">
        <v>108</v>
      </c>
      <c r="K74" s="254"/>
      <c r="L74" s="243"/>
      <c r="M74" s="254"/>
      <c r="N74" s="445"/>
      <c r="O74" s="446" t="s">
        <v>110</v>
      </c>
      <c r="P74" s="447"/>
      <c r="Q74" s="447"/>
      <c r="R74" s="448"/>
    </row>
    <row r="75" spans="1:19" s="18" customFormat="1" ht="9" customHeight="1" x14ac:dyDescent="0.25">
      <c r="A75" s="260"/>
      <c r="B75" s="261"/>
      <c r="C75" s="262"/>
      <c r="D75" s="610"/>
      <c r="E75" s="261"/>
      <c r="F75" s="273">
        <f>IF(D74&gt;$R$79,0,UPPER(VLOOKUP(D74,'1D ELO (5)'!$A$7:$L$23,8)))</f>
        <v>0</v>
      </c>
      <c r="G75" s="245"/>
      <c r="H75" s="245"/>
      <c r="I75" s="611"/>
      <c r="J75" s="609"/>
      <c r="K75" s="254"/>
      <c r="L75" s="243"/>
      <c r="M75" s="254"/>
      <c r="N75" s="445"/>
      <c r="O75" s="254"/>
      <c r="P75" s="243"/>
      <c r="Q75" s="254"/>
      <c r="R75" s="445"/>
    </row>
    <row r="76" spans="1:19" s="18" customFormat="1" ht="9" customHeight="1" x14ac:dyDescent="0.25">
      <c r="A76" s="264"/>
      <c r="B76" s="265"/>
      <c r="C76" s="266"/>
      <c r="D76" s="293"/>
      <c r="E76" s="265"/>
      <c r="F76" s="17"/>
      <c r="G76" s="16"/>
      <c r="H76" s="16"/>
      <c r="I76" s="612"/>
      <c r="J76" s="609" t="s">
        <v>109</v>
      </c>
      <c r="K76" s="254"/>
      <c r="L76" s="243"/>
      <c r="M76" s="254"/>
      <c r="N76" s="445"/>
      <c r="O76" s="450"/>
      <c r="P76" s="454"/>
      <c r="Q76" s="450"/>
      <c r="R76" s="455"/>
    </row>
    <row r="77" spans="1:19" s="18" customFormat="1" ht="9" customHeight="1" x14ac:dyDescent="0.25">
      <c r="A77" s="267"/>
      <c r="B77" s="16"/>
      <c r="C77" s="262"/>
      <c r="D77" s="293"/>
      <c r="E77" s="261"/>
      <c r="F77" s="17"/>
      <c r="G77" s="16"/>
      <c r="H77" s="16"/>
      <c r="I77" s="612"/>
      <c r="J77" s="609"/>
      <c r="K77" s="254"/>
      <c r="L77" s="243"/>
      <c r="M77" s="254"/>
      <c r="N77" s="445"/>
      <c r="O77" s="446" t="s">
        <v>33</v>
      </c>
      <c r="P77" s="447"/>
      <c r="Q77" s="447"/>
      <c r="R77" s="448"/>
    </row>
    <row r="78" spans="1:19" s="18" customFormat="1" ht="9" customHeight="1" x14ac:dyDescent="0.25">
      <c r="A78" s="267"/>
      <c r="B78" s="16"/>
      <c r="C78" s="268"/>
      <c r="D78" s="293"/>
      <c r="E78" s="378"/>
      <c r="F78" s="17"/>
      <c r="G78" s="16"/>
      <c r="H78" s="16"/>
      <c r="I78" s="612"/>
      <c r="J78" s="609" t="s">
        <v>111</v>
      </c>
      <c r="K78" s="254"/>
      <c r="L78" s="243"/>
      <c r="M78" s="254"/>
      <c r="N78" s="445"/>
      <c r="O78" s="254"/>
      <c r="P78" s="243"/>
      <c r="Q78" s="254"/>
      <c r="R78" s="445"/>
    </row>
    <row r="79" spans="1:19" s="18" customFormat="1" ht="9" customHeight="1" x14ac:dyDescent="0.25">
      <c r="A79" s="269"/>
      <c r="B79" s="270"/>
      <c r="C79" s="271"/>
      <c r="D79" s="613"/>
      <c r="E79" s="379"/>
      <c r="F79" s="614"/>
      <c r="G79" s="270"/>
      <c r="H79" s="270"/>
      <c r="I79" s="615"/>
      <c r="J79" s="616"/>
      <c r="K79" s="450"/>
      <c r="L79" s="454"/>
      <c r="M79" s="450"/>
      <c r="N79" s="455"/>
      <c r="O79" s="450" t="str">
        <f>R4</f>
        <v>Kovács Zoltán</v>
      </c>
      <c r="P79" s="454"/>
      <c r="Q79" s="450"/>
      <c r="R79" s="617">
        <f>MIN(4,'1D ELO (5)'!$P$5)</f>
        <v>0</v>
      </c>
    </row>
    <row r="80" spans="1:19" ht="15.75" customHeight="1" x14ac:dyDescent="0.25"/>
    <row r="81" ht="9" customHeight="1" x14ac:dyDescent="0.25"/>
  </sheetData>
  <sheetProtection selectLockedCells="1" selectUnlockedCells="1"/>
  <mergeCells count="1">
    <mergeCell ref="A4:C4"/>
  </mergeCells>
  <conditionalFormatting sqref="D7 D11 D15 D19 D23 D27 D31 D35">
    <cfRule type="cellIs" dxfId="49" priority="10" stopIfTrue="1" operator="lessThan">
      <formula>3</formula>
    </cfRule>
  </conditionalFormatting>
  <conditionalFormatting sqref="E7:F7 E11:F11 E15:F15 E19:F19 E23:F23 E27:F27 E31:F31 E35:F35">
    <cfRule type="cellIs" dxfId="48" priority="9" stopIfTrue="1" operator="equal">
      <formula>"Bye"</formula>
    </cfRule>
  </conditionalFormatting>
  <conditionalFormatting sqref="I10 K14 I18 M22 I26 K30 I34 O38:O68">
    <cfRule type="expression" dxfId="47" priority="1" stopIfTrue="1">
      <formula>AND($O$1="CU",I10="Umpire")</formula>
    </cfRule>
    <cfRule type="expression" dxfId="46" priority="2" stopIfTrue="1">
      <formula>AND($O$1="CU",I10&lt;&gt;"Umpire",J10&lt;&gt;"")</formula>
    </cfRule>
    <cfRule type="expression" dxfId="45" priority="3" stopIfTrue="1">
      <formula>AND($O$1="CU",I10&lt;&gt;"Umpire")</formula>
    </cfRule>
  </conditionalFormatting>
  <conditionalFormatting sqref="J10 L14 J18 N22 J26 L30 J34">
    <cfRule type="expression" dxfId="44" priority="8" stopIfTrue="1">
      <formula>$O$1="CU"</formula>
    </cfRule>
  </conditionalFormatting>
  <conditionalFormatting sqref="K9 M13 K17 O21 K25 M29 K33 Q37">
    <cfRule type="expression" dxfId="43" priority="4" stopIfTrue="1">
      <formula>J10="as"</formula>
    </cfRule>
    <cfRule type="expression" dxfId="42" priority="5" stopIfTrue="1">
      <formula>J10="bs"</formula>
    </cfRule>
  </conditionalFormatting>
  <conditionalFormatting sqref="K10 M14 K18 O22 K26 M30 K34 Q38:Q68">
    <cfRule type="expression" dxfId="41" priority="6" stopIfTrue="1">
      <formula>J10="as"</formula>
    </cfRule>
    <cfRule type="expression" dxfId="40" priority="7" stopIfTrue="1">
      <formula>J10="bs"</formula>
    </cfRule>
  </conditionalFormatting>
  <dataValidations count="1">
    <dataValidation type="list" allowBlank="1" sqref="I10 K14 I18 M22 I26 K30 I34 O38:O68" xr:uid="{BF0BABB8-DF94-4C80-A9BF-4A0A25F7FC66}">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41986" r:id="rId3" name="Gomb 1">
              <controlPr defaultSize="0" print="0" autoFill="0" autoLine="0" autoPict="0" macro="[0]!Modul1.Jun_Show_CU" altText="Legyen bíró">
                <anchor moveWithCells="1" sizeWithCells="1">
                  <from>
                    <xdr:col>12</xdr:col>
                    <xdr:colOff>510540</xdr:colOff>
                    <xdr:row>0</xdr:row>
                    <xdr:rowOff>7620</xdr:rowOff>
                  </from>
                  <to>
                    <xdr:col>14</xdr:col>
                    <xdr:colOff>350520</xdr:colOff>
                    <xdr:row>0</xdr:row>
                    <xdr:rowOff>175260</xdr:rowOff>
                  </to>
                </anchor>
              </controlPr>
            </control>
          </mc:Choice>
        </mc:AlternateContent>
        <mc:AlternateContent xmlns:mc="http://schemas.openxmlformats.org/markup-compatibility/2006">
          <mc:Choice Requires="x14">
            <control shapeId="41987" r:id="rId4" name="Gomb 2">
              <controlPr defaultSize="0" print="0" autoFill="0" autoLine="0" autoPict="0" macro="[0]!Modul1.Jun_Hide_CU" altText="Nincs bíró">
                <anchor moveWithCells="1" sizeWithCells="1">
                  <from>
                    <xdr:col>12</xdr:col>
                    <xdr:colOff>495300</xdr:colOff>
                    <xdr:row>0</xdr:row>
                    <xdr:rowOff>175260</xdr:rowOff>
                  </from>
                  <to>
                    <xdr:col>14</xdr:col>
                    <xdr:colOff>350520</xdr:colOff>
                    <xdr:row>1</xdr:row>
                    <xdr:rowOff>45720</xdr:rowOff>
                  </to>
                </anchor>
              </controlPr>
            </control>
          </mc:Choice>
        </mc:AlternateContent>
      </controls>
    </mc:Choice>
  </mc:AlternateContent>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3AB7-E5CA-4509-9D6F-528AAD7AEBEA}">
  <sheetPr codeName="Sheet48">
    <tabColor indexed="17"/>
    <pageSetUpPr fitToPage="1"/>
  </sheetPr>
  <dimension ref="A1:U81"/>
  <sheetViews>
    <sheetView showGridLines="0" showZeros="0" workbookViewId="0">
      <selection activeCell="A6" sqref="A6"/>
    </sheetView>
  </sheetViews>
  <sheetFormatPr defaultRowHeight="13.2" x14ac:dyDescent="0.25"/>
  <cols>
    <col min="1" max="2" width="3.33203125" customWidth="1"/>
    <col min="3" max="3" width="4.6640625" customWidth="1"/>
    <col min="4" max="4" width="4.33203125" customWidth="1"/>
    <col min="5" max="5" width="6.88671875" customWidth="1"/>
    <col min="6" max="6" width="12.6640625" customWidth="1"/>
    <col min="7" max="7" width="2.6640625" customWidth="1"/>
    <col min="8" max="8" width="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20" max="20" width="8.6640625" customWidth="1"/>
    <col min="21" max="21" width="8.88671875" hidden="1" customWidth="1"/>
    <col min="22" max="22" width="5.6640625" customWidth="1"/>
  </cols>
  <sheetData>
    <row r="1" spans="1:21" s="282" customFormat="1" ht="21.75" customHeight="1" x14ac:dyDescent="0.4">
      <c r="A1" s="92" t="str">
        <f>Altalanos!$A$6</f>
        <v>Diákolimpia Vármegyei</v>
      </c>
      <c r="B1" s="555"/>
      <c r="I1" s="93"/>
      <c r="J1" s="556"/>
      <c r="K1" s="557" t="s">
        <v>431</v>
      </c>
      <c r="L1" s="557"/>
      <c r="M1" s="558"/>
      <c r="N1" s="556"/>
      <c r="O1" s="556"/>
      <c r="P1" s="556" t="s">
        <v>179</v>
      </c>
      <c r="R1" s="556"/>
    </row>
    <row r="2" spans="1:21" s="285" customFormat="1" x14ac:dyDescent="0.25">
      <c r="A2" s="530" t="s">
        <v>29</v>
      </c>
      <c r="B2" s="100"/>
      <c r="C2" s="100"/>
      <c r="D2" s="100"/>
      <c r="E2" s="100"/>
      <c r="F2" s="101">
        <f>Altalanos!$E$8</f>
        <v>0</v>
      </c>
      <c r="G2" s="391"/>
      <c r="J2" s="280"/>
      <c r="K2" s="557"/>
      <c r="L2" s="557"/>
      <c r="M2" s="557"/>
      <c r="N2" s="280"/>
      <c r="P2" s="280"/>
      <c r="R2" s="280"/>
    </row>
    <row r="3" spans="1:21" s="287" customFormat="1" ht="10.5" customHeight="1" x14ac:dyDescent="0.25">
      <c r="A3" s="52" t="s">
        <v>21</v>
      </c>
      <c r="B3" s="52"/>
      <c r="C3" s="52"/>
      <c r="D3" s="52"/>
      <c r="E3" s="52"/>
      <c r="F3" s="52"/>
      <c r="G3" s="52" t="s">
        <v>11</v>
      </c>
      <c r="H3" s="52"/>
      <c r="I3" s="52"/>
      <c r="J3" s="559"/>
      <c r="K3" s="53" t="s">
        <v>34</v>
      </c>
      <c r="L3" s="188"/>
      <c r="M3" s="115"/>
      <c r="N3" s="559"/>
      <c r="O3" s="52"/>
      <c r="P3" s="559"/>
      <c r="Q3" s="52"/>
      <c r="R3" s="560" t="s">
        <v>35</v>
      </c>
    </row>
    <row r="4" spans="1:21" s="291" customFormat="1" ht="11.25" customHeight="1" x14ac:dyDescent="0.25">
      <c r="A4" s="713">
        <f>Altalanos!$A$10</f>
        <v>45789</v>
      </c>
      <c r="B4" s="713"/>
      <c r="C4" s="713"/>
      <c r="D4" s="561"/>
      <c r="E4" s="561"/>
      <c r="F4" s="561"/>
      <c r="G4" s="392" t="str">
        <f>Altalanos!$C$10</f>
        <v>Gyula</v>
      </c>
      <c r="H4" s="562"/>
      <c r="I4" s="561"/>
      <c r="J4" s="563"/>
      <c r="K4" s="395"/>
      <c r="L4" s="394"/>
      <c r="M4" s="482"/>
      <c r="N4" s="563"/>
      <c r="O4" s="561"/>
      <c r="P4" s="563"/>
      <c r="Q4" s="561"/>
      <c r="R4" s="129" t="str">
        <f>Altalanos!$E$10</f>
        <v>Kovács Zoltán</v>
      </c>
    </row>
    <row r="5" spans="1:21" s="287" customFormat="1" ht="9.6" x14ac:dyDescent="0.25">
      <c r="A5" s="378"/>
      <c r="B5" s="55" t="s">
        <v>125</v>
      </c>
      <c r="C5" s="55" t="s">
        <v>432</v>
      </c>
      <c r="D5" s="55" t="s">
        <v>127</v>
      </c>
      <c r="E5" s="564" t="s">
        <v>38</v>
      </c>
      <c r="F5" s="66" t="s">
        <v>24</v>
      </c>
      <c r="G5" s="66" t="s">
        <v>25</v>
      </c>
      <c r="H5" s="66"/>
      <c r="I5" s="66" t="s">
        <v>37</v>
      </c>
      <c r="J5" s="66"/>
      <c r="K5" s="55" t="s">
        <v>128</v>
      </c>
      <c r="L5" s="565"/>
      <c r="M5" s="55" t="s">
        <v>181</v>
      </c>
      <c r="N5" s="565"/>
      <c r="O5" s="55" t="s">
        <v>129</v>
      </c>
      <c r="P5" s="565"/>
      <c r="Q5" s="55" t="s">
        <v>441</v>
      </c>
      <c r="R5" s="566"/>
    </row>
    <row r="6" spans="1:21" s="304" customFormat="1" ht="11.25" customHeight="1" x14ac:dyDescent="0.25">
      <c r="A6" s="298"/>
      <c r="B6" s="567"/>
      <c r="C6" s="567"/>
      <c r="D6" s="567"/>
      <c r="E6" s="567"/>
      <c r="F6" s="568"/>
      <c r="G6" s="568"/>
      <c r="I6" s="568"/>
      <c r="J6" s="569"/>
      <c r="K6" s="567"/>
      <c r="L6" s="569"/>
      <c r="M6" s="567"/>
      <c r="N6" s="569"/>
      <c r="O6" s="567"/>
      <c r="P6" s="569"/>
      <c r="Q6" s="567"/>
      <c r="R6" s="570"/>
    </row>
    <row r="7" spans="1:21" s="60" customFormat="1" ht="10.5" customHeight="1" x14ac:dyDescent="0.25">
      <c r="A7" s="571">
        <v>1</v>
      </c>
      <c r="B7" s="399" t="str">
        <f>IF($D7="","",VLOOKUP($D7,'1D ELO (5)'!$A$7:$P$23,14))</f>
        <v/>
      </c>
      <c r="C7" s="399" t="str">
        <f>IF($D7="","",VLOOKUP($D7,'1D ELO (5)'!$A$7:$P$33,15))</f>
        <v/>
      </c>
      <c r="D7" s="401"/>
      <c r="E7" s="624" t="str">
        <f>UPPER(IF($D7="","",VLOOKUP($D7,'1D ELO (5)'!$A$7:$P$33,5)))</f>
        <v/>
      </c>
      <c r="F7" s="402" t="str">
        <f>UPPER(IF($D7="","",VLOOKUP($D7,'1D ELO (5)'!$A$7:$P$33,2)))</f>
        <v/>
      </c>
      <c r="G7" s="402" t="str">
        <f>IF($D7="","",VLOOKUP($D7,'1D ELO (5)'!$A$7:$P$33,3))</f>
        <v/>
      </c>
      <c r="H7" s="598"/>
      <c r="I7" s="402" t="str">
        <f>IF($D7="","",VLOOKUP($D7,'1D ELO (5)'!$A$7:$P$33,4))</f>
        <v/>
      </c>
      <c r="J7" s="575"/>
      <c r="K7" s="434"/>
      <c r="L7" s="576"/>
      <c r="M7" s="434"/>
      <c r="N7" s="576"/>
      <c r="O7" s="434"/>
      <c r="P7" s="576"/>
      <c r="Q7" s="434"/>
      <c r="R7" s="316"/>
      <c r="S7" s="319"/>
      <c r="U7" s="405" t="str">
        <f>Birók!P21</f>
        <v>Bíró</v>
      </c>
    </row>
    <row r="8" spans="1:21" s="60" customFormat="1" ht="9.6" customHeight="1" x14ac:dyDescent="0.25">
      <c r="A8" s="577"/>
      <c r="B8" s="406"/>
      <c r="C8" s="406"/>
      <c r="D8" s="406"/>
      <c r="E8" s="624" t="str">
        <f>UPPER(IF($D7="","",VLOOKUP($D7,'1D ELO (5)'!$A$7:$P$33,11)))</f>
        <v/>
      </c>
      <c r="F8" s="402" t="str">
        <f>UPPER(IF($D7="","",VLOOKUP($D7,'1D ELO (5)'!$A$7:$P$33,8)))</f>
        <v/>
      </c>
      <c r="G8" s="402" t="str">
        <f>IF($D7="","",VLOOKUP($D7,'1D ELO (5)'!$A$7:$P$33,9))</f>
        <v/>
      </c>
      <c r="H8" s="598"/>
      <c r="I8" s="402" t="str">
        <f>IF($D7="","",VLOOKUP($D7,'1D ELO (5)'!$A$7:$P$33,10))</f>
        <v/>
      </c>
      <c r="J8" s="578"/>
      <c r="K8" s="579" t="str">
        <f>IF(J8="a",F7,IF(J8="b",F9,""))</f>
        <v/>
      </c>
      <c r="L8" s="576"/>
      <c r="M8" s="434"/>
      <c r="N8" s="576"/>
      <c r="O8" s="434"/>
      <c r="P8" s="576"/>
      <c r="Q8" s="434"/>
      <c r="R8" s="316"/>
      <c r="S8" s="319"/>
      <c r="U8" s="413" t="str">
        <f>Birók!P22</f>
        <v xml:space="preserve"> </v>
      </c>
    </row>
    <row r="9" spans="1:21" s="60" customFormat="1" ht="9.6" customHeight="1" x14ac:dyDescent="0.25">
      <c r="A9" s="577"/>
      <c r="B9" s="408"/>
      <c r="C9" s="408"/>
      <c r="D9" s="408"/>
      <c r="E9" s="625"/>
      <c r="F9" s="580"/>
      <c r="G9" s="580"/>
      <c r="H9" s="7"/>
      <c r="I9" s="580"/>
      <c r="J9" s="581"/>
      <c r="K9" s="582" t="str">
        <f>UPPER(IF(OR(J10="a",J10="as"),F7,IF(OR(J10="b",J10="bs"),F11,0)))</f>
        <v>0</v>
      </c>
      <c r="L9" s="583"/>
      <c r="M9" s="434"/>
      <c r="N9" s="576"/>
      <c r="O9" s="434"/>
      <c r="P9" s="576"/>
      <c r="Q9" s="434"/>
      <c r="R9" s="316"/>
      <c r="S9" s="319"/>
      <c r="U9" s="413" t="str">
        <f>Birók!P23</f>
        <v xml:space="preserve"> </v>
      </c>
    </row>
    <row r="10" spans="1:21" s="60" customFormat="1" ht="9.6" customHeight="1" x14ac:dyDescent="0.25">
      <c r="A10" s="577"/>
      <c r="B10" s="408"/>
      <c r="C10" s="408"/>
      <c r="D10" s="408"/>
      <c r="E10" s="407"/>
      <c r="F10" s="580"/>
      <c r="G10" s="580"/>
      <c r="H10" s="584"/>
      <c r="I10" s="473" t="s">
        <v>134</v>
      </c>
      <c r="J10" s="336"/>
      <c r="K10" s="585" t="str">
        <f>UPPER(IF(OR(J10="a",J10="as"),F8,IF(OR(J10="b",J10="bs"),F12,0)))</f>
        <v>0</v>
      </c>
      <c r="L10" s="586"/>
      <c r="M10" s="434"/>
      <c r="N10" s="576"/>
      <c r="O10" s="434"/>
      <c r="P10" s="576"/>
      <c r="Q10" s="434"/>
      <c r="R10" s="316"/>
      <c r="S10" s="319"/>
      <c r="U10" s="413" t="str">
        <f>Birók!P24</f>
        <v xml:space="preserve"> </v>
      </c>
    </row>
    <row r="11" spans="1:21" s="60" customFormat="1" ht="9.6" customHeight="1" x14ac:dyDescent="0.25">
      <c r="A11" s="577">
        <v>2</v>
      </c>
      <c r="B11" s="399" t="str">
        <f>IF($D11="","",VLOOKUP($D11,'1D ELO (5)'!$A$7:$P$23,14))</f>
        <v/>
      </c>
      <c r="C11" s="399" t="str">
        <f>IF($D11="","",VLOOKUP($D11,'1D ELO (5)'!$A$7:$P$33,15))</f>
        <v/>
      </c>
      <c r="D11" s="401"/>
      <c r="E11" s="587" t="str">
        <f>UPPER(IF($D11="","",VLOOKUP($D11,'1D ELO (5)'!$A$7:$P$33,5)))</f>
        <v/>
      </c>
      <c r="F11" s="472" t="str">
        <f>UPPER(IF($D11="","",VLOOKUP($D11,'1D ELO (5)'!$A$7:$P$33,2)))</f>
        <v/>
      </c>
      <c r="G11" s="472" t="str">
        <f>IF($D11="","",VLOOKUP($D11,'1D ELO (5)'!$A$7:$P$33,3))</f>
        <v/>
      </c>
      <c r="H11" s="588"/>
      <c r="I11" s="472" t="str">
        <f>IF($D11="","",VLOOKUP($D11,'1D ELO (5)'!$A$7:$P$33,4))</f>
        <v/>
      </c>
      <c r="J11" s="589"/>
      <c r="K11" s="434"/>
      <c r="L11" s="590"/>
      <c r="M11" s="437"/>
      <c r="N11" s="583"/>
      <c r="O11" s="434"/>
      <c r="P11" s="576"/>
      <c r="Q11" s="434"/>
      <c r="R11" s="316"/>
      <c r="S11" s="319"/>
      <c r="U11" s="413" t="str">
        <f>Birók!P25</f>
        <v xml:space="preserve"> </v>
      </c>
    </row>
    <row r="12" spans="1:21" s="60" customFormat="1" ht="9.6" customHeight="1" x14ac:dyDescent="0.25">
      <c r="A12" s="577"/>
      <c r="B12" s="406"/>
      <c r="C12" s="406"/>
      <c r="D12" s="406"/>
      <c r="E12" s="587" t="str">
        <f>UPPER(IF($D11="","",VLOOKUP($D11,'1D ELO (5)'!$A$7:$P$33,11)))</f>
        <v/>
      </c>
      <c r="F12" s="472" t="str">
        <f>UPPER(IF($D11="","",VLOOKUP($D11,'1D ELO (5)'!$A$7:$P$33,8)))</f>
        <v/>
      </c>
      <c r="G12" s="472" t="str">
        <f>IF($D11="","",VLOOKUP($D11,'1D ELO (5)'!$A$7:$P$33,9))</f>
        <v/>
      </c>
      <c r="H12" s="588"/>
      <c r="I12" s="472" t="str">
        <f>IF($D11="","",VLOOKUP($D11,'1D ELO (5)'!$A$7:$P$33,10))</f>
        <v/>
      </c>
      <c r="J12" s="578"/>
      <c r="K12" s="434"/>
      <c r="L12" s="590"/>
      <c r="M12" s="591"/>
      <c r="N12" s="592"/>
      <c r="O12" s="434"/>
      <c r="P12" s="576"/>
      <c r="Q12" s="434"/>
      <c r="R12" s="316"/>
      <c r="S12" s="319"/>
      <c r="U12" s="413" t="str">
        <f>Birók!P26</f>
        <v xml:space="preserve"> </v>
      </c>
    </row>
    <row r="13" spans="1:21" s="60" customFormat="1" ht="9.6" customHeight="1" x14ac:dyDescent="0.25">
      <c r="A13" s="577"/>
      <c r="B13" s="408"/>
      <c r="C13" s="408"/>
      <c r="D13" s="417"/>
      <c r="E13" s="626"/>
      <c r="F13" s="580"/>
      <c r="G13" s="580"/>
      <c r="H13" s="584"/>
      <c r="I13" s="580"/>
      <c r="J13" s="593"/>
      <c r="K13" s="434"/>
      <c r="L13" s="581"/>
      <c r="M13" s="582" t="str">
        <f>UPPER(IF(OR(L14="a",L14="as"),K9,IF(OR(L14="b",L14="bs"),K17,0)))</f>
        <v>0</v>
      </c>
      <c r="N13" s="576"/>
      <c r="O13" s="434"/>
      <c r="P13" s="576"/>
      <c r="Q13" s="434"/>
      <c r="R13" s="316"/>
      <c r="S13" s="319"/>
      <c r="U13" s="413" t="str">
        <f>Birók!P27</f>
        <v xml:space="preserve"> </v>
      </c>
    </row>
    <row r="14" spans="1:21" s="60" customFormat="1" ht="9.6" customHeight="1" x14ac:dyDescent="0.25">
      <c r="A14" s="577"/>
      <c r="B14" s="408"/>
      <c r="C14" s="408"/>
      <c r="D14" s="417"/>
      <c r="E14" s="626"/>
      <c r="F14" s="580"/>
      <c r="G14" s="580"/>
      <c r="H14" s="584"/>
      <c r="I14" s="580"/>
      <c r="J14" s="593"/>
      <c r="K14" s="419" t="s">
        <v>134</v>
      </c>
      <c r="L14" s="336"/>
      <c r="M14" s="585" t="str">
        <f>UPPER(IF(OR(L14="a",L14="as"),K10,IF(OR(L14="b",L14="bs"),K18,0)))</f>
        <v>0</v>
      </c>
      <c r="N14" s="586"/>
      <c r="O14" s="434"/>
      <c r="P14" s="576"/>
      <c r="Q14" s="434"/>
      <c r="R14" s="316"/>
      <c r="S14" s="319"/>
      <c r="U14" s="413" t="str">
        <f>Birók!P28</f>
        <v xml:space="preserve"> </v>
      </c>
    </row>
    <row r="15" spans="1:21" s="60" customFormat="1" ht="9.6" customHeight="1" x14ac:dyDescent="0.25">
      <c r="A15" s="594">
        <v>3</v>
      </c>
      <c r="B15" s="399" t="str">
        <f>IF($D15="","",VLOOKUP($D15,'1D ELO (5)'!$A$7:$P$23,14))</f>
        <v/>
      </c>
      <c r="C15" s="399" t="str">
        <f>IF($D15="","",VLOOKUP($D15,'1D ELO (5)'!$A$7:$P$33,15))</f>
        <v/>
      </c>
      <c r="D15" s="401"/>
      <c r="E15" s="587" t="str">
        <f>UPPER(IF($D15="","",VLOOKUP($D15,'1D ELO (5)'!$A$7:$P$33,5)))</f>
        <v/>
      </c>
      <c r="F15" s="472" t="str">
        <f>UPPER(IF($D15="","",VLOOKUP($D15,'1D ELO (5)'!$A$7:$P$33,2)))</f>
        <v/>
      </c>
      <c r="G15" s="472" t="str">
        <f>IF($D15="","",VLOOKUP($D15,'1D ELO (5)'!$A$7:$P$33,3))</f>
        <v/>
      </c>
      <c r="H15" s="588"/>
      <c r="I15" s="472" t="str">
        <f>IF($D15="","",VLOOKUP($D15,'1D ELO (5)'!$A$7:$P$33,4))</f>
        <v/>
      </c>
      <c r="J15" s="575"/>
      <c r="K15" s="434"/>
      <c r="L15" s="590"/>
      <c r="M15" s="434"/>
      <c r="N15" s="590"/>
      <c r="O15" s="437"/>
      <c r="P15" s="576"/>
      <c r="Q15" s="434"/>
      <c r="R15" s="316"/>
      <c r="S15" s="319"/>
      <c r="U15" s="413" t="str">
        <f>Birók!P29</f>
        <v xml:space="preserve"> </v>
      </c>
    </row>
    <row r="16" spans="1:21" s="60" customFormat="1" ht="9.6" customHeight="1" x14ac:dyDescent="0.25">
      <c r="A16" s="577"/>
      <c r="B16" s="406"/>
      <c r="C16" s="406"/>
      <c r="D16" s="406"/>
      <c r="E16" s="587" t="str">
        <f>UPPER(IF($D15="","",VLOOKUP($D15,'1D ELO (5)'!$A$7:$P$33,11)))</f>
        <v/>
      </c>
      <c r="F16" s="472" t="str">
        <f>UPPER(IF($D15="","",VLOOKUP($D15,'1D ELO (5)'!$A$7:$P$33,8)))</f>
        <v/>
      </c>
      <c r="G16" s="472" t="str">
        <f>IF($D15="","",VLOOKUP($D15,'1D ELO (5)'!$A$7:$P$33,9))</f>
        <v/>
      </c>
      <c r="H16" s="588"/>
      <c r="I16" s="472" t="str">
        <f>IF($D15="","",VLOOKUP($D15,'1D ELO (5)'!$A$7:$P$33,10))</f>
        <v/>
      </c>
      <c r="J16" s="578"/>
      <c r="K16" s="579" t="str">
        <f>IF(J16="a",F15,IF(J16="b",F17,""))</f>
        <v/>
      </c>
      <c r="L16" s="590"/>
      <c r="M16" s="434"/>
      <c r="N16" s="590"/>
      <c r="O16" s="434"/>
      <c r="P16" s="576"/>
      <c r="Q16" s="434"/>
      <c r="R16" s="316"/>
      <c r="S16" s="319"/>
      <c r="U16" s="429" t="str">
        <f>Birók!P30</f>
        <v>Egyik sem</v>
      </c>
    </row>
    <row r="17" spans="1:19" s="60" customFormat="1" ht="9.6" customHeight="1" x14ac:dyDescent="0.25">
      <c r="A17" s="577"/>
      <c r="B17" s="408"/>
      <c r="C17" s="408"/>
      <c r="D17" s="417"/>
      <c r="E17" s="626"/>
      <c r="F17" s="580"/>
      <c r="G17" s="580"/>
      <c r="H17" s="584"/>
      <c r="I17" s="580"/>
      <c r="J17" s="581"/>
      <c r="K17" s="582" t="str">
        <f>UPPER(IF(OR(J18="a",J18="as"),F15,IF(OR(J18="b",J18="bs"),F19,0)))</f>
        <v>0</v>
      </c>
      <c r="L17" s="595"/>
      <c r="M17" s="434"/>
      <c r="N17" s="590"/>
      <c r="O17" s="434"/>
      <c r="P17" s="576"/>
      <c r="Q17" s="434"/>
      <c r="R17" s="316"/>
      <c r="S17" s="319"/>
    </row>
    <row r="18" spans="1:19" s="60" customFormat="1" ht="9.6" customHeight="1" x14ac:dyDescent="0.25">
      <c r="A18" s="577"/>
      <c r="B18" s="408"/>
      <c r="C18" s="408"/>
      <c r="D18" s="417"/>
      <c r="E18" s="626"/>
      <c r="F18" s="580"/>
      <c r="G18" s="580"/>
      <c r="H18" s="584"/>
      <c r="I18" s="473" t="s">
        <v>134</v>
      </c>
      <c r="J18" s="336"/>
      <c r="K18" s="585" t="str">
        <f>UPPER(IF(OR(J18="a",J18="as"),F16,IF(OR(J18="b",J18="bs"),F20,0)))</f>
        <v>0</v>
      </c>
      <c r="L18" s="578"/>
      <c r="M18" s="434"/>
      <c r="N18" s="590"/>
      <c r="O18" s="434"/>
      <c r="P18" s="576"/>
      <c r="Q18" s="434"/>
      <c r="R18" s="316"/>
      <c r="S18" s="319"/>
    </row>
    <row r="19" spans="1:19" s="60" customFormat="1" ht="9.6" customHeight="1" x14ac:dyDescent="0.25">
      <c r="A19" s="577">
        <v>4</v>
      </c>
      <c r="B19" s="399" t="str">
        <f>IF($D19="","",VLOOKUP($D19,'1D ELO (5)'!$A$7:$P$23,14))</f>
        <v/>
      </c>
      <c r="C19" s="399" t="str">
        <f>IF($D19="","",VLOOKUP($D19,'1D ELO (5)'!$A$7:$P$33,15))</f>
        <v/>
      </c>
      <c r="D19" s="401"/>
      <c r="E19" s="587" t="str">
        <f>UPPER(IF($D19="","",VLOOKUP($D19,'1D ELO (5)'!$A$7:$P$33,5)))</f>
        <v/>
      </c>
      <c r="F19" s="472" t="str">
        <f>UPPER(IF($D19="","",VLOOKUP($D19,'1D ELO (5)'!$A$7:$P$33,2)))</f>
        <v/>
      </c>
      <c r="G19" s="472" t="str">
        <f>IF($D19="","",VLOOKUP($D19,'1D ELO (5)'!$A$7:$P$33,3))</f>
        <v/>
      </c>
      <c r="H19" s="588"/>
      <c r="I19" s="472" t="str">
        <f>IF($D19="","",VLOOKUP($D19,'1D ELO (5)'!$A$7:$P$33,4))</f>
        <v/>
      </c>
      <c r="J19" s="589"/>
      <c r="K19" s="434"/>
      <c r="L19" s="576"/>
      <c r="M19" s="437"/>
      <c r="N19" s="595"/>
      <c r="O19" s="434"/>
      <c r="P19" s="576"/>
      <c r="Q19" s="434"/>
      <c r="R19" s="316"/>
      <c r="S19" s="319"/>
    </row>
    <row r="20" spans="1:19" s="60" customFormat="1" ht="9.6" customHeight="1" x14ac:dyDescent="0.25">
      <c r="A20" s="577"/>
      <c r="B20" s="406"/>
      <c r="C20" s="406"/>
      <c r="D20" s="406"/>
      <c r="E20" s="587" t="str">
        <f>UPPER(IF($D19="","",VLOOKUP($D19,'1D ELO (5)'!$A$7:$P$33,11)))</f>
        <v/>
      </c>
      <c r="F20" s="472" t="str">
        <f>UPPER(IF($D19="","",VLOOKUP($D19,'1D ELO (5)'!$A$7:$P$33,8)))</f>
        <v/>
      </c>
      <c r="G20" s="472" t="str">
        <f>IF($D19="","",VLOOKUP($D19,'1D ELO (5)'!$A$7:$P$33,9))</f>
        <v/>
      </c>
      <c r="H20" s="588"/>
      <c r="I20" s="472" t="str">
        <f>IF($D19="","",VLOOKUP($D19,'1D ELO (5)'!$A$7:$P$33,10))</f>
        <v/>
      </c>
      <c r="J20" s="578"/>
      <c r="K20" s="434"/>
      <c r="L20" s="576"/>
      <c r="M20" s="591"/>
      <c r="N20" s="596"/>
      <c r="O20" s="434"/>
      <c r="P20" s="576"/>
      <c r="Q20" s="434"/>
      <c r="R20" s="316"/>
      <c r="S20" s="319"/>
    </row>
    <row r="21" spans="1:19" s="60" customFormat="1" ht="9.6" customHeight="1" x14ac:dyDescent="0.25">
      <c r="A21" s="577"/>
      <c r="B21" s="408"/>
      <c r="C21" s="408"/>
      <c r="D21" s="408"/>
      <c r="E21" s="407"/>
      <c r="F21" s="580"/>
      <c r="G21" s="580"/>
      <c r="H21" s="584"/>
      <c r="I21" s="580"/>
      <c r="J21" s="593"/>
      <c r="K21" s="434"/>
      <c r="L21" s="576"/>
      <c r="M21" s="434"/>
      <c r="N21" s="581"/>
      <c r="O21" s="582" t="str">
        <f>UPPER(IF(OR(N22="a",N22="as"),M13,IF(OR(N22="b",N22="bs"),M29,0)))</f>
        <v>0</v>
      </c>
      <c r="P21" s="576"/>
      <c r="Q21" s="434"/>
      <c r="R21" s="316"/>
      <c r="S21" s="319"/>
    </row>
    <row r="22" spans="1:19" s="60" customFormat="1" ht="9.6" customHeight="1" x14ac:dyDescent="0.25">
      <c r="A22" s="577"/>
      <c r="B22" s="408"/>
      <c r="C22" s="408"/>
      <c r="D22" s="408"/>
      <c r="E22" s="625"/>
      <c r="F22" s="580"/>
      <c r="G22" s="580"/>
      <c r="H22" s="7"/>
      <c r="I22" s="580"/>
      <c r="J22" s="593"/>
      <c r="K22" s="434"/>
      <c r="L22" s="576"/>
      <c r="M22" s="419" t="s">
        <v>134</v>
      </c>
      <c r="N22" s="336"/>
      <c r="O22" s="585" t="str">
        <f>UPPER(IF(OR(N22="a",N22="as"),M14,IF(OR(N22="b",N22="bs"),M30,0)))</f>
        <v>0</v>
      </c>
      <c r="P22" s="586"/>
      <c r="Q22" s="434"/>
      <c r="R22" s="316"/>
      <c r="S22" s="319"/>
    </row>
    <row r="23" spans="1:19" s="60" customFormat="1" ht="9.6" customHeight="1" x14ac:dyDescent="0.25">
      <c r="A23" s="571">
        <v>5</v>
      </c>
      <c r="B23" s="399" t="str">
        <f>IF($D23="","",VLOOKUP($D23,'1D ELO (5)'!$A$7:$P$23,14))</f>
        <v/>
      </c>
      <c r="C23" s="399" t="str">
        <f>IF($D23="","",VLOOKUP($D23,'1D ELO (5)'!$A$7:$P$33,15))</f>
        <v/>
      </c>
      <c r="D23" s="401"/>
      <c r="E23" s="624" t="str">
        <f>UPPER(IF($D23="","",VLOOKUP($D23,'1D ELO (5)'!$A$7:$P$33,5)))</f>
        <v/>
      </c>
      <c r="F23" s="402" t="str">
        <f>UPPER(IF($D23="","",VLOOKUP($D23,'1D ELO (5)'!$A$7:$P$33,2)))</f>
        <v/>
      </c>
      <c r="G23" s="402" t="str">
        <f>IF($D23="","",VLOOKUP($D23,'1D ELO (5)'!$A$7:$P$33,3))</f>
        <v/>
      </c>
      <c r="H23" s="598"/>
      <c r="I23" s="402" t="str">
        <f>IF($D23="","",VLOOKUP($D23,'1D ELO (5)'!$A$7:$P$33,4))</f>
        <v/>
      </c>
      <c r="J23" s="575"/>
      <c r="K23" s="434"/>
      <c r="L23" s="576"/>
      <c r="M23" s="434"/>
      <c r="N23" s="590"/>
      <c r="O23" s="434"/>
      <c r="P23" s="590"/>
      <c r="Q23" s="434"/>
      <c r="R23" s="316"/>
      <c r="S23" s="319"/>
    </row>
    <row r="24" spans="1:19" s="60" customFormat="1" ht="9.6" customHeight="1" x14ac:dyDescent="0.25">
      <c r="A24" s="577"/>
      <c r="B24" s="406"/>
      <c r="C24" s="406"/>
      <c r="D24" s="406"/>
      <c r="E24" s="572" t="str">
        <f>UPPER(IF($D23="","",VLOOKUP($D23,'1D ELO (5)'!$A$7:$P$33,11)))</f>
        <v/>
      </c>
      <c r="F24" s="573" t="str">
        <f>UPPER(IF($D23="","",VLOOKUP($D23,'1D ELO (5)'!$A$7:$P$33,8)))</f>
        <v/>
      </c>
      <c r="G24" s="573" t="str">
        <f>IF($D23="","",VLOOKUP($D23,'1D ELO (5)'!$A$7:$P$33,9))</f>
        <v/>
      </c>
      <c r="H24" s="574"/>
      <c r="I24" s="573" t="str">
        <f>IF($D23="","",VLOOKUP($D23,'1D ELO (5)'!$A$7:$P$33,10))</f>
        <v/>
      </c>
      <c r="J24" s="578"/>
      <c r="K24" s="579" t="str">
        <f>IF(J24="a",F23,IF(J24="b",F25,""))</f>
        <v/>
      </c>
      <c r="L24" s="576"/>
      <c r="M24" s="434"/>
      <c r="N24" s="590"/>
      <c r="O24" s="434"/>
      <c r="P24" s="590"/>
      <c r="Q24" s="434"/>
      <c r="R24" s="316"/>
      <c r="S24" s="319"/>
    </row>
    <row r="25" spans="1:19" s="60" customFormat="1" ht="9.6" customHeight="1" x14ac:dyDescent="0.25">
      <c r="A25" s="577"/>
      <c r="B25" s="408"/>
      <c r="C25" s="408"/>
      <c r="D25" s="408"/>
      <c r="E25" s="625"/>
      <c r="F25" s="580"/>
      <c r="G25" s="580"/>
      <c r="H25" s="7"/>
      <c r="I25" s="580"/>
      <c r="J25" s="581"/>
      <c r="K25" s="582" t="str">
        <f>UPPER(IF(OR(J26="a",J26="as"),F23,IF(OR(J26="b",J26="bs"),F27,0)))</f>
        <v>0</v>
      </c>
      <c r="L25" s="583"/>
      <c r="M25" s="434"/>
      <c r="N25" s="590"/>
      <c r="O25" s="434"/>
      <c r="P25" s="590"/>
      <c r="Q25" s="434"/>
      <c r="R25" s="316"/>
      <c r="S25" s="319"/>
    </row>
    <row r="26" spans="1:19" s="60" customFormat="1" ht="9.6" customHeight="1" x14ac:dyDescent="0.25">
      <c r="A26" s="577"/>
      <c r="B26" s="408"/>
      <c r="C26" s="408"/>
      <c r="D26" s="408"/>
      <c r="E26" s="407"/>
      <c r="F26" s="580"/>
      <c r="G26" s="580"/>
      <c r="H26" s="584"/>
      <c r="I26" s="473" t="s">
        <v>134</v>
      </c>
      <c r="J26" s="336"/>
      <c r="K26" s="585" t="str">
        <f>UPPER(IF(OR(J26="a",J26="as"),F24,IF(OR(J26="b",J26="bs"),F28,0)))</f>
        <v>0</v>
      </c>
      <c r="L26" s="586"/>
      <c r="M26" s="434"/>
      <c r="N26" s="590"/>
      <c r="O26" s="434"/>
      <c r="P26" s="590"/>
      <c r="Q26" s="434"/>
      <c r="R26" s="316"/>
      <c r="S26" s="319"/>
    </row>
    <row r="27" spans="1:19" s="60" customFormat="1" ht="9.6" customHeight="1" x14ac:dyDescent="0.25">
      <c r="A27" s="577">
        <v>6</v>
      </c>
      <c r="B27" s="399" t="str">
        <f>IF($D27="","",VLOOKUP($D27,'1D ELO (5)'!$A$7:$P$23,14))</f>
        <v/>
      </c>
      <c r="C27" s="399" t="str">
        <f>IF($D27="","",VLOOKUP($D27,'1D ELO (5)'!$A$7:$P$33,15))</f>
        <v/>
      </c>
      <c r="D27" s="401"/>
      <c r="E27" s="587" t="str">
        <f>UPPER(IF($D27="","",VLOOKUP($D27,'1D ELO (5)'!$A$7:$P$33,5)))</f>
        <v/>
      </c>
      <c r="F27" s="472" t="str">
        <f>UPPER(IF($D27="","",VLOOKUP($D27,'1D ELO (5)'!$A$7:$P$33,2)))</f>
        <v/>
      </c>
      <c r="G27" s="472" t="str">
        <f>IF($D27="","",VLOOKUP($D27,'1D ELO (5)'!$A$7:$P$33,3))</f>
        <v/>
      </c>
      <c r="H27" s="588"/>
      <c r="I27" s="472" t="str">
        <f>IF($D27="","",VLOOKUP($D27,'1D ELO (5)'!$A$7:$P$33,4))</f>
        <v/>
      </c>
      <c r="J27" s="589"/>
      <c r="K27" s="434"/>
      <c r="L27" s="590"/>
      <c r="M27" s="437"/>
      <c r="N27" s="595"/>
      <c r="O27" s="434"/>
      <c r="P27" s="590"/>
      <c r="Q27" s="434"/>
      <c r="R27" s="316"/>
      <c r="S27" s="319"/>
    </row>
    <row r="28" spans="1:19" s="60" customFormat="1" ht="9.6" customHeight="1" x14ac:dyDescent="0.25">
      <c r="A28" s="577"/>
      <c r="B28" s="406"/>
      <c r="C28" s="406"/>
      <c r="D28" s="406"/>
      <c r="E28" s="587" t="str">
        <f>UPPER(IF($D27="","",VLOOKUP($D27,'1D ELO (5)'!$A$7:$P$33,11)))</f>
        <v/>
      </c>
      <c r="F28" s="472" t="str">
        <f>UPPER(IF($D27="","",VLOOKUP($D27,'1D ELO (5)'!$A$7:$P$33,8)))</f>
        <v/>
      </c>
      <c r="G28" s="472" t="str">
        <f>IF($D27="","",VLOOKUP($D27,'1D ELO (5)'!$A$7:$P$33,9))</f>
        <v/>
      </c>
      <c r="H28" s="588"/>
      <c r="I28" s="472" t="str">
        <f>IF($D27="","",VLOOKUP($D27,'1D ELO (5)'!$A$7:$P$33,10))</f>
        <v/>
      </c>
      <c r="J28" s="578"/>
      <c r="K28" s="434"/>
      <c r="L28" s="590"/>
      <c r="M28" s="591"/>
      <c r="N28" s="596"/>
      <c r="O28" s="434"/>
      <c r="P28" s="590"/>
      <c r="Q28" s="434"/>
      <c r="R28" s="316"/>
      <c r="S28" s="319"/>
    </row>
    <row r="29" spans="1:19" s="60" customFormat="1" ht="9.6" customHeight="1" x14ac:dyDescent="0.25">
      <c r="A29" s="577"/>
      <c r="B29" s="408"/>
      <c r="C29" s="408"/>
      <c r="D29" s="417"/>
      <c r="E29" s="626"/>
      <c r="F29" s="580"/>
      <c r="G29" s="580"/>
      <c r="H29" s="584"/>
      <c r="I29" s="580"/>
      <c r="J29" s="593"/>
      <c r="K29" s="434"/>
      <c r="L29" s="581"/>
      <c r="M29" s="582" t="str">
        <f>UPPER(IF(OR(L30="a",L30="as"),K25,IF(OR(L30="b",L30="bs"),K33,0)))</f>
        <v>0</v>
      </c>
      <c r="N29" s="590"/>
      <c r="O29" s="434"/>
      <c r="P29" s="590"/>
      <c r="Q29" s="434"/>
      <c r="R29" s="316"/>
      <c r="S29" s="319"/>
    </row>
    <row r="30" spans="1:19" s="60" customFormat="1" ht="9.6" customHeight="1" x14ac:dyDescent="0.25">
      <c r="A30" s="577"/>
      <c r="B30" s="408"/>
      <c r="C30" s="408"/>
      <c r="D30" s="417"/>
      <c r="E30" s="626"/>
      <c r="F30" s="580"/>
      <c r="G30" s="580"/>
      <c r="H30" s="584"/>
      <c r="I30" s="580"/>
      <c r="J30" s="593"/>
      <c r="K30" s="419" t="s">
        <v>134</v>
      </c>
      <c r="L30" s="336"/>
      <c r="M30" s="585" t="str">
        <f>UPPER(IF(OR(L30="a",L30="as"),K26,IF(OR(L30="b",L30="bs"),K34,0)))</f>
        <v>0</v>
      </c>
      <c r="N30" s="578"/>
      <c r="O30" s="434"/>
      <c r="P30" s="590"/>
      <c r="Q30" s="434"/>
      <c r="R30" s="316"/>
      <c r="S30" s="319"/>
    </row>
    <row r="31" spans="1:19" s="60" customFormat="1" ht="9.6" customHeight="1" x14ac:dyDescent="0.25">
      <c r="A31" s="594">
        <v>7</v>
      </c>
      <c r="B31" s="399" t="str">
        <f>IF($D31="","",VLOOKUP($D31,'1D ELO (5)'!$A$7:$P$23,14))</f>
        <v/>
      </c>
      <c r="C31" s="399" t="str">
        <f>IF($D31="","",VLOOKUP($D31,'1D ELO (5)'!$A$7:$P$33,15))</f>
        <v/>
      </c>
      <c r="D31" s="401"/>
      <c r="E31" s="587" t="str">
        <f>UPPER(IF($D31="","",VLOOKUP($D31,'1D ELO (5)'!$A$7:$P$33,5)))</f>
        <v/>
      </c>
      <c r="F31" s="472" t="str">
        <f>UPPER(IF($D31="","",VLOOKUP($D31,'1D ELO (5)'!$A$7:$P$33,2)))</f>
        <v/>
      </c>
      <c r="G31" s="472" t="str">
        <f>IF($D31="","",VLOOKUP($D31,'1D ELO (5)'!$A$7:$P$33,3))</f>
        <v/>
      </c>
      <c r="H31" s="588"/>
      <c r="I31" s="472" t="str">
        <f>IF($D31="","",VLOOKUP($D31,'1D ELO (5)'!$A$7:$P$33,4))</f>
        <v/>
      </c>
      <c r="J31" s="575"/>
      <c r="K31" s="434"/>
      <c r="L31" s="590"/>
      <c r="M31" s="434"/>
      <c r="N31" s="576"/>
      <c r="O31" s="437"/>
      <c r="P31" s="590"/>
      <c r="Q31" s="434"/>
      <c r="R31" s="316"/>
      <c r="S31" s="319"/>
    </row>
    <row r="32" spans="1:19" s="60" customFormat="1" ht="9.6" customHeight="1" x14ac:dyDescent="0.25">
      <c r="A32" s="577"/>
      <c r="B32" s="406"/>
      <c r="C32" s="406"/>
      <c r="D32" s="406"/>
      <c r="E32" s="587" t="str">
        <f>UPPER(IF($D31="","",VLOOKUP($D31,'1D ELO (5)'!$A$7:$P$33,11)))</f>
        <v/>
      </c>
      <c r="F32" s="472" t="str">
        <f>UPPER(IF($D31="","",VLOOKUP($D31,'1D ELO (5)'!$A$7:$P$33,8)))</f>
        <v/>
      </c>
      <c r="G32" s="472" t="str">
        <f>IF($D31="","",VLOOKUP($D31,'1D ELO (5)'!$A$7:$P$33,9))</f>
        <v/>
      </c>
      <c r="H32" s="588"/>
      <c r="I32" s="472" t="str">
        <f>IF($D31="","",VLOOKUP($D31,'1D ELO (5)'!$A$7:$P$33,10))</f>
        <v/>
      </c>
      <c r="J32" s="578"/>
      <c r="K32" s="579" t="str">
        <f>IF(J32="a",F31,IF(J32="b",F33,""))</f>
        <v/>
      </c>
      <c r="L32" s="590"/>
      <c r="M32" s="434"/>
      <c r="N32" s="576"/>
      <c r="O32" s="434"/>
      <c r="P32" s="590"/>
      <c r="Q32" s="434"/>
      <c r="R32" s="316"/>
      <c r="S32" s="319"/>
    </row>
    <row r="33" spans="1:19" s="60" customFormat="1" ht="9.6" customHeight="1" x14ac:dyDescent="0.25">
      <c r="A33" s="577"/>
      <c r="B33" s="408"/>
      <c r="C33" s="408"/>
      <c r="D33" s="417"/>
      <c r="E33" s="626"/>
      <c r="F33" s="580"/>
      <c r="G33" s="580"/>
      <c r="H33" s="584"/>
      <c r="I33" s="580"/>
      <c r="J33" s="581"/>
      <c r="K33" s="582" t="str">
        <f>UPPER(IF(OR(J34="a",J34="as"),F31,IF(OR(J34="b",J34="bs"),F35,0)))</f>
        <v>0</v>
      </c>
      <c r="L33" s="595"/>
      <c r="M33" s="434"/>
      <c r="N33" s="576"/>
      <c r="O33" s="434"/>
      <c r="P33" s="590"/>
      <c r="Q33" s="434"/>
      <c r="R33" s="316"/>
      <c r="S33" s="319"/>
    </row>
    <row r="34" spans="1:19" s="60" customFormat="1" ht="9.6" customHeight="1" x14ac:dyDescent="0.25">
      <c r="A34" s="577"/>
      <c r="B34" s="408"/>
      <c r="C34" s="408"/>
      <c r="D34" s="417"/>
      <c r="E34" s="626"/>
      <c r="F34" s="580"/>
      <c r="G34" s="580"/>
      <c r="H34" s="584"/>
      <c r="I34" s="473" t="s">
        <v>134</v>
      </c>
      <c r="J34" s="336"/>
      <c r="K34" s="585" t="str">
        <f>UPPER(IF(OR(J34="a",J34="as"),F32,IF(OR(J34="b",J34="bs"),F36,0)))</f>
        <v>0</v>
      </c>
      <c r="L34" s="578"/>
      <c r="M34" s="434"/>
      <c r="N34" s="576"/>
      <c r="O34" s="434"/>
      <c r="P34" s="590"/>
      <c r="Q34" s="434"/>
      <c r="R34" s="316"/>
      <c r="S34" s="319"/>
    </row>
    <row r="35" spans="1:19" s="60" customFormat="1" ht="9.6" customHeight="1" x14ac:dyDescent="0.25">
      <c r="A35" s="577">
        <v>8</v>
      </c>
      <c r="B35" s="399" t="str">
        <f>IF($D35="","",VLOOKUP($D35,'1D ELO (5)'!$A$7:$P$23,14))</f>
        <v/>
      </c>
      <c r="C35" s="399" t="str">
        <f>IF($D35="","",VLOOKUP($D35,'1D ELO (5)'!$A$7:$P$33,15))</f>
        <v/>
      </c>
      <c r="D35" s="401"/>
      <c r="E35" s="587" t="str">
        <f>UPPER(IF($D35="","",VLOOKUP($D35,'1D ELO (5)'!$A$7:$P$33,5)))</f>
        <v/>
      </c>
      <c r="F35" s="472" t="str">
        <f>UPPER(IF($D35="","",VLOOKUP($D35,'1D ELO (5)'!$A$7:$P$33,2)))</f>
        <v/>
      </c>
      <c r="G35" s="472" t="str">
        <f>IF($D35="","",VLOOKUP($D35,'1D ELO (5)'!$A$7:$P$33,3))</f>
        <v/>
      </c>
      <c r="H35" s="588"/>
      <c r="I35" s="472" t="str">
        <f>IF($D35="","",VLOOKUP($D35,'1D ELO (5)'!$A$7:$P$33,4))</f>
        <v/>
      </c>
      <c r="J35" s="589"/>
      <c r="K35" s="434"/>
      <c r="L35" s="576"/>
      <c r="M35" s="437"/>
      <c r="N35" s="583"/>
      <c r="O35" s="434"/>
      <c r="P35" s="590"/>
      <c r="Q35" s="434"/>
      <c r="R35" s="316"/>
      <c r="S35" s="319"/>
    </row>
    <row r="36" spans="1:19" s="60" customFormat="1" ht="9.6" customHeight="1" x14ac:dyDescent="0.25">
      <c r="A36" s="577"/>
      <c r="B36" s="406"/>
      <c r="C36" s="406"/>
      <c r="D36" s="406"/>
      <c r="E36" s="587" t="str">
        <f>UPPER(IF($D35="","",VLOOKUP($D35,'1D ELO (5)'!$A$7:$P$33,11)))</f>
        <v/>
      </c>
      <c r="F36" s="472" t="str">
        <f>UPPER(IF($D35="","",VLOOKUP($D35,'1D ELO (5)'!$A$7:$P$33,8)))</f>
        <v/>
      </c>
      <c r="G36" s="472" t="str">
        <f>IF($D35="","",VLOOKUP($D35,'1D ELO (5)'!$A$7:$P$33,9))</f>
        <v/>
      </c>
      <c r="H36" s="588"/>
      <c r="I36" s="472" t="str">
        <f>IF($D35="","",VLOOKUP($D35,'1D ELO (5)'!$A$7:$P$33,10))</f>
        <v/>
      </c>
      <c r="J36" s="578"/>
      <c r="K36" s="434"/>
      <c r="L36" s="576"/>
      <c r="M36" s="591"/>
      <c r="N36" s="592"/>
      <c r="O36" s="434"/>
      <c r="P36" s="590"/>
      <c r="Q36" s="434"/>
      <c r="R36" s="316"/>
      <c r="S36" s="319"/>
    </row>
    <row r="37" spans="1:19" s="60" customFormat="1" ht="9.6" customHeight="1" x14ac:dyDescent="0.25">
      <c r="A37" s="577"/>
      <c r="B37" s="408"/>
      <c r="C37" s="408"/>
      <c r="D37" s="417"/>
      <c r="E37" s="626"/>
      <c r="F37" s="580"/>
      <c r="G37" s="580"/>
      <c r="H37" s="584"/>
      <c r="I37" s="580"/>
      <c r="J37" s="593"/>
      <c r="K37" s="434"/>
      <c r="L37" s="576"/>
      <c r="M37" s="434"/>
      <c r="N37" s="576"/>
      <c r="O37" s="576"/>
      <c r="P37" s="581"/>
      <c r="Q37" s="582" t="str">
        <f>UPPER(IF(OR(P38="a",P38="as"),O21,IF(OR(P38="b",P38="bs"),O53,0)))</f>
        <v>0</v>
      </c>
      <c r="R37" s="600"/>
      <c r="S37" s="319"/>
    </row>
    <row r="38" spans="1:19" s="60" customFormat="1" ht="9.6" customHeight="1" x14ac:dyDescent="0.25">
      <c r="A38" s="577"/>
      <c r="B38" s="408"/>
      <c r="C38" s="408"/>
      <c r="D38" s="417"/>
      <c r="E38" s="626"/>
      <c r="F38" s="580"/>
      <c r="G38" s="580"/>
      <c r="H38" s="584"/>
      <c r="I38" s="580"/>
      <c r="J38" s="593"/>
      <c r="K38" s="434"/>
      <c r="L38" s="576"/>
      <c r="M38" s="434"/>
      <c r="N38" s="576"/>
      <c r="O38" s="419" t="s">
        <v>134</v>
      </c>
      <c r="P38" s="336"/>
      <c r="Q38" s="585" t="str">
        <f>UPPER(IF(OR(P38="a",P38="as"),O22,IF(OR(P38="b",P38="bs"),O54,0)))</f>
        <v>0</v>
      </c>
      <c r="R38" s="627"/>
      <c r="S38" s="319"/>
    </row>
    <row r="39" spans="1:19" s="60" customFormat="1" ht="9.6" customHeight="1" x14ac:dyDescent="0.25">
      <c r="A39" s="594">
        <v>9</v>
      </c>
      <c r="B39" s="399" t="str">
        <f>IF($D39="","",VLOOKUP($D39,'1D ELO (5)'!$A$7:$P$23,14))</f>
        <v/>
      </c>
      <c r="C39" s="399" t="str">
        <f>IF($D39="","",VLOOKUP($D39,'1D ELO (5)'!$A$7:$P$33,15))</f>
        <v/>
      </c>
      <c r="D39" s="401"/>
      <c r="E39" s="587" t="str">
        <f>UPPER(IF($D39="","",VLOOKUP($D39,'1D ELO (5)'!$A$7:$P$33,5)))</f>
        <v/>
      </c>
      <c r="F39" s="472" t="str">
        <f>UPPER(IF($D39="","",VLOOKUP($D39,'1D ELO (5)'!$A$7:$P$33,2)))</f>
        <v/>
      </c>
      <c r="G39" s="472" t="str">
        <f>IF($D39="","",VLOOKUP($D39,'1D ELO (5)'!$A$7:$P$33,3))</f>
        <v/>
      </c>
      <c r="H39" s="588"/>
      <c r="I39" s="472" t="str">
        <f>IF($D39="","",VLOOKUP($D39,'1D ELO (5)'!$A$7:$P$33,4))</f>
        <v/>
      </c>
      <c r="J39" s="575"/>
      <c r="K39" s="434"/>
      <c r="L39" s="576"/>
      <c r="M39" s="434"/>
      <c r="N39" s="576"/>
      <c r="O39" s="434"/>
      <c r="P39" s="590"/>
      <c r="Q39" s="437"/>
      <c r="R39" s="316"/>
      <c r="S39" s="319"/>
    </row>
    <row r="40" spans="1:19" s="60" customFormat="1" ht="9.6" customHeight="1" x14ac:dyDescent="0.25">
      <c r="A40" s="577"/>
      <c r="B40" s="406"/>
      <c r="C40" s="406"/>
      <c r="D40" s="406"/>
      <c r="E40" s="587" t="str">
        <f>UPPER(IF($D39="","",VLOOKUP($D39,'1D ELO (5)'!$A$7:$P$33,11)))</f>
        <v/>
      </c>
      <c r="F40" s="472" t="str">
        <f>UPPER(IF($D39="","",VLOOKUP($D39,'1D ELO (5)'!$A$7:$P$33,8)))</f>
        <v/>
      </c>
      <c r="G40" s="472" t="str">
        <f>IF($D39="","",VLOOKUP($D39,'1D ELO (5)'!$A$7:$P$33,9))</f>
        <v/>
      </c>
      <c r="H40" s="588"/>
      <c r="I40" s="472" t="str">
        <f>IF($D39="","",VLOOKUP($D39,'1D ELO (5)'!$A$7:$P$33,10))</f>
        <v/>
      </c>
      <c r="J40" s="578"/>
      <c r="K40" s="579" t="str">
        <f>IF(J40="a",F39,IF(J40="b",F41,""))</f>
        <v/>
      </c>
      <c r="L40" s="576"/>
      <c r="M40" s="434"/>
      <c r="N40" s="576"/>
      <c r="O40" s="434"/>
      <c r="P40" s="590"/>
      <c r="Q40" s="591"/>
      <c r="R40" s="628"/>
      <c r="S40" s="319"/>
    </row>
    <row r="41" spans="1:19" s="60" customFormat="1" ht="9.6" customHeight="1" x14ac:dyDescent="0.25">
      <c r="A41" s="577"/>
      <c r="B41" s="408"/>
      <c r="C41" s="408"/>
      <c r="D41" s="417"/>
      <c r="E41" s="626"/>
      <c r="F41" s="580"/>
      <c r="G41" s="580"/>
      <c r="H41" s="584"/>
      <c r="I41" s="580"/>
      <c r="J41" s="581"/>
      <c r="K41" s="582" t="str">
        <f>UPPER(IF(OR(J42="a",J42="as"),F39,IF(OR(J42="b",J42="bs"),F43,0)))</f>
        <v>0</v>
      </c>
      <c r="L41" s="583"/>
      <c r="M41" s="434"/>
      <c r="N41" s="576"/>
      <c r="O41" s="434"/>
      <c r="P41" s="590"/>
      <c r="Q41" s="434"/>
      <c r="R41" s="316"/>
      <c r="S41" s="319"/>
    </row>
    <row r="42" spans="1:19" s="60" customFormat="1" ht="9.6" customHeight="1" x14ac:dyDescent="0.25">
      <c r="A42" s="577"/>
      <c r="B42" s="408"/>
      <c r="C42" s="408"/>
      <c r="D42" s="417"/>
      <c r="E42" s="626"/>
      <c r="F42" s="580"/>
      <c r="G42" s="580"/>
      <c r="H42" s="584"/>
      <c r="I42" s="473" t="s">
        <v>134</v>
      </c>
      <c r="J42" s="336"/>
      <c r="K42" s="585" t="str">
        <f>UPPER(IF(OR(J42="a",J42="as"),F40,IF(OR(J42="b",J42="bs"),F44,0)))</f>
        <v>0</v>
      </c>
      <c r="L42" s="586"/>
      <c r="M42" s="434"/>
      <c r="N42" s="576"/>
      <c r="O42" s="434"/>
      <c r="P42" s="590"/>
      <c r="Q42" s="434"/>
      <c r="R42" s="316"/>
      <c r="S42" s="319"/>
    </row>
    <row r="43" spans="1:19" s="60" customFormat="1" ht="9.6" customHeight="1" x14ac:dyDescent="0.25">
      <c r="A43" s="577">
        <v>10</v>
      </c>
      <c r="B43" s="399" t="str">
        <f>IF($D43="","",VLOOKUP($D43,'1D ELO (5)'!$A$7:$P$23,14))</f>
        <v/>
      </c>
      <c r="C43" s="399" t="str">
        <f>IF($D43="","",VLOOKUP($D43,'1D ELO (5)'!$A$7:$P$33,15))</f>
        <v/>
      </c>
      <c r="D43" s="401"/>
      <c r="E43" s="587" t="str">
        <f>UPPER(IF($D43="","",VLOOKUP($D43,'1D ELO (5)'!$A$7:$P$33,5)))</f>
        <v/>
      </c>
      <c r="F43" s="472" t="str">
        <f>UPPER(IF($D43="","",VLOOKUP($D43,'1D ELO (5)'!$A$7:$P$33,2)))</f>
        <v/>
      </c>
      <c r="G43" s="472" t="str">
        <f>IF($D43="","",VLOOKUP($D43,'1D ELO (5)'!$A$7:$P$33,3))</f>
        <v/>
      </c>
      <c r="H43" s="588"/>
      <c r="I43" s="472" t="str">
        <f>IF($D43="","",VLOOKUP($D43,'1D ELO (5)'!$A$7:$P$33,4))</f>
        <v/>
      </c>
      <c r="J43" s="589"/>
      <c r="K43" s="434"/>
      <c r="L43" s="590"/>
      <c r="M43" s="437"/>
      <c r="N43" s="583"/>
      <c r="O43" s="434"/>
      <c r="P43" s="590"/>
      <c r="Q43" s="434"/>
      <c r="R43" s="316"/>
      <c r="S43" s="319"/>
    </row>
    <row r="44" spans="1:19" s="60" customFormat="1" ht="9.6" customHeight="1" x14ac:dyDescent="0.25">
      <c r="A44" s="577"/>
      <c r="B44" s="406"/>
      <c r="C44" s="406"/>
      <c r="D44" s="406"/>
      <c r="E44" s="587" t="str">
        <f>UPPER(IF($D43="","",VLOOKUP($D43,'1D ELO (5)'!$A$7:$P$33,11)))</f>
        <v/>
      </c>
      <c r="F44" s="472" t="str">
        <f>UPPER(IF($D43="","",VLOOKUP($D43,'1D ELO (5)'!$A$7:$P$33,8)))</f>
        <v/>
      </c>
      <c r="G44" s="472" t="str">
        <f>IF($D43="","",VLOOKUP($D43,'1D ELO (5)'!$A$7:$P$33,9))</f>
        <v/>
      </c>
      <c r="H44" s="588"/>
      <c r="I44" s="472" t="str">
        <f>IF($D43="","",VLOOKUP($D43,'1D ELO (5)'!$A$7:$P$33,10))</f>
        <v/>
      </c>
      <c r="J44" s="578"/>
      <c r="K44" s="434"/>
      <c r="L44" s="590"/>
      <c r="M44" s="591"/>
      <c r="N44" s="592"/>
      <c r="O44" s="434"/>
      <c r="P44" s="590"/>
      <c r="Q44" s="434"/>
      <c r="R44" s="316"/>
      <c r="S44" s="319"/>
    </row>
    <row r="45" spans="1:19" s="60" customFormat="1" ht="9.6" customHeight="1" x14ac:dyDescent="0.25">
      <c r="A45" s="577"/>
      <c r="B45" s="408"/>
      <c r="C45" s="408"/>
      <c r="D45" s="417"/>
      <c r="E45" s="626"/>
      <c r="F45" s="580"/>
      <c r="G45" s="580"/>
      <c r="H45" s="584"/>
      <c r="I45" s="580"/>
      <c r="J45" s="593"/>
      <c r="K45" s="434"/>
      <c r="L45" s="581"/>
      <c r="M45" s="582" t="str">
        <f>UPPER(IF(OR(L46="a",L46="as"),K41,IF(OR(L46="b",L46="bs"),K49,0)))</f>
        <v>0</v>
      </c>
      <c r="N45" s="576"/>
      <c r="O45" s="434"/>
      <c r="P45" s="590"/>
      <c r="Q45" s="434"/>
      <c r="R45" s="316"/>
      <c r="S45" s="319"/>
    </row>
    <row r="46" spans="1:19" s="60" customFormat="1" ht="9.6" customHeight="1" x14ac:dyDescent="0.25">
      <c r="A46" s="577"/>
      <c r="B46" s="408"/>
      <c r="C46" s="408"/>
      <c r="D46" s="417"/>
      <c r="E46" s="626"/>
      <c r="F46" s="580"/>
      <c r="G46" s="580"/>
      <c r="H46" s="584"/>
      <c r="I46" s="580"/>
      <c r="J46" s="593"/>
      <c r="K46" s="419" t="s">
        <v>134</v>
      </c>
      <c r="L46" s="336"/>
      <c r="M46" s="585" t="str">
        <f>UPPER(IF(OR(L46="a",L46="as"),K42,IF(OR(L46="b",L46="bs"),K50,0)))</f>
        <v>0</v>
      </c>
      <c r="N46" s="586"/>
      <c r="O46" s="434"/>
      <c r="P46" s="590"/>
      <c r="Q46" s="434"/>
      <c r="R46" s="316"/>
      <c r="S46" s="319"/>
    </row>
    <row r="47" spans="1:19" s="60" customFormat="1" ht="9.6" customHeight="1" x14ac:dyDescent="0.25">
      <c r="A47" s="594">
        <v>11</v>
      </c>
      <c r="B47" s="399" t="str">
        <f>IF($D47="","",VLOOKUP($D47,'1D ELO (5)'!$A$7:$P$23,14))</f>
        <v/>
      </c>
      <c r="C47" s="399" t="str">
        <f>IF($D47="","",VLOOKUP($D47,'1D ELO (5)'!$A$7:$P$33,15))</f>
        <v/>
      </c>
      <c r="D47" s="401"/>
      <c r="E47" s="587" t="str">
        <f>UPPER(IF($D47="","",VLOOKUP($D47,'1D ELO (5)'!$A$7:$P$33,5)))</f>
        <v/>
      </c>
      <c r="F47" s="472" t="str">
        <f>UPPER(IF($D47="","",VLOOKUP($D47,'1D ELO (5)'!$A$7:$P$33,2)))</f>
        <v/>
      </c>
      <c r="G47" s="472" t="str">
        <f>IF($D47="","",VLOOKUP($D47,'1D ELO (5)'!$A$7:$P$33,3))</f>
        <v/>
      </c>
      <c r="H47" s="588"/>
      <c r="I47" s="472" t="str">
        <f>IF($D47="","",VLOOKUP($D47,'1D ELO (5)'!$A$7:$P$33,4))</f>
        <v/>
      </c>
      <c r="J47" s="575"/>
      <c r="K47" s="434"/>
      <c r="L47" s="590"/>
      <c r="M47" s="434"/>
      <c r="N47" s="590"/>
      <c r="O47" s="437"/>
      <c r="P47" s="590"/>
      <c r="Q47" s="434"/>
      <c r="R47" s="316"/>
      <c r="S47" s="319"/>
    </row>
    <row r="48" spans="1:19" s="60" customFormat="1" ht="9.6" customHeight="1" x14ac:dyDescent="0.25">
      <c r="A48" s="577"/>
      <c r="B48" s="406"/>
      <c r="C48" s="406"/>
      <c r="D48" s="406"/>
      <c r="E48" s="587" t="str">
        <f>UPPER(IF($D47="","",VLOOKUP($D47,'1D ELO (5)'!$A$7:$P$33,11)))</f>
        <v/>
      </c>
      <c r="F48" s="472" t="str">
        <f>UPPER(IF($D47="","",VLOOKUP($D47,'1D ELO (5)'!$A$7:$P$33,8)))</f>
        <v/>
      </c>
      <c r="G48" s="472" t="str">
        <f>IF($D47="","",VLOOKUP($D47,'1D ELO (5)'!$A$7:$P$33,9))</f>
        <v/>
      </c>
      <c r="H48" s="588"/>
      <c r="I48" s="472" t="str">
        <f>IF($D47="","",VLOOKUP($D47,'1D ELO (5)'!$A$7:$P$33,10))</f>
        <v/>
      </c>
      <c r="J48" s="578"/>
      <c r="K48" s="579" t="str">
        <f>IF(J48="a",F47,IF(J48="b",F49,""))</f>
        <v/>
      </c>
      <c r="L48" s="590"/>
      <c r="M48" s="434"/>
      <c r="N48" s="590"/>
      <c r="O48" s="434"/>
      <c r="P48" s="590"/>
      <c r="Q48" s="434"/>
      <c r="R48" s="316"/>
      <c r="S48" s="319"/>
    </row>
    <row r="49" spans="1:19" s="60" customFormat="1" ht="9.6" customHeight="1" x14ac:dyDescent="0.25">
      <c r="A49" s="577"/>
      <c r="B49" s="408"/>
      <c r="C49" s="408"/>
      <c r="D49" s="408"/>
      <c r="E49" s="407"/>
      <c r="F49" s="580"/>
      <c r="G49" s="580"/>
      <c r="H49" s="584"/>
      <c r="I49" s="580"/>
      <c r="J49" s="581"/>
      <c r="K49" s="582" t="str">
        <f>UPPER(IF(OR(J50="a",J50="as"),F47,IF(OR(J50="b",J50="bs"),F51,0)))</f>
        <v>0</v>
      </c>
      <c r="L49" s="595"/>
      <c r="M49" s="434"/>
      <c r="N49" s="590"/>
      <c r="O49" s="434"/>
      <c r="P49" s="590"/>
      <c r="Q49" s="434"/>
      <c r="R49" s="316"/>
      <c r="S49" s="319"/>
    </row>
    <row r="50" spans="1:19" s="60" customFormat="1" ht="9.6" customHeight="1" x14ac:dyDescent="0.25">
      <c r="A50" s="577"/>
      <c r="B50" s="408"/>
      <c r="C50" s="408"/>
      <c r="D50" s="408"/>
      <c r="E50" s="625"/>
      <c r="F50" s="580"/>
      <c r="G50" s="580"/>
      <c r="H50" s="7"/>
      <c r="I50" s="419" t="s">
        <v>134</v>
      </c>
      <c r="J50" s="336"/>
      <c r="K50" s="585" t="str">
        <f>UPPER(IF(OR(J50="a",J50="as"),F48,IF(OR(J50="b",J50="bs"),F52,0)))</f>
        <v>0</v>
      </c>
      <c r="L50" s="578"/>
      <c r="M50" s="434"/>
      <c r="N50" s="590"/>
      <c r="O50" s="434"/>
      <c r="P50" s="590"/>
      <c r="Q50" s="434"/>
      <c r="R50" s="316"/>
      <c r="S50" s="319"/>
    </row>
    <row r="51" spans="1:19" s="60" customFormat="1" ht="9.6" customHeight="1" x14ac:dyDescent="0.25">
      <c r="A51" s="629">
        <v>12</v>
      </c>
      <c r="B51" s="399" t="str">
        <f>IF($D51="","",VLOOKUP($D51,'1D ELO (5)'!$A$7:$P$23,14))</f>
        <v/>
      </c>
      <c r="C51" s="399" t="str">
        <f>IF($D51="","",VLOOKUP($D51,'1D ELO (5)'!$A$7:$P$33,15))</f>
        <v/>
      </c>
      <c r="D51" s="401"/>
      <c r="E51" s="624" t="str">
        <f>UPPER(IF($D51="","",VLOOKUP($D51,'1D ELO (5)'!$A$7:$P$33,5)))</f>
        <v/>
      </c>
      <c r="F51" s="402" t="str">
        <f>UPPER(IF($D51="","",VLOOKUP($D51,'1D ELO (5)'!$A$7:$P$33,2)))</f>
        <v/>
      </c>
      <c r="G51" s="402" t="str">
        <f>IF($D51="","",VLOOKUP($D51,'1D ELO (5)'!$A$7:$P$33,3))</f>
        <v/>
      </c>
      <c r="H51" s="598"/>
      <c r="I51" s="402" t="str">
        <f>IF($D51="","",VLOOKUP($D51,'1D ELO (5)'!$A$7:$P$33,4))</f>
        <v/>
      </c>
      <c r="J51" s="589"/>
      <c r="K51" s="434"/>
      <c r="L51" s="576"/>
      <c r="M51" s="437"/>
      <c r="N51" s="595"/>
      <c r="O51" s="434"/>
      <c r="P51" s="590"/>
      <c r="Q51" s="434"/>
      <c r="R51" s="316"/>
      <c r="S51" s="319"/>
    </row>
    <row r="52" spans="1:19" s="60" customFormat="1" ht="9.6" customHeight="1" x14ac:dyDescent="0.25">
      <c r="A52" s="577"/>
      <c r="B52" s="406"/>
      <c r="C52" s="406"/>
      <c r="D52" s="406"/>
      <c r="E52" s="572" t="str">
        <f>UPPER(IF($D51="","",VLOOKUP($D51,'1D ELO (5)'!$A$7:$P$33,11)))</f>
        <v/>
      </c>
      <c r="F52" s="573" t="str">
        <f>UPPER(IF($D51="","",VLOOKUP($D51,'1D ELO (5)'!$A$7:$P$33,8)))</f>
        <v/>
      </c>
      <c r="G52" s="573" t="str">
        <f>IF($D51="","",VLOOKUP($D51,'1D ELO (5)'!$A$7:$P$33,9))</f>
        <v/>
      </c>
      <c r="H52" s="574"/>
      <c r="I52" s="573" t="str">
        <f>IF($D51="","",VLOOKUP($D51,'1D ELO (5)'!$A$7:$P$33,10))</f>
        <v/>
      </c>
      <c r="J52" s="578"/>
      <c r="K52" s="434"/>
      <c r="L52" s="576"/>
      <c r="M52" s="591"/>
      <c r="N52" s="596"/>
      <c r="O52" s="434"/>
      <c r="P52" s="590"/>
      <c r="Q52" s="434"/>
      <c r="R52" s="316"/>
      <c r="S52" s="319"/>
    </row>
    <row r="53" spans="1:19" s="60" customFormat="1" ht="9.6" customHeight="1" x14ac:dyDescent="0.25">
      <c r="A53" s="577"/>
      <c r="B53" s="408"/>
      <c r="C53" s="408"/>
      <c r="D53" s="408"/>
      <c r="E53" s="625"/>
      <c r="F53" s="580"/>
      <c r="G53" s="580"/>
      <c r="H53" s="7"/>
      <c r="I53" s="580"/>
      <c r="J53" s="593"/>
      <c r="K53" s="434"/>
      <c r="L53" s="576"/>
      <c r="M53" s="434"/>
      <c r="N53" s="581"/>
      <c r="O53" s="582" t="str">
        <f>UPPER(IF(OR(N54="a",N54="as"),M45,IF(OR(N54="b",N54="bs"),M61,0)))</f>
        <v>0</v>
      </c>
      <c r="P53" s="590"/>
      <c r="Q53" s="434"/>
      <c r="R53" s="316"/>
      <c r="S53" s="319"/>
    </row>
    <row r="54" spans="1:19" s="60" customFormat="1" ht="9.6" customHeight="1" x14ac:dyDescent="0.25">
      <c r="A54" s="577"/>
      <c r="B54" s="408"/>
      <c r="C54" s="408"/>
      <c r="D54" s="408"/>
      <c r="E54" s="407"/>
      <c r="F54" s="580"/>
      <c r="G54" s="580"/>
      <c r="H54" s="584"/>
      <c r="I54" s="580"/>
      <c r="J54" s="593"/>
      <c r="K54" s="434"/>
      <c r="L54" s="576"/>
      <c r="M54" s="419" t="s">
        <v>134</v>
      </c>
      <c r="N54" s="336"/>
      <c r="O54" s="585" t="str">
        <f>UPPER(IF(OR(N54="a",N54="as"),M46,IF(OR(N54="b",N54="bs"),M62,0)))</f>
        <v>0</v>
      </c>
      <c r="P54" s="578"/>
      <c r="Q54" s="434"/>
      <c r="R54" s="316"/>
      <c r="S54" s="319"/>
    </row>
    <row r="55" spans="1:19" s="60" customFormat="1" ht="9.6" customHeight="1" x14ac:dyDescent="0.25">
      <c r="A55" s="594">
        <v>13</v>
      </c>
      <c r="B55" s="399" t="str">
        <f>IF($D55="","",VLOOKUP($D55,'1D ELO (5)'!$A$7:$P$23,14))</f>
        <v/>
      </c>
      <c r="C55" s="399" t="str">
        <f>IF($D55="","",VLOOKUP($D55,'1D ELO (5)'!$A$7:$P$33,15))</f>
        <v/>
      </c>
      <c r="D55" s="401"/>
      <c r="E55" s="587" t="str">
        <f>UPPER(IF($D55="","",VLOOKUP($D55,'1D ELO (5)'!$A$7:$P$33,5)))</f>
        <v/>
      </c>
      <c r="F55" s="472" t="str">
        <f>UPPER(IF($D55="","",VLOOKUP($D55,'1D ELO (5)'!$A$7:$P$33,2)))</f>
        <v/>
      </c>
      <c r="G55" s="472" t="str">
        <f>IF($D55="","",VLOOKUP($D55,'1D ELO (5)'!$A$7:$P$33,3))</f>
        <v/>
      </c>
      <c r="H55" s="588"/>
      <c r="I55" s="472" t="str">
        <f>IF($D55="","",VLOOKUP($D55,'1D ELO (5)'!$A$7:$P$33,4))</f>
        <v/>
      </c>
      <c r="J55" s="575"/>
      <c r="K55" s="434"/>
      <c r="L55" s="576"/>
      <c r="M55" s="434"/>
      <c r="N55" s="590"/>
      <c r="O55" s="434"/>
      <c r="P55" s="576"/>
      <c r="Q55" s="434"/>
      <c r="R55" s="316"/>
      <c r="S55" s="319"/>
    </row>
    <row r="56" spans="1:19" s="60" customFormat="1" ht="9.6" customHeight="1" x14ac:dyDescent="0.25">
      <c r="A56" s="577"/>
      <c r="B56" s="406"/>
      <c r="C56" s="406"/>
      <c r="D56" s="406"/>
      <c r="E56" s="587" t="str">
        <f>UPPER(IF($D55="","",VLOOKUP($D55,'1D ELO (5)'!$A$7:$P$33,11)))</f>
        <v/>
      </c>
      <c r="F56" s="472" t="str">
        <f>UPPER(IF($D55="","",VLOOKUP($D55,'1D ELO (5)'!$A$7:$P$33,8)))</f>
        <v/>
      </c>
      <c r="G56" s="472" t="str">
        <f>IF($D55="","",VLOOKUP($D55,'1D ELO (5)'!$A$7:$P$33,9))</f>
        <v/>
      </c>
      <c r="H56" s="588"/>
      <c r="I56" s="472" t="str">
        <f>IF($D55="","",VLOOKUP($D55,'1D ELO (5)'!$A$7:$P$33,10))</f>
        <v/>
      </c>
      <c r="J56" s="578"/>
      <c r="K56" s="579" t="str">
        <f>IF(J56="a",F55,IF(J56="b",F57,""))</f>
        <v/>
      </c>
      <c r="L56" s="576"/>
      <c r="M56" s="434"/>
      <c r="N56" s="590"/>
      <c r="O56" s="434"/>
      <c r="P56" s="576"/>
      <c r="Q56" s="434"/>
      <c r="R56" s="316"/>
      <c r="S56" s="319"/>
    </row>
    <row r="57" spans="1:19" s="60" customFormat="1" ht="9.6" customHeight="1" x14ac:dyDescent="0.25">
      <c r="A57" s="577"/>
      <c r="B57" s="408"/>
      <c r="C57" s="408"/>
      <c r="D57" s="417"/>
      <c r="E57" s="626"/>
      <c r="F57" s="580"/>
      <c r="G57" s="580"/>
      <c r="H57" s="584"/>
      <c r="I57" s="580"/>
      <c r="J57" s="581"/>
      <c r="K57" s="582" t="str">
        <f>UPPER(IF(OR(J58="a",J58="as"),F55,IF(OR(J58="b",J58="bs"),F59,0)))</f>
        <v>0</v>
      </c>
      <c r="L57" s="583"/>
      <c r="M57" s="434"/>
      <c r="N57" s="590"/>
      <c r="O57" s="434"/>
      <c r="P57" s="576"/>
      <c r="Q57" s="434"/>
      <c r="R57" s="316"/>
      <c r="S57" s="319"/>
    </row>
    <row r="58" spans="1:19" s="60" customFormat="1" ht="9.6" customHeight="1" x14ac:dyDescent="0.25">
      <c r="A58" s="577"/>
      <c r="B58" s="408"/>
      <c r="C58" s="408"/>
      <c r="D58" s="417"/>
      <c r="E58" s="626"/>
      <c r="F58" s="580"/>
      <c r="G58" s="580"/>
      <c r="H58" s="584"/>
      <c r="I58" s="473" t="s">
        <v>134</v>
      </c>
      <c r="J58" s="336"/>
      <c r="K58" s="585" t="str">
        <f>UPPER(IF(OR(J58="a",J58="as"),F56,IF(OR(J58="b",J58="bs"),F60,0)))</f>
        <v>0</v>
      </c>
      <c r="L58" s="586"/>
      <c r="M58" s="434"/>
      <c r="N58" s="590"/>
      <c r="O58" s="434"/>
      <c r="P58" s="576"/>
      <c r="Q58" s="434"/>
      <c r="R58" s="316"/>
      <c r="S58" s="319"/>
    </row>
    <row r="59" spans="1:19" s="60" customFormat="1" ht="9.6" customHeight="1" x14ac:dyDescent="0.25">
      <c r="A59" s="577">
        <v>14</v>
      </c>
      <c r="B59" s="399" t="str">
        <f>IF($D59="","",VLOOKUP($D59,'1D ELO (5)'!$A$7:$P$23,14))</f>
        <v/>
      </c>
      <c r="C59" s="399" t="str">
        <f>IF($D59="","",VLOOKUP($D59,'1D ELO (5)'!$A$7:$P$33,15))</f>
        <v/>
      </c>
      <c r="D59" s="401"/>
      <c r="E59" s="587" t="str">
        <f>UPPER(IF($D59="","",VLOOKUP($D59,'1D ELO (5)'!$A$7:$P$33,5)))</f>
        <v/>
      </c>
      <c r="F59" s="472" t="str">
        <f>UPPER(IF($D59="","",VLOOKUP($D59,'1D ELO (5)'!$A$7:$P$33,2)))</f>
        <v/>
      </c>
      <c r="G59" s="472" t="str">
        <f>IF($D59="","",VLOOKUP($D59,'1D ELO (5)'!$A$7:$P$33,3))</f>
        <v/>
      </c>
      <c r="H59" s="588"/>
      <c r="I59" s="472" t="str">
        <f>IF($D59="","",VLOOKUP($D59,'1D ELO (5)'!$A$7:$P$33,4))</f>
        <v/>
      </c>
      <c r="J59" s="589"/>
      <c r="K59" s="434"/>
      <c r="L59" s="590"/>
      <c r="M59" s="437"/>
      <c r="N59" s="595"/>
      <c r="O59" s="434"/>
      <c r="P59" s="576"/>
      <c r="Q59" s="434"/>
      <c r="R59" s="316"/>
      <c r="S59" s="319"/>
    </row>
    <row r="60" spans="1:19" s="60" customFormat="1" ht="9.6" customHeight="1" x14ac:dyDescent="0.25">
      <c r="A60" s="577"/>
      <c r="B60" s="406"/>
      <c r="C60" s="406"/>
      <c r="D60" s="406"/>
      <c r="E60" s="587" t="str">
        <f>UPPER(IF($D59="","",VLOOKUP($D59,'1D ELO (5)'!$A$7:$P$33,11)))</f>
        <v/>
      </c>
      <c r="F60" s="472" t="str">
        <f>UPPER(IF($D59="","",VLOOKUP($D59,'1D ELO (5)'!$A$7:$P$33,8)))</f>
        <v/>
      </c>
      <c r="G60" s="472" t="str">
        <f>IF($D59="","",VLOOKUP($D59,'1D ELO (5)'!$A$7:$P$33,9))</f>
        <v/>
      </c>
      <c r="H60" s="588"/>
      <c r="I60" s="472" t="str">
        <f>IF($D59="","",VLOOKUP($D59,'1D ELO (5)'!$A$7:$P$33,10))</f>
        <v/>
      </c>
      <c r="J60" s="578"/>
      <c r="K60" s="434"/>
      <c r="L60" s="590"/>
      <c r="M60" s="591"/>
      <c r="N60" s="596"/>
      <c r="O60" s="434"/>
      <c r="P60" s="576"/>
      <c r="Q60" s="434"/>
      <c r="R60" s="316"/>
      <c r="S60" s="319"/>
    </row>
    <row r="61" spans="1:19" s="60" customFormat="1" ht="9.6" customHeight="1" x14ac:dyDescent="0.25">
      <c r="A61" s="577"/>
      <c r="B61" s="408"/>
      <c r="C61" s="408"/>
      <c r="D61" s="417"/>
      <c r="E61" s="626"/>
      <c r="F61" s="580"/>
      <c r="G61" s="580"/>
      <c r="H61" s="584"/>
      <c r="I61" s="580"/>
      <c r="J61" s="593"/>
      <c r="K61" s="434"/>
      <c r="L61" s="581"/>
      <c r="M61" s="582" t="str">
        <f>UPPER(IF(OR(L62="a",L62="as"),K57,IF(OR(L62="b",L62="bs"),K65,0)))</f>
        <v>0</v>
      </c>
      <c r="N61" s="590"/>
      <c r="O61" s="434"/>
      <c r="P61" s="576"/>
      <c r="Q61" s="434"/>
      <c r="R61" s="316"/>
      <c r="S61" s="319"/>
    </row>
    <row r="62" spans="1:19" s="60" customFormat="1" ht="9.6" customHeight="1" x14ac:dyDescent="0.25">
      <c r="A62" s="577"/>
      <c r="B62" s="408"/>
      <c r="C62" s="408"/>
      <c r="D62" s="417"/>
      <c r="E62" s="626"/>
      <c r="F62" s="580"/>
      <c r="G62" s="580"/>
      <c r="H62" s="584"/>
      <c r="I62" s="580"/>
      <c r="J62" s="593"/>
      <c r="K62" s="419" t="s">
        <v>134</v>
      </c>
      <c r="L62" s="336"/>
      <c r="M62" s="585" t="str">
        <f>UPPER(IF(OR(L62="a",L62="as"),K58,IF(OR(L62="b",L62="bs"),K66,0)))</f>
        <v>0</v>
      </c>
      <c r="N62" s="578"/>
      <c r="O62" s="434"/>
      <c r="P62" s="576"/>
      <c r="Q62" s="434"/>
      <c r="R62" s="316"/>
      <c r="S62" s="319"/>
    </row>
    <row r="63" spans="1:19" s="60" customFormat="1" ht="9.6" customHeight="1" x14ac:dyDescent="0.25">
      <c r="A63" s="594">
        <v>15</v>
      </c>
      <c r="B63" s="399" t="str">
        <f>IF($D63="","",VLOOKUP($D63,'1D ELO (5)'!$A$7:$P$23,14))</f>
        <v/>
      </c>
      <c r="C63" s="399" t="str">
        <f>IF($D63="","",VLOOKUP($D63,'1D ELO (5)'!$A$7:$P$33,15))</f>
        <v/>
      </c>
      <c r="D63" s="401"/>
      <c r="E63" s="587" t="str">
        <f>UPPER(IF($D63="","",VLOOKUP($D63,'1D ELO (5)'!$A$7:$P$33,5)))</f>
        <v/>
      </c>
      <c r="F63" s="472" t="str">
        <f>UPPER(IF($D63="","",VLOOKUP($D63,'1D ELO (5)'!$A$7:$P$33,2)))</f>
        <v/>
      </c>
      <c r="G63" s="472" t="str">
        <f>IF($D63="","",VLOOKUP($D63,'1D ELO (5)'!$A$7:$P$33,3))</f>
        <v/>
      </c>
      <c r="H63" s="588"/>
      <c r="I63" s="472" t="str">
        <f>IF($D63="","",VLOOKUP($D63,'1D ELO (5)'!$A$7:$P$33,4))</f>
        <v/>
      </c>
      <c r="J63" s="575"/>
      <c r="K63" s="434"/>
      <c r="L63" s="590"/>
      <c r="M63" s="434"/>
      <c r="N63" s="576"/>
      <c r="O63" s="437"/>
      <c r="P63" s="576"/>
      <c r="Q63" s="434"/>
      <c r="R63" s="316"/>
      <c r="S63" s="319"/>
    </row>
    <row r="64" spans="1:19" s="60" customFormat="1" ht="9.6" customHeight="1" x14ac:dyDescent="0.25">
      <c r="A64" s="577"/>
      <c r="B64" s="406"/>
      <c r="C64" s="406"/>
      <c r="D64" s="406"/>
      <c r="E64" s="587" t="str">
        <f>UPPER(IF($D63="","",VLOOKUP($D63,'1D ELO (5)'!$A$7:$P$33,11)))</f>
        <v/>
      </c>
      <c r="F64" s="472" t="str">
        <f>UPPER(IF($D63="","",VLOOKUP($D63,'1D ELO (5)'!$A$7:$P$33,8)))</f>
        <v/>
      </c>
      <c r="G64" s="472" t="str">
        <f>IF($D63="","",VLOOKUP($D63,'1D ELO (5)'!$A$7:$P$33,9))</f>
        <v/>
      </c>
      <c r="H64" s="588"/>
      <c r="I64" s="472" t="str">
        <f>IF($D63="","",VLOOKUP($D63,'1D ELO (5)'!$A$7:$P$33,10))</f>
        <v/>
      </c>
      <c r="J64" s="578"/>
      <c r="K64" s="579" t="str">
        <f>IF(J64="a",F63,IF(J64="b",F65,""))</f>
        <v/>
      </c>
      <c r="L64" s="590"/>
      <c r="M64" s="434"/>
      <c r="N64" s="576"/>
      <c r="O64" s="434"/>
      <c r="P64" s="576"/>
      <c r="Q64" s="434"/>
      <c r="R64" s="316"/>
      <c r="S64" s="319"/>
    </row>
    <row r="65" spans="1:19" s="60" customFormat="1" ht="9.6" customHeight="1" x14ac:dyDescent="0.25">
      <c r="A65" s="577"/>
      <c r="B65" s="408"/>
      <c r="C65" s="408"/>
      <c r="D65" s="408"/>
      <c r="E65" s="407"/>
      <c r="F65" s="580"/>
      <c r="G65" s="580"/>
      <c r="H65" s="584"/>
      <c r="I65" s="580"/>
      <c r="J65" s="581"/>
      <c r="K65" s="582" t="str">
        <f>UPPER(IF(OR(J66="a",J66="as"),F63,IF(OR(J66="b",J66="bs"),F67,0)))</f>
        <v>0</v>
      </c>
      <c r="L65" s="595"/>
      <c r="M65" s="434"/>
      <c r="N65" s="576"/>
      <c r="O65" s="434"/>
      <c r="P65" s="576"/>
      <c r="Q65" s="434"/>
      <c r="R65" s="316"/>
      <c r="S65" s="319"/>
    </row>
    <row r="66" spans="1:19" s="60" customFormat="1" ht="9.6" customHeight="1" x14ac:dyDescent="0.25">
      <c r="A66" s="577"/>
      <c r="B66" s="408"/>
      <c r="C66" s="408"/>
      <c r="D66" s="408"/>
      <c r="E66" s="625"/>
      <c r="F66" s="434"/>
      <c r="G66" s="434"/>
      <c r="H66" s="7"/>
      <c r="I66" s="419" t="s">
        <v>134</v>
      </c>
      <c r="J66" s="336"/>
      <c r="K66" s="585" t="str">
        <f>UPPER(IF(OR(J66="a",J66="as"),F64,IF(OR(J66="b",J66="bs"),F68,0)))</f>
        <v>0</v>
      </c>
      <c r="L66" s="578"/>
      <c r="M66" s="434"/>
      <c r="N66" s="576"/>
      <c r="O66" s="434"/>
      <c r="P66" s="576"/>
      <c r="Q66" s="434"/>
      <c r="R66" s="316"/>
      <c r="S66" s="319"/>
    </row>
    <row r="67" spans="1:19" s="60" customFormat="1" ht="9.6" customHeight="1" x14ac:dyDescent="0.25">
      <c r="A67" s="629">
        <v>16</v>
      </c>
      <c r="B67" s="399" t="str">
        <f>IF($D67="","",VLOOKUP($D67,'1D ELO (5)'!$A$7:$P$23,14))</f>
        <v/>
      </c>
      <c r="C67" s="399" t="str">
        <f>IF($D67="","",VLOOKUP($D67,'1D ELO (5)'!$A$7:$P$33,15))</f>
        <v/>
      </c>
      <c r="D67" s="401"/>
      <c r="E67" s="624" t="str">
        <f>UPPER(IF($D67="","",VLOOKUP($D67,'1D ELO (5)'!$A$7:$P$33,5)))</f>
        <v/>
      </c>
      <c r="F67" s="402" t="str">
        <f>UPPER(IF($D67="","",VLOOKUP($D67,'1D ELO (5)'!$A$7:$P$33,2)))</f>
        <v/>
      </c>
      <c r="G67" s="402" t="str">
        <f>IF($D67="","",VLOOKUP($D67,'1D ELO (5)'!$A$7:$P$33,3))</f>
        <v/>
      </c>
      <c r="H67" s="598"/>
      <c r="I67" s="402" t="str">
        <f>IF($D67="","",VLOOKUP($D67,'1D ELO (5)'!$A$7:$P$33,4))</f>
        <v/>
      </c>
      <c r="J67" s="589"/>
      <c r="K67" s="434"/>
      <c r="L67" s="576"/>
      <c r="M67" s="437"/>
      <c r="N67" s="583"/>
      <c r="O67" s="434"/>
      <c r="P67" s="576"/>
      <c r="Q67" s="434"/>
      <c r="R67" s="316"/>
      <c r="S67" s="319"/>
    </row>
    <row r="68" spans="1:19" s="60" customFormat="1" ht="9.6" customHeight="1" x14ac:dyDescent="0.25">
      <c r="A68" s="577"/>
      <c r="B68" s="406"/>
      <c r="C68" s="406"/>
      <c r="D68" s="406"/>
      <c r="E68" s="572" t="str">
        <f>UPPER(IF($D67="","",VLOOKUP($D67,'1D ELO (5)'!$A$7:$P$33,11)))</f>
        <v/>
      </c>
      <c r="F68" s="573" t="str">
        <f>UPPER(IF($D67="","",VLOOKUP($D67,'1D ELO (5)'!$A$7:$P$33,8)))</f>
        <v/>
      </c>
      <c r="G68" s="573" t="str">
        <f>IF($D67="","",VLOOKUP($D67,'1D ELO (5)'!$A$7:$P$33,9))</f>
        <v/>
      </c>
      <c r="H68" s="574"/>
      <c r="I68" s="573" t="str">
        <f>IF($D67="","",VLOOKUP($D67,'1D ELO (5)'!$A$7:$P$33,10))</f>
        <v/>
      </c>
      <c r="J68" s="578"/>
      <c r="K68" s="434"/>
      <c r="L68" s="576"/>
      <c r="M68" s="591"/>
      <c r="N68" s="592"/>
      <c r="O68" s="434"/>
      <c r="P68" s="576"/>
      <c r="Q68" s="434"/>
      <c r="R68" s="316"/>
      <c r="S68" s="319"/>
    </row>
    <row r="69" spans="1:19" s="60" customFormat="1" ht="9.6" customHeight="1" x14ac:dyDescent="0.25">
      <c r="A69" s="324"/>
      <c r="B69" s="350"/>
      <c r="C69" s="350"/>
      <c r="D69" s="601"/>
      <c r="E69" s="601"/>
      <c r="F69" s="435"/>
      <c r="G69" s="435"/>
      <c r="H69" s="602"/>
      <c r="I69" s="435"/>
      <c r="J69" s="603"/>
      <c r="K69" s="317"/>
      <c r="L69" s="318"/>
      <c r="M69" s="317"/>
      <c r="N69" s="318"/>
      <c r="O69" s="317"/>
      <c r="P69" s="318"/>
      <c r="Q69" s="317"/>
      <c r="R69" s="318"/>
      <c r="S69" s="319"/>
    </row>
    <row r="70" spans="1:19" s="7" customFormat="1" ht="6" customHeight="1" x14ac:dyDescent="0.25">
      <c r="A70" s="324"/>
      <c r="B70" s="350"/>
      <c r="C70" s="350"/>
      <c r="D70" s="601"/>
      <c r="E70" s="601"/>
      <c r="F70" s="435"/>
      <c r="G70" s="435"/>
      <c r="H70" s="602"/>
      <c r="I70" s="435"/>
      <c r="J70" s="603"/>
      <c r="K70" s="317"/>
      <c r="L70" s="318"/>
      <c r="M70" s="358"/>
      <c r="N70" s="360"/>
      <c r="O70" s="358"/>
      <c r="P70" s="360"/>
      <c r="Q70" s="358"/>
      <c r="R70" s="360"/>
      <c r="S70" s="354"/>
    </row>
    <row r="71" spans="1:19" s="18" customFormat="1" ht="10.5" customHeight="1" x14ac:dyDescent="0.25">
      <c r="A71" s="220" t="s">
        <v>72</v>
      </c>
      <c r="B71" s="221"/>
      <c r="C71" s="222"/>
      <c r="D71" s="361" t="s">
        <v>99</v>
      </c>
      <c r="E71" s="361"/>
      <c r="F71" s="362" t="s">
        <v>434</v>
      </c>
      <c r="G71" s="362"/>
      <c r="H71" s="362"/>
      <c r="I71" s="604"/>
      <c r="J71" s="362" t="s">
        <v>99</v>
      </c>
      <c r="K71" s="362" t="s">
        <v>435</v>
      </c>
      <c r="L71" s="364"/>
      <c r="M71" s="362" t="s">
        <v>436</v>
      </c>
      <c r="N71" s="365"/>
      <c r="O71" s="366" t="s">
        <v>437</v>
      </c>
      <c r="P71" s="366"/>
      <c r="Q71" s="367"/>
      <c r="R71" s="368"/>
    </row>
    <row r="72" spans="1:19" s="18" customFormat="1" ht="9" customHeight="1" x14ac:dyDescent="0.25">
      <c r="A72" s="605" t="s">
        <v>438</v>
      </c>
      <c r="B72" s="254"/>
      <c r="C72" s="606"/>
      <c r="D72" s="443">
        <v>1</v>
      </c>
      <c r="E72" s="443"/>
      <c r="F72" s="258">
        <f>IF(D72&gt;$R$79,0,UPPER(VLOOKUP(D72,'1D ELO (5)'!$A$7:$L$23,2)))</f>
        <v>0</v>
      </c>
      <c r="G72" s="249"/>
      <c r="H72" s="249"/>
      <c r="I72" s="608"/>
      <c r="J72" s="609" t="s">
        <v>105</v>
      </c>
      <c r="K72" s="254"/>
      <c r="L72" s="243"/>
      <c r="M72" s="254"/>
      <c r="N72" s="445"/>
      <c r="O72" s="446" t="s">
        <v>439</v>
      </c>
      <c r="P72" s="447"/>
      <c r="Q72" s="447"/>
      <c r="R72" s="448"/>
    </row>
    <row r="73" spans="1:19" s="18" customFormat="1" ht="9" customHeight="1" x14ac:dyDescent="0.25">
      <c r="A73" s="449" t="s">
        <v>107</v>
      </c>
      <c r="B73" s="450"/>
      <c r="C73" s="452"/>
      <c r="D73" s="443"/>
      <c r="E73" s="443"/>
      <c r="F73" s="258">
        <f>IF(D72&gt;$R$79,0,UPPER(VLOOKUP(D72,'1D ELO (5)'!$A$7:$L$23,8)))</f>
        <v>0</v>
      </c>
      <c r="G73" s="249"/>
      <c r="H73" s="249"/>
      <c r="I73" s="608"/>
      <c r="J73" s="609"/>
      <c r="K73" s="254"/>
      <c r="L73" s="243"/>
      <c r="M73" s="254"/>
      <c r="N73" s="445"/>
      <c r="O73" s="450"/>
      <c r="P73" s="454"/>
      <c r="Q73" s="450"/>
      <c r="R73" s="455"/>
    </row>
    <row r="74" spans="1:19" s="18" customFormat="1" ht="9" customHeight="1" x14ac:dyDescent="0.25">
      <c r="A74" s="255"/>
      <c r="B74" s="256"/>
      <c r="C74" s="257"/>
      <c r="D74" s="443">
        <v>2</v>
      </c>
      <c r="E74" s="443"/>
      <c r="F74" s="258">
        <f>IF(D74&gt;$R$79,0,UPPER(VLOOKUP(D74,'1D ELO (5)'!$A$7:$L$23,2)))</f>
        <v>0</v>
      </c>
      <c r="G74" s="249"/>
      <c r="H74" s="249"/>
      <c r="I74" s="608"/>
      <c r="J74" s="609" t="s">
        <v>108</v>
      </c>
      <c r="K74" s="254"/>
      <c r="L74" s="243"/>
      <c r="M74" s="254"/>
      <c r="N74" s="445"/>
      <c r="O74" s="446" t="s">
        <v>110</v>
      </c>
      <c r="P74" s="447"/>
      <c r="Q74" s="447"/>
      <c r="R74" s="448"/>
    </row>
    <row r="75" spans="1:19" s="18" customFormat="1" ht="9" customHeight="1" x14ac:dyDescent="0.25">
      <c r="A75" s="260"/>
      <c r="B75" s="261"/>
      <c r="C75" s="262"/>
      <c r="D75" s="443"/>
      <c r="E75" s="443"/>
      <c r="F75" s="258">
        <f>IF(D74&gt;$R$79,0,UPPER(VLOOKUP(D74,'1D ELO (5)'!$A$7:$L$23,8)))</f>
        <v>0</v>
      </c>
      <c r="G75" s="249"/>
      <c r="H75" s="249"/>
      <c r="I75" s="608"/>
      <c r="J75" s="609"/>
      <c r="K75" s="254"/>
      <c r="L75" s="243"/>
      <c r="M75" s="254"/>
      <c r="N75" s="445"/>
      <c r="O75" s="254"/>
      <c r="P75" s="243"/>
      <c r="Q75" s="254"/>
      <c r="R75" s="445"/>
    </row>
    <row r="76" spans="1:19" s="18" customFormat="1" ht="9" customHeight="1" x14ac:dyDescent="0.25">
      <c r="A76" s="264"/>
      <c r="B76" s="265"/>
      <c r="C76" s="266"/>
      <c r="D76" s="443">
        <v>3</v>
      </c>
      <c r="E76" s="443"/>
      <c r="F76" s="258">
        <f>IF(D76&gt;$R$79,0,UPPER(VLOOKUP(D76,'1D ELO (5)'!$A$7:$L$23,2)))</f>
        <v>0</v>
      </c>
      <c r="G76" s="249"/>
      <c r="H76" s="249"/>
      <c r="I76" s="608"/>
      <c r="J76" s="609" t="s">
        <v>109</v>
      </c>
      <c r="K76" s="254"/>
      <c r="L76" s="243"/>
      <c r="M76" s="254"/>
      <c r="N76" s="445"/>
      <c r="O76" s="450"/>
      <c r="P76" s="454"/>
      <c r="Q76" s="450"/>
      <c r="R76" s="455"/>
    </row>
    <row r="77" spans="1:19" s="18" customFormat="1" ht="9" customHeight="1" x14ac:dyDescent="0.25">
      <c r="A77" s="267"/>
      <c r="B77" s="16"/>
      <c r="C77" s="262"/>
      <c r="D77" s="443"/>
      <c r="E77" s="443"/>
      <c r="F77" s="258">
        <f>IF(D76&gt;$R$79,0,UPPER(VLOOKUP(D76,'1D ELO (5)'!$A$7:$L$23,8)))</f>
        <v>0</v>
      </c>
      <c r="G77" s="249"/>
      <c r="H77" s="249"/>
      <c r="I77" s="608"/>
      <c r="J77" s="609"/>
      <c r="K77" s="254"/>
      <c r="L77" s="243"/>
      <c r="M77" s="254"/>
      <c r="N77" s="445"/>
      <c r="O77" s="446" t="s">
        <v>33</v>
      </c>
      <c r="P77" s="447"/>
      <c r="Q77" s="447"/>
      <c r="R77" s="448"/>
    </row>
    <row r="78" spans="1:19" s="18" customFormat="1" ht="9" customHeight="1" x14ac:dyDescent="0.25">
      <c r="A78" s="267"/>
      <c r="B78" s="16"/>
      <c r="C78" s="268"/>
      <c r="D78" s="443">
        <v>4</v>
      </c>
      <c r="E78" s="443"/>
      <c r="F78" s="258">
        <f>IF(D78&gt;$R$79,0,UPPER(VLOOKUP(D78,'1D ELO (5)'!$A$7:$L$23,2)))</f>
        <v>0</v>
      </c>
      <c r="G78" s="249"/>
      <c r="H78" s="249"/>
      <c r="I78" s="608"/>
      <c r="J78" s="609" t="s">
        <v>111</v>
      </c>
      <c r="K78" s="254"/>
      <c r="L78" s="243"/>
      <c r="M78" s="254"/>
      <c r="N78" s="445"/>
      <c r="O78" s="254"/>
      <c r="P78" s="243"/>
      <c r="Q78" s="254"/>
      <c r="R78" s="445"/>
    </row>
    <row r="79" spans="1:19" s="18" customFormat="1" ht="9" customHeight="1" x14ac:dyDescent="0.25">
      <c r="A79" s="269"/>
      <c r="B79" s="270"/>
      <c r="C79" s="271"/>
      <c r="D79" s="456"/>
      <c r="E79" s="456"/>
      <c r="F79" s="258">
        <f>IF(D78&gt;$R$79,0,UPPER(VLOOKUP(D78,'1D ELO (5)'!$A$7:$L$23,8)))</f>
        <v>0</v>
      </c>
      <c r="G79" s="245"/>
      <c r="H79" s="245"/>
      <c r="I79" s="611"/>
      <c r="J79" s="616"/>
      <c r="K79" s="450"/>
      <c r="L79" s="454"/>
      <c r="M79" s="450"/>
      <c r="N79" s="455"/>
      <c r="O79" s="450" t="str">
        <f>R4</f>
        <v>Kovács Zoltán</v>
      </c>
      <c r="P79" s="454"/>
      <c r="Q79" s="450"/>
      <c r="R79" s="617">
        <f>MIN(4,'1D ELO (5)'!$P$5)</f>
        <v>0</v>
      </c>
    </row>
    <row r="80" spans="1:19" ht="15.75" customHeight="1" x14ac:dyDescent="0.25"/>
    <row r="81" ht="9" customHeight="1" x14ac:dyDescent="0.25"/>
  </sheetData>
  <sheetProtection selectLockedCells="1" selectUnlockedCells="1"/>
  <mergeCells count="1">
    <mergeCell ref="A4:C4"/>
  </mergeCells>
  <conditionalFormatting sqref="D7 D11 D15 D19 D23 D27 D31 D35 D39 D43 D47 D51 D55 D59 D63 D67">
    <cfRule type="cellIs" dxfId="39" priority="10" stopIfTrue="1" operator="lessThan">
      <formula>5</formula>
    </cfRule>
  </conditionalFormatting>
  <conditionalFormatting sqref="E7:F7 E11:F11 E15:F15 E19:F19 E23:F23 E27:F27 E31:F31 E35:F35 E39:F39 E43:F43 E47:F47 E51:F51 E55:F55 E59:F59 E63:F63 E67:F67">
    <cfRule type="cellIs" dxfId="38" priority="9" stopIfTrue="1" operator="equal">
      <formula>"Bye"</formula>
    </cfRule>
  </conditionalFormatting>
  <conditionalFormatting sqref="I10 K14 I18 M22 I26 K30 I34 O38 I42 K46 I50 M54 I58 K62 I66">
    <cfRule type="expression" dxfId="37" priority="1" stopIfTrue="1">
      <formula>AND($O$1="CU",I10="Umpire")</formula>
    </cfRule>
    <cfRule type="expression" dxfId="36" priority="2" stopIfTrue="1">
      <formula>AND($O$1="CU",I10&lt;&gt;"Umpire",J10&lt;&gt;"")</formula>
    </cfRule>
    <cfRule type="expression" dxfId="35" priority="3" stopIfTrue="1">
      <formula>AND($O$1="CU",I10&lt;&gt;"Umpire")</formula>
    </cfRule>
  </conditionalFormatting>
  <conditionalFormatting sqref="J10 L14 J18 N22 J26 L30 J34 P38 J42 L46 J50 N54 J58 L62 J66">
    <cfRule type="expression" dxfId="34" priority="8" stopIfTrue="1">
      <formula>$O$1="CU"</formula>
    </cfRule>
  </conditionalFormatting>
  <conditionalFormatting sqref="K9 M13 K17 O21 K25 M29 K33 Q37 K41 M45 K49 O53 K57 M61 K65">
    <cfRule type="expression" dxfId="33" priority="4" stopIfTrue="1">
      <formula>J10="as"</formula>
    </cfRule>
    <cfRule type="expression" dxfId="32" priority="5" stopIfTrue="1">
      <formula>J10="bs"</formula>
    </cfRule>
  </conditionalFormatting>
  <conditionalFormatting sqref="K10 M14 K18 O22 K26 M30 K34 Q38 K42 M46 K50 O54 K58 M62 K66">
    <cfRule type="expression" dxfId="31" priority="6" stopIfTrue="1">
      <formula>J10="as"</formula>
    </cfRule>
    <cfRule type="expression" dxfId="30" priority="7" stopIfTrue="1">
      <formula>J10="bs"</formula>
    </cfRule>
  </conditionalFormatting>
  <dataValidations count="1">
    <dataValidation type="list" allowBlank="1" sqref="I10 K14 I18 M22 I26 K30 I34 O38 I42 K46 I50 M54 I58 K62 I66" xr:uid="{9C8C6FFF-8742-40B2-813A-A844FC3CF4B3}">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43010" r:id="rId3" name="Gomb 1">
              <controlPr defaultSize="0" print="0" autoFill="0" autoLine="0" autoPict="0" macro="[0]!Modul1.Jun_Show_CU" altText="Legyen bíró">
                <anchor moveWithCells="1" sizeWithCells="1">
                  <from>
                    <xdr:col>12</xdr:col>
                    <xdr:colOff>510540</xdr:colOff>
                    <xdr:row>0</xdr:row>
                    <xdr:rowOff>7620</xdr:rowOff>
                  </from>
                  <to>
                    <xdr:col>14</xdr:col>
                    <xdr:colOff>350520</xdr:colOff>
                    <xdr:row>0</xdr:row>
                    <xdr:rowOff>175260</xdr:rowOff>
                  </to>
                </anchor>
              </controlPr>
            </control>
          </mc:Choice>
        </mc:AlternateContent>
        <mc:AlternateContent xmlns:mc="http://schemas.openxmlformats.org/markup-compatibility/2006">
          <mc:Choice Requires="x14">
            <control shapeId="43011" r:id="rId4" name="Gomb 2">
              <controlPr defaultSize="0" print="0" autoFill="0" autoLine="0" autoPict="0" macro="[0]!Modul1.Jun_Hide_CU" altText="Nincs bíró">
                <anchor moveWithCells="1" sizeWithCells="1">
                  <from>
                    <xdr:col>12</xdr:col>
                    <xdr:colOff>495300</xdr:colOff>
                    <xdr:row>0</xdr:row>
                    <xdr:rowOff>175260</xdr:rowOff>
                  </from>
                  <to>
                    <xdr:col>14</xdr:col>
                    <xdr:colOff>350520</xdr:colOff>
                    <xdr:row>1</xdr:row>
                    <xdr:rowOff>45720</xdr:rowOff>
                  </to>
                </anchor>
              </controlPr>
            </control>
          </mc:Choice>
        </mc:AlternateContent>
      </controls>
    </mc:Choice>
  </mc:AlternateContent>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D4A8-808F-4AC1-A90C-07DDF0580CF8}">
  <sheetPr codeName="Sheet49">
    <tabColor indexed="17"/>
  </sheetPr>
  <dimension ref="A1:U154"/>
  <sheetViews>
    <sheetView showGridLines="0" showZeros="0" workbookViewId="0">
      <selection activeCell="S20" sqref="S20"/>
    </sheetView>
  </sheetViews>
  <sheetFormatPr defaultRowHeight="13.2" x14ac:dyDescent="0.25"/>
  <cols>
    <col min="1" max="2" width="3.33203125" customWidth="1"/>
    <col min="3" max="3" width="4.6640625" customWidth="1"/>
    <col min="4" max="4" width="4.33203125" customWidth="1"/>
    <col min="5" max="5" width="6.88671875" style="7" customWidth="1"/>
    <col min="6" max="6" width="10.109375" customWidth="1"/>
    <col min="7" max="7" width="2.6640625" customWidth="1"/>
    <col min="8" max="8" width="6.10937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20" max="20" width="8.6640625" customWidth="1"/>
    <col min="21" max="21" width="8.88671875" hidden="1" customWidth="1"/>
    <col min="22" max="22" width="5.6640625" customWidth="1"/>
  </cols>
  <sheetData>
    <row r="1" spans="1:21" s="282" customFormat="1" ht="21.75" customHeight="1" x14ac:dyDescent="0.4">
      <c r="A1" s="92" t="str">
        <f>Altalanos!$A$6</f>
        <v>Diákolimpia Vármegyei</v>
      </c>
      <c r="B1" s="555"/>
      <c r="E1" s="9"/>
      <c r="I1" s="93"/>
      <c r="J1" s="556"/>
      <c r="K1" s="557" t="s">
        <v>431</v>
      </c>
      <c r="L1" s="557"/>
      <c r="M1" s="558"/>
      <c r="N1" s="556"/>
      <c r="O1" s="556"/>
      <c r="P1" s="556"/>
      <c r="R1" s="556"/>
    </row>
    <row r="2" spans="1:21" s="285" customFormat="1" x14ac:dyDescent="0.25">
      <c r="A2" s="530" t="s">
        <v>29</v>
      </c>
      <c r="B2" s="100"/>
      <c r="C2" s="100"/>
      <c r="D2" s="100"/>
      <c r="E2" s="630"/>
      <c r="F2" s="390">
        <f>Altalanos!$D$8</f>
        <v>0</v>
      </c>
      <c r="G2" s="391"/>
      <c r="J2" s="280"/>
      <c r="K2" s="557"/>
      <c r="L2" s="557"/>
      <c r="M2" s="557"/>
      <c r="N2" s="280"/>
      <c r="P2" s="280"/>
      <c r="R2" s="280"/>
    </row>
    <row r="3" spans="1:21" s="287" customFormat="1" ht="10.5" customHeight="1" x14ac:dyDescent="0.25">
      <c r="A3" s="52" t="s">
        <v>21</v>
      </c>
      <c r="B3" s="52"/>
      <c r="C3" s="52"/>
      <c r="D3" s="52"/>
      <c r="E3" s="52"/>
      <c r="F3" s="52"/>
      <c r="G3" s="52" t="s">
        <v>11</v>
      </c>
      <c r="H3" s="52"/>
      <c r="I3" s="52"/>
      <c r="J3" s="559"/>
      <c r="K3" s="53" t="s">
        <v>34</v>
      </c>
      <c r="L3" s="188"/>
      <c r="M3" s="115"/>
      <c r="N3" s="559"/>
      <c r="O3" s="52"/>
      <c r="P3" s="559"/>
      <c r="Q3" s="52"/>
      <c r="R3" s="560" t="s">
        <v>35</v>
      </c>
    </row>
    <row r="4" spans="1:21" s="291" customFormat="1" ht="11.25" customHeight="1" x14ac:dyDescent="0.25">
      <c r="A4" s="713">
        <f>Altalanos!$A$10</f>
        <v>45789</v>
      </c>
      <c r="B4" s="713"/>
      <c r="C4" s="713"/>
      <c r="D4" s="561"/>
      <c r="E4" s="561"/>
      <c r="F4" s="561"/>
      <c r="G4" s="392" t="str">
        <f>Altalanos!$C$10</f>
        <v>Gyula</v>
      </c>
      <c r="H4" s="562"/>
      <c r="I4" s="561"/>
      <c r="J4" s="563"/>
      <c r="K4" s="395"/>
      <c r="L4" s="394"/>
      <c r="M4" s="482"/>
      <c r="N4" s="563"/>
      <c r="O4" s="561"/>
      <c r="P4" s="563"/>
      <c r="Q4" s="561"/>
      <c r="R4" s="129" t="str">
        <f>Altalanos!$E$10</f>
        <v>Kovács Zoltán</v>
      </c>
    </row>
    <row r="5" spans="1:21" s="287" customFormat="1" ht="9.6" x14ac:dyDescent="0.25">
      <c r="A5" s="378"/>
      <c r="B5" s="55" t="s">
        <v>125</v>
      </c>
      <c r="C5" s="55" t="s">
        <v>442</v>
      </c>
      <c r="D5" s="55" t="s">
        <v>443</v>
      </c>
      <c r="E5" s="55" t="s">
        <v>71</v>
      </c>
      <c r="F5" s="66" t="s">
        <v>24</v>
      </c>
      <c r="G5" s="66" t="s">
        <v>25</v>
      </c>
      <c r="H5" s="66"/>
      <c r="I5" s="66" t="s">
        <v>37</v>
      </c>
      <c r="J5" s="66"/>
      <c r="K5" s="55" t="s">
        <v>128</v>
      </c>
      <c r="L5" s="565"/>
      <c r="M5" s="55" t="s">
        <v>361</v>
      </c>
      <c r="N5" s="565"/>
      <c r="O5" s="55" t="s">
        <v>444</v>
      </c>
      <c r="P5" s="565"/>
      <c r="Q5" s="55" t="s">
        <v>445</v>
      </c>
      <c r="R5" s="566"/>
    </row>
    <row r="6" spans="1:21" s="304" customFormat="1" ht="12" customHeight="1" x14ac:dyDescent="0.25">
      <c r="A6" s="298"/>
      <c r="B6" s="567"/>
      <c r="C6" s="567"/>
      <c r="D6" s="567"/>
      <c r="E6" s="567"/>
      <c r="F6" s="568"/>
      <c r="G6" s="568"/>
      <c r="I6" s="568"/>
      <c r="J6" s="569"/>
      <c r="K6" s="567"/>
      <c r="L6" s="569"/>
      <c r="M6" s="567"/>
      <c r="N6" s="569"/>
      <c r="O6" s="567"/>
      <c r="P6" s="569"/>
      <c r="Q6" s="567"/>
      <c r="R6" s="570"/>
    </row>
    <row r="7" spans="1:21" s="60" customFormat="1" ht="10.5" customHeight="1" x14ac:dyDescent="0.25">
      <c r="A7" s="571">
        <v>1</v>
      </c>
      <c r="B7" s="399" t="str">
        <f>IF($D7="","",VLOOKUP($D7,'1D ELO (5)'!$A$7:$P$39,14))</f>
        <v/>
      </c>
      <c r="C7" s="399" t="str">
        <f>IF($D7="","",VLOOKUP($D7,'1D ELO (5)'!$A$7:$P$39,15))</f>
        <v/>
      </c>
      <c r="D7" s="401"/>
      <c r="E7" s="624" t="str">
        <f>UPPER(IF($D7="","",VLOOKUP($D7,'1D ELO (5)'!$A$7:$P$33,5)))</f>
        <v/>
      </c>
      <c r="F7" s="402" t="str">
        <f>UPPER(IF($D7="","",VLOOKUP($D7,'1D ELO (5)'!$A$7:$P$33,2)))</f>
        <v/>
      </c>
      <c r="G7" s="402" t="str">
        <f>IF($D7="","",VLOOKUP($D7,'1D ELO (5)'!$A$7:$P$33,3))</f>
        <v/>
      </c>
      <c r="H7" s="598"/>
      <c r="I7" s="402" t="str">
        <f>IF($D7="","",VLOOKUP($D7,'1D ELO (5)'!$A$7:$P$33,4))</f>
        <v/>
      </c>
      <c r="J7" s="575"/>
      <c r="K7" s="434"/>
      <c r="L7" s="576"/>
      <c r="M7" s="434"/>
      <c r="N7" s="576"/>
      <c r="O7" s="434"/>
      <c r="P7" s="576"/>
      <c r="Q7" s="434"/>
      <c r="R7" s="631" t="s">
        <v>446</v>
      </c>
      <c r="S7" s="319"/>
      <c r="U7" s="405" t="str">
        <f>Birók!P21</f>
        <v>Bíró</v>
      </c>
    </row>
    <row r="8" spans="1:21" s="60" customFormat="1" ht="9.6" customHeight="1" x14ac:dyDescent="0.25">
      <c r="A8" s="577"/>
      <c r="B8" s="406"/>
      <c r="C8" s="406"/>
      <c r="D8" s="406"/>
      <c r="E8" s="624" t="str">
        <f>UPPER(IF($D7="","",VLOOKUP($D7,'1D ELO (5)'!$A$7:$P$33,11)))</f>
        <v/>
      </c>
      <c r="F8" s="402" t="str">
        <f>UPPER(IF($D7="","",VLOOKUP($D7,'1D ELO (5)'!$A$7:$P$33,8)))</f>
        <v/>
      </c>
      <c r="G8" s="402" t="str">
        <f>IF($D7="","",VLOOKUP($D7,'1D ELO (5)'!$A$7:$P$33,9))</f>
        <v/>
      </c>
      <c r="H8" s="598"/>
      <c r="I8" s="402" t="str">
        <f>IF($D7="","",VLOOKUP($D7,'1D ELO (5)'!$A$7:$P$33,10))</f>
        <v/>
      </c>
      <c r="J8" s="578"/>
      <c r="K8" s="579" t="str">
        <f>IF(J8="a",F7,IF(J8="b",F9,""))</f>
        <v/>
      </c>
      <c r="L8" s="576"/>
      <c r="M8" s="434"/>
      <c r="N8" s="576"/>
      <c r="O8" s="434"/>
      <c r="P8" s="576"/>
      <c r="Q8" s="434"/>
      <c r="R8" s="316"/>
      <c r="S8" s="319"/>
      <c r="U8" s="413" t="str">
        <f>Birók!P22</f>
        <v xml:space="preserve"> </v>
      </c>
    </row>
    <row r="9" spans="1:21" s="60" customFormat="1" ht="9.6" customHeight="1" x14ac:dyDescent="0.25">
      <c r="A9" s="577"/>
      <c r="B9" s="408"/>
      <c r="C9" s="408"/>
      <c r="D9" s="408"/>
      <c r="E9" s="625"/>
      <c r="F9" s="580"/>
      <c r="G9" s="580"/>
      <c r="H9" s="7"/>
      <c r="I9" s="580"/>
      <c r="J9" s="581"/>
      <c r="K9" s="582" t="str">
        <f>UPPER(IF(OR(J10="a",J10="as"),F7,IF(OR(J10="b",J10="bs"),F11,0)))</f>
        <v>0</v>
      </c>
      <c r="L9" s="583"/>
      <c r="M9" s="434"/>
      <c r="N9" s="576"/>
      <c r="O9" s="434"/>
      <c r="P9" s="576"/>
      <c r="Q9" s="434"/>
      <c r="R9" s="316"/>
      <c r="S9" s="319"/>
      <c r="U9" s="413" t="str">
        <f>Birók!P23</f>
        <v xml:space="preserve"> </v>
      </c>
    </row>
    <row r="10" spans="1:21" s="60" customFormat="1" ht="9.6" customHeight="1" x14ac:dyDescent="0.25">
      <c r="A10" s="577"/>
      <c r="B10" s="408"/>
      <c r="C10" s="408"/>
      <c r="D10" s="408"/>
      <c r="E10" s="407"/>
      <c r="F10" s="580"/>
      <c r="G10" s="580"/>
      <c r="H10" s="584"/>
      <c r="I10" s="473" t="s">
        <v>134</v>
      </c>
      <c r="J10" s="336"/>
      <c r="K10" s="585" t="str">
        <f>UPPER(IF(OR(J10="a",J10="as"),F8,IF(OR(J10="b",J10="bs"),F12,0)))</f>
        <v>0</v>
      </c>
      <c r="L10" s="586"/>
      <c r="M10" s="434"/>
      <c r="N10" s="576"/>
      <c r="O10" s="434"/>
      <c r="P10" s="576"/>
      <c r="Q10" s="434"/>
      <c r="R10" s="316"/>
      <c r="S10" s="319"/>
      <c r="U10" s="413" t="str">
        <f>Birók!P24</f>
        <v xml:space="preserve"> </v>
      </c>
    </row>
    <row r="11" spans="1:21" s="60" customFormat="1" ht="9.6" customHeight="1" x14ac:dyDescent="0.25">
      <c r="A11" s="577">
        <v>2</v>
      </c>
      <c r="B11" s="399" t="str">
        <f>IF($D11="","",VLOOKUP($D11,'1D ELO (5)'!$A$7:$P$39,14))</f>
        <v/>
      </c>
      <c r="C11" s="399" t="str">
        <f>IF($D11="","",VLOOKUP($D11,'1D ELO (5)'!$A$7:$P$39,15))</f>
        <v/>
      </c>
      <c r="D11" s="401"/>
      <c r="E11" s="587" t="str">
        <f>UPPER(IF($D11="","",VLOOKUP($D11,'1D ELO (5)'!$A$7:$P$39,5)))</f>
        <v/>
      </c>
      <c r="F11" s="472" t="str">
        <f>UPPER(IF($D11="","",VLOOKUP($D11,'1D ELO (5)'!$A$7:$P$39,2)))</f>
        <v/>
      </c>
      <c r="G11" s="472" t="str">
        <f>IF($D11="","",VLOOKUP($D11,'1D ELO (5)'!$A$7:$P$39,3))</f>
        <v/>
      </c>
      <c r="H11" s="588"/>
      <c r="I11" s="472" t="str">
        <f>IF($D11="","",VLOOKUP($D11,'1D ELO (5)'!$A$7:$P$39,4))</f>
        <v/>
      </c>
      <c r="J11" s="589"/>
      <c r="K11" s="434"/>
      <c r="L11" s="590"/>
      <c r="M11" s="437"/>
      <c r="N11" s="583"/>
      <c r="O11" s="434"/>
      <c r="P11" s="576"/>
      <c r="Q11" s="434"/>
      <c r="R11" s="316"/>
      <c r="S11" s="319"/>
      <c r="U11" s="413" t="str">
        <f>Birók!P25</f>
        <v xml:space="preserve"> </v>
      </c>
    </row>
    <row r="12" spans="1:21" s="60" customFormat="1" ht="9.6" customHeight="1" x14ac:dyDescent="0.25">
      <c r="A12" s="577"/>
      <c r="B12" s="406"/>
      <c r="C12" s="406"/>
      <c r="D12" s="406"/>
      <c r="E12" s="587" t="str">
        <f>UPPER(IF($D11="","",VLOOKUP($D11,'1D ELO (5)'!$A$7:$P$33,11)))</f>
        <v/>
      </c>
      <c r="F12" s="472" t="str">
        <f>UPPER(IF($D11="","",VLOOKUP($D11,'1D ELO (5)'!$A$7:$P$33,8)))</f>
        <v/>
      </c>
      <c r="G12" s="472" t="str">
        <f>IF($D11="","",VLOOKUP($D11,'1D ELO (5)'!$A$7:$P$33,9))</f>
        <v/>
      </c>
      <c r="H12" s="588"/>
      <c r="I12" s="472" t="str">
        <f>IF($D11="","",VLOOKUP($D11,'1D ELO (5)'!$A$7:$P$33,10))</f>
        <v/>
      </c>
      <c r="J12" s="578"/>
      <c r="K12" s="434"/>
      <c r="L12" s="590"/>
      <c r="M12" s="591"/>
      <c r="N12" s="592"/>
      <c r="O12" s="434"/>
      <c r="P12" s="576"/>
      <c r="Q12" s="434"/>
      <c r="R12" s="316"/>
      <c r="S12" s="319"/>
      <c r="U12" s="413" t="str">
        <f>Birók!P26</f>
        <v xml:space="preserve"> </v>
      </c>
    </row>
    <row r="13" spans="1:21" s="60" customFormat="1" ht="9.6" customHeight="1" x14ac:dyDescent="0.25">
      <c r="A13" s="577"/>
      <c r="B13" s="408"/>
      <c r="C13" s="408"/>
      <c r="D13" s="417"/>
      <c r="E13" s="626"/>
      <c r="F13" s="580"/>
      <c r="G13" s="580"/>
      <c r="H13" s="584"/>
      <c r="I13" s="580"/>
      <c r="J13" s="593"/>
      <c r="K13" s="434"/>
      <c r="L13" s="581"/>
      <c r="M13" s="582" t="str">
        <f>UPPER(IF(OR(L14="a",L14="as"),K9,IF(OR(L14="b",L14="bs"),K17,0)))</f>
        <v>0</v>
      </c>
      <c r="N13" s="576"/>
      <c r="O13" s="434"/>
      <c r="P13" s="576"/>
      <c r="Q13" s="434"/>
      <c r="R13" s="316"/>
      <c r="S13" s="319"/>
      <c r="U13" s="413" t="str">
        <f>Birók!P27</f>
        <v xml:space="preserve"> </v>
      </c>
    </row>
    <row r="14" spans="1:21" s="60" customFormat="1" ht="9.6" customHeight="1" x14ac:dyDescent="0.25">
      <c r="A14" s="577"/>
      <c r="B14" s="408"/>
      <c r="C14" s="408"/>
      <c r="D14" s="417"/>
      <c r="E14" s="626"/>
      <c r="F14" s="580"/>
      <c r="G14" s="580"/>
      <c r="H14" s="584"/>
      <c r="I14" s="580"/>
      <c r="J14" s="593"/>
      <c r="K14" s="419" t="s">
        <v>134</v>
      </c>
      <c r="L14" s="336"/>
      <c r="M14" s="585" t="str">
        <f>UPPER(IF(OR(L14="a",L14="as"),K10,IF(OR(L14="b",L14="bs"),K18,0)))</f>
        <v>0</v>
      </c>
      <c r="N14" s="586"/>
      <c r="O14" s="434"/>
      <c r="P14" s="576"/>
      <c r="Q14" s="434"/>
      <c r="R14" s="316"/>
      <c r="S14" s="319"/>
      <c r="U14" s="413" t="str">
        <f>Birók!P28</f>
        <v xml:space="preserve"> </v>
      </c>
    </row>
    <row r="15" spans="1:21" s="60" customFormat="1" ht="9.6" customHeight="1" x14ac:dyDescent="0.25">
      <c r="A15" s="594">
        <v>3</v>
      </c>
      <c r="B15" s="399" t="str">
        <f>IF($D15="","",VLOOKUP($D15,'1D ELO (5)'!$A$7:$P$39,14))</f>
        <v/>
      </c>
      <c r="C15" s="399" t="str">
        <f>IF($D15="","",VLOOKUP($D15,'1D ELO (5)'!$A$7:$P$39,15))</f>
        <v/>
      </c>
      <c r="D15" s="401"/>
      <c r="E15" s="587" t="str">
        <f>UPPER(IF($D15="","",VLOOKUP($D15,'1D ELO (5)'!$A$7:$P$39,5)))</f>
        <v/>
      </c>
      <c r="F15" s="472" t="str">
        <f>UPPER(IF($D15="","",VLOOKUP($D15,'1D ELO (5)'!$A$7:$P$39,2)))</f>
        <v/>
      </c>
      <c r="G15" s="472" t="str">
        <f>IF($D15="","",VLOOKUP($D15,'1D ELO (5)'!$A$7:$P$39,3))</f>
        <v/>
      </c>
      <c r="H15" s="588"/>
      <c r="I15" s="472" t="str">
        <f>IF($D15="","",VLOOKUP($D15,'1D ELO (5)'!$A$7:$P$39,4))</f>
        <v/>
      </c>
      <c r="J15" s="575"/>
      <c r="K15" s="434"/>
      <c r="L15" s="590"/>
      <c r="M15" s="434"/>
      <c r="N15" s="590"/>
      <c r="O15" s="437"/>
      <c r="P15" s="576"/>
      <c r="Q15" s="434"/>
      <c r="R15" s="316"/>
      <c r="S15" s="319"/>
      <c r="U15" s="413" t="str">
        <f>Birók!P29</f>
        <v xml:space="preserve"> </v>
      </c>
    </row>
    <row r="16" spans="1:21" s="60" customFormat="1" ht="9.6" customHeight="1" x14ac:dyDescent="0.25">
      <c r="A16" s="577"/>
      <c r="B16" s="406"/>
      <c r="C16" s="406"/>
      <c r="D16" s="406"/>
      <c r="E16" s="587" t="str">
        <f>UPPER(IF($D15="","",VLOOKUP($D15,'1D ELO (5)'!$A$7:$P$33,11)))</f>
        <v/>
      </c>
      <c r="F16" s="472" t="str">
        <f>UPPER(IF($D15="","",VLOOKUP($D15,'1D ELO (5)'!$A$7:$P$33,8)))</f>
        <v/>
      </c>
      <c r="G16" s="472" t="str">
        <f>IF($D15="","",VLOOKUP($D15,'1D ELO (5)'!$A$7:$P$33,9))</f>
        <v/>
      </c>
      <c r="H16" s="588"/>
      <c r="I16" s="472" t="str">
        <f>IF($D15="","",VLOOKUP($D15,'1D ELO (5)'!$A$7:$P$33,10))</f>
        <v/>
      </c>
      <c r="J16" s="578"/>
      <c r="K16" s="579" t="str">
        <f>IF(J16="a",F15,IF(J16="b",F17,""))</f>
        <v/>
      </c>
      <c r="L16" s="590"/>
      <c r="M16" s="434"/>
      <c r="N16" s="590"/>
      <c r="O16" s="434"/>
      <c r="P16" s="576"/>
      <c r="Q16" s="434"/>
      <c r="R16" s="316"/>
      <c r="S16" s="319"/>
      <c r="U16" s="429" t="str">
        <f>Birók!P30</f>
        <v>Egyik sem</v>
      </c>
    </row>
    <row r="17" spans="1:19" s="60" customFormat="1" ht="9.6" customHeight="1" x14ac:dyDescent="0.25">
      <c r="A17" s="577"/>
      <c r="B17" s="408"/>
      <c r="C17" s="408"/>
      <c r="D17" s="417"/>
      <c r="E17" s="626"/>
      <c r="F17" s="580"/>
      <c r="G17" s="580"/>
      <c r="H17" s="584"/>
      <c r="I17" s="580"/>
      <c r="J17" s="581"/>
      <c r="K17" s="582" t="str">
        <f>UPPER(IF(OR(J18="a",J18="as"),F15,IF(OR(J18="b",J18="bs"),F19,0)))</f>
        <v>0</v>
      </c>
      <c r="L17" s="595"/>
      <c r="M17" s="434"/>
      <c r="N17" s="590"/>
      <c r="O17" s="434"/>
      <c r="P17" s="576"/>
      <c r="Q17" s="434"/>
      <c r="R17" s="316"/>
      <c r="S17" s="319"/>
    </row>
    <row r="18" spans="1:19" s="60" customFormat="1" ht="9.6" customHeight="1" x14ac:dyDescent="0.25">
      <c r="A18" s="577"/>
      <c r="B18" s="408"/>
      <c r="C18" s="408"/>
      <c r="D18" s="417"/>
      <c r="E18" s="626"/>
      <c r="F18" s="580"/>
      <c r="G18" s="580"/>
      <c r="H18" s="584"/>
      <c r="I18" s="473" t="s">
        <v>134</v>
      </c>
      <c r="J18" s="336"/>
      <c r="K18" s="585" t="str">
        <f>UPPER(IF(OR(J18="a",J18="as"),F16,IF(OR(J18="b",J18="bs"),F20,0)))</f>
        <v>0</v>
      </c>
      <c r="L18" s="578"/>
      <c r="M18" s="434"/>
      <c r="N18" s="590"/>
      <c r="O18" s="434"/>
      <c r="P18" s="576"/>
      <c r="Q18" s="434"/>
      <c r="R18" s="316"/>
      <c r="S18" s="319"/>
    </row>
    <row r="19" spans="1:19" s="60" customFormat="1" ht="9.6" customHeight="1" x14ac:dyDescent="0.25">
      <c r="A19" s="577">
        <v>4</v>
      </c>
      <c r="B19" s="399" t="str">
        <f>IF($D19="","",VLOOKUP($D19,'1D ELO (5)'!$A$7:$P$39,14))</f>
        <v/>
      </c>
      <c r="C19" s="399" t="str">
        <f>IF($D19="","",VLOOKUP($D19,'1D ELO (5)'!$A$7:$P$39,15))</f>
        <v/>
      </c>
      <c r="D19" s="401"/>
      <c r="E19" s="587" t="str">
        <f>UPPER(IF($D19="","",VLOOKUP($D19,'1D ELO (5)'!$A$7:$P$39,5)))</f>
        <v/>
      </c>
      <c r="F19" s="472" t="str">
        <f>UPPER(IF($D19="","",VLOOKUP($D19,'1D ELO (5)'!$A$7:$P$39,2)))</f>
        <v/>
      </c>
      <c r="G19" s="472" t="str">
        <f>IF($D19="","",VLOOKUP($D19,'1D ELO (5)'!$A$7:$P$39,3))</f>
        <v/>
      </c>
      <c r="H19" s="588"/>
      <c r="I19" s="472" t="str">
        <f>IF($D19="","",VLOOKUP($D19,'1D ELO (5)'!$A$7:$P$39,4))</f>
        <v/>
      </c>
      <c r="J19" s="589"/>
      <c r="K19" s="434"/>
      <c r="L19" s="576"/>
      <c r="M19" s="437"/>
      <c r="N19" s="595"/>
      <c r="O19" s="434"/>
      <c r="P19" s="576"/>
      <c r="Q19" s="434"/>
      <c r="R19" s="316"/>
      <c r="S19" s="319"/>
    </row>
    <row r="20" spans="1:19" s="60" customFormat="1" ht="9.6" customHeight="1" x14ac:dyDescent="0.25">
      <c r="A20" s="577"/>
      <c r="B20" s="406"/>
      <c r="C20" s="406"/>
      <c r="D20" s="406"/>
      <c r="E20" s="587" t="str">
        <f>UPPER(IF($D19="","",VLOOKUP($D19,'1D ELO (5)'!$A$7:$P$33,11)))</f>
        <v/>
      </c>
      <c r="F20" s="472" t="str">
        <f>UPPER(IF($D19="","",VLOOKUP($D19,'1D ELO (5)'!$A$7:$P$33,8)))</f>
        <v/>
      </c>
      <c r="G20" s="472" t="str">
        <f>IF($D19="","",VLOOKUP($D19,'1D ELO (5)'!$A$7:$P$33,9))</f>
        <v/>
      </c>
      <c r="H20" s="588"/>
      <c r="I20" s="472" t="str">
        <f>IF($D19="","",VLOOKUP($D19,'1D ELO (5)'!$A$7:$P$33,10))</f>
        <v/>
      </c>
      <c r="J20" s="578"/>
      <c r="K20" s="434"/>
      <c r="L20" s="576"/>
      <c r="M20" s="591"/>
      <c r="N20" s="596"/>
      <c r="O20" s="434"/>
      <c r="P20" s="576"/>
      <c r="Q20" s="434"/>
      <c r="R20" s="316"/>
      <c r="S20" s="319"/>
    </row>
    <row r="21" spans="1:19" s="60" customFormat="1" ht="9.6" customHeight="1" x14ac:dyDescent="0.25">
      <c r="A21" s="577"/>
      <c r="B21" s="408"/>
      <c r="C21" s="408"/>
      <c r="D21" s="408"/>
      <c r="E21" s="407"/>
      <c r="F21" s="580"/>
      <c r="G21" s="580"/>
      <c r="H21" s="584"/>
      <c r="I21" s="580"/>
      <c r="J21" s="593"/>
      <c r="K21" s="434"/>
      <c r="L21" s="576"/>
      <c r="M21" s="434"/>
      <c r="N21" s="581"/>
      <c r="O21" s="582" t="str">
        <f>UPPER(IF(OR(N22="a",N22="as"),M13,IF(OR(N22="b",N22="bs"),M29,0)))</f>
        <v>0</v>
      </c>
      <c r="P21" s="576"/>
      <c r="Q21" s="434"/>
      <c r="R21" s="316"/>
      <c r="S21" s="319"/>
    </row>
    <row r="22" spans="1:19" s="60" customFormat="1" ht="9.6" customHeight="1" x14ac:dyDescent="0.25">
      <c r="A22" s="577"/>
      <c r="B22" s="408"/>
      <c r="C22" s="408"/>
      <c r="D22" s="408"/>
      <c r="E22" s="407"/>
      <c r="F22" s="580"/>
      <c r="G22" s="580"/>
      <c r="H22" s="584"/>
      <c r="I22" s="580"/>
      <c r="J22" s="593"/>
      <c r="K22" s="434"/>
      <c r="L22" s="576"/>
      <c r="M22" s="419" t="s">
        <v>134</v>
      </c>
      <c r="N22" s="336"/>
      <c r="O22" s="585" t="str">
        <f>UPPER(IF(OR(N22="a",N22="as"),M14,IF(OR(N22="b",N22="bs"),M30,0)))</f>
        <v>0</v>
      </c>
      <c r="P22" s="586"/>
      <c r="Q22" s="434"/>
      <c r="R22" s="316"/>
      <c r="S22" s="319"/>
    </row>
    <row r="23" spans="1:19" s="60" customFormat="1" ht="9.6" customHeight="1" x14ac:dyDescent="0.25">
      <c r="A23" s="577">
        <v>5</v>
      </c>
      <c r="B23" s="399" t="str">
        <f>IF($D23="","",VLOOKUP($D23,'1D ELO (5)'!$A$7:$P$39,14))</f>
        <v/>
      </c>
      <c r="C23" s="399" t="str">
        <f>IF($D23="","",VLOOKUP($D23,'1D ELO (5)'!$A$7:$P$39,15))</f>
        <v/>
      </c>
      <c r="D23" s="401"/>
      <c r="E23" s="587" t="str">
        <f>UPPER(IF($D23="","",VLOOKUP($D23,'1D ELO (5)'!$A$7:$P$39,5)))</f>
        <v/>
      </c>
      <c r="F23" s="472" t="str">
        <f>UPPER(IF($D23="","",VLOOKUP($D23,'1D ELO (5)'!$A$7:$P$39,2)))</f>
        <v/>
      </c>
      <c r="G23" s="472" t="str">
        <f>IF($D23="","",VLOOKUP($D23,'1D ELO (5)'!$A$7:$P$39,3))</f>
        <v/>
      </c>
      <c r="H23" s="588"/>
      <c r="I23" s="472" t="str">
        <f>IF($D23="","",VLOOKUP($D23,'1D ELO (5)'!$A$7:$P$39,4))</f>
        <v/>
      </c>
      <c r="J23" s="575"/>
      <c r="K23" s="434"/>
      <c r="L23" s="576"/>
      <c r="M23" s="434"/>
      <c r="N23" s="590"/>
      <c r="O23" s="434"/>
      <c r="P23" s="590"/>
      <c r="Q23" s="434"/>
      <c r="R23" s="316"/>
      <c r="S23" s="319"/>
    </row>
    <row r="24" spans="1:19" s="60" customFormat="1" ht="9.6" customHeight="1" x14ac:dyDescent="0.25">
      <c r="A24" s="577"/>
      <c r="B24" s="406"/>
      <c r="C24" s="406"/>
      <c r="D24" s="406"/>
      <c r="E24" s="587" t="str">
        <f>UPPER(IF($D23="","",VLOOKUP($D23,'1D ELO (5)'!$A$7:$P$33,11)))</f>
        <v/>
      </c>
      <c r="F24" s="472" t="str">
        <f>UPPER(IF($D23="","",VLOOKUP($D23,'1D ELO (5)'!$A$7:$P$33,8)))</f>
        <v/>
      </c>
      <c r="G24" s="472" t="str">
        <f>IF($D23="","",VLOOKUP($D23,'1D ELO (5)'!$A$7:$P$33,9))</f>
        <v/>
      </c>
      <c r="H24" s="588"/>
      <c r="I24" s="472" t="str">
        <f>IF($D23="","",VLOOKUP($D23,'1D ELO (5)'!$A$7:$P$33,10))</f>
        <v/>
      </c>
      <c r="J24" s="578"/>
      <c r="K24" s="579" t="str">
        <f>IF(J24="a",F23,IF(J24="b",F25,""))</f>
        <v/>
      </c>
      <c r="L24" s="576"/>
      <c r="M24" s="434"/>
      <c r="N24" s="590"/>
      <c r="O24" s="434"/>
      <c r="P24" s="590"/>
      <c r="Q24" s="434"/>
      <c r="R24" s="316"/>
      <c r="S24" s="319"/>
    </row>
    <row r="25" spans="1:19" s="60" customFormat="1" ht="9.6" customHeight="1" x14ac:dyDescent="0.25">
      <c r="A25" s="577"/>
      <c r="B25" s="408"/>
      <c r="C25" s="408"/>
      <c r="D25" s="408"/>
      <c r="E25" s="407"/>
      <c r="F25" s="580"/>
      <c r="G25" s="580"/>
      <c r="H25" s="584"/>
      <c r="I25" s="580"/>
      <c r="J25" s="581"/>
      <c r="K25" s="582" t="str">
        <f>UPPER(IF(OR(J26="a",J26="as"),F23,IF(OR(J26="b",J26="bs"),F27,0)))</f>
        <v>0</v>
      </c>
      <c r="L25" s="583"/>
      <c r="M25" s="434"/>
      <c r="N25" s="590"/>
      <c r="O25" s="434"/>
      <c r="P25" s="590"/>
      <c r="Q25" s="434"/>
      <c r="R25" s="316"/>
      <c r="S25" s="319"/>
    </row>
    <row r="26" spans="1:19" s="60" customFormat="1" ht="9.6" customHeight="1" x14ac:dyDescent="0.25">
      <c r="A26" s="577"/>
      <c r="B26" s="408"/>
      <c r="C26" s="408"/>
      <c r="D26" s="408"/>
      <c r="E26" s="407"/>
      <c r="F26" s="580"/>
      <c r="G26" s="580"/>
      <c r="H26" s="584"/>
      <c r="I26" s="473" t="s">
        <v>134</v>
      </c>
      <c r="J26" s="336"/>
      <c r="K26" s="585" t="str">
        <f>UPPER(IF(OR(J26="a",J26="as"),F24,IF(OR(J26="b",J26="bs"),F28,0)))</f>
        <v>0</v>
      </c>
      <c r="L26" s="586"/>
      <c r="M26" s="434"/>
      <c r="N26" s="590"/>
      <c r="O26" s="434"/>
      <c r="P26" s="590"/>
      <c r="Q26" s="434"/>
      <c r="R26" s="316"/>
      <c r="S26" s="319"/>
    </row>
    <row r="27" spans="1:19" s="60" customFormat="1" ht="9.6" customHeight="1" x14ac:dyDescent="0.25">
      <c r="A27" s="577">
        <v>6</v>
      </c>
      <c r="B27" s="399" t="str">
        <f>IF($D27="","",VLOOKUP($D27,'1D ELO (5)'!$A$7:$P$39,14))</f>
        <v/>
      </c>
      <c r="C27" s="399" t="str">
        <f>IF($D27="","",VLOOKUP($D27,'1D ELO (5)'!$A$7:$P$39,15))</f>
        <v/>
      </c>
      <c r="D27" s="401"/>
      <c r="E27" s="587" t="str">
        <f>UPPER(IF($D27="","",VLOOKUP($D27,'1D ELO (5)'!$A$7:$P$39,5)))</f>
        <v/>
      </c>
      <c r="F27" s="472" t="str">
        <f>UPPER(IF($D27="","",VLOOKUP($D27,'1D ELO (5)'!$A$7:$P$39,2)))</f>
        <v/>
      </c>
      <c r="G27" s="472" t="str">
        <f>IF($D27="","",VLOOKUP($D27,'1D ELO (5)'!$A$7:$P$39,3))</f>
        <v/>
      </c>
      <c r="H27" s="588"/>
      <c r="I27" s="472" t="str">
        <f>IF($D27="","",VLOOKUP($D27,'1D ELO (5)'!$A$7:$P$39,4))</f>
        <v/>
      </c>
      <c r="J27" s="589"/>
      <c r="K27" s="434"/>
      <c r="L27" s="590"/>
      <c r="M27" s="437"/>
      <c r="N27" s="595"/>
      <c r="O27" s="434"/>
      <c r="P27" s="590"/>
      <c r="Q27" s="434"/>
      <c r="R27" s="316"/>
      <c r="S27" s="319"/>
    </row>
    <row r="28" spans="1:19" s="60" customFormat="1" ht="9.6" customHeight="1" x14ac:dyDescent="0.25">
      <c r="A28" s="577"/>
      <c r="B28" s="406"/>
      <c r="C28" s="406"/>
      <c r="D28" s="406"/>
      <c r="E28" s="587" t="str">
        <f>UPPER(IF($D27="","",VLOOKUP($D27,'1D ELO (5)'!$A$7:$P$33,11)))</f>
        <v/>
      </c>
      <c r="F28" s="472" t="str">
        <f>UPPER(IF($D27="","",VLOOKUP($D27,'1D ELO (5)'!$A$7:$P$33,8)))</f>
        <v/>
      </c>
      <c r="G28" s="472" t="str">
        <f>IF($D27="","",VLOOKUP($D27,'1D ELO (5)'!$A$7:$P$33,9))</f>
        <v/>
      </c>
      <c r="H28" s="588"/>
      <c r="I28" s="472" t="str">
        <f>IF($D27="","",VLOOKUP($D27,'1D ELO (5)'!$A$7:$P$33,10))</f>
        <v/>
      </c>
      <c r="J28" s="578"/>
      <c r="K28" s="434"/>
      <c r="L28" s="590"/>
      <c r="M28" s="591"/>
      <c r="N28" s="596"/>
      <c r="O28" s="434"/>
      <c r="P28" s="590"/>
      <c r="Q28" s="434"/>
      <c r="R28" s="316"/>
      <c r="S28" s="319"/>
    </row>
    <row r="29" spans="1:19" s="60" customFormat="1" ht="9.6" customHeight="1" x14ac:dyDescent="0.25">
      <c r="A29" s="577"/>
      <c r="B29" s="408"/>
      <c r="C29" s="408"/>
      <c r="D29" s="417"/>
      <c r="E29" s="626"/>
      <c r="F29" s="580"/>
      <c r="G29" s="580"/>
      <c r="H29" s="584"/>
      <c r="I29" s="580"/>
      <c r="J29" s="593"/>
      <c r="K29" s="434"/>
      <c r="L29" s="581"/>
      <c r="M29" s="582" t="str">
        <f>UPPER(IF(OR(L30="a",L30="as"),K25,IF(OR(L30="b",L30="bs"),K33,0)))</f>
        <v>0</v>
      </c>
      <c r="N29" s="590"/>
      <c r="O29" s="434"/>
      <c r="P29" s="590"/>
      <c r="Q29" s="434"/>
      <c r="R29" s="316"/>
      <c r="S29" s="319"/>
    </row>
    <row r="30" spans="1:19" s="60" customFormat="1" ht="9.6" customHeight="1" x14ac:dyDescent="0.25">
      <c r="A30" s="577"/>
      <c r="B30" s="408"/>
      <c r="C30" s="408"/>
      <c r="D30" s="417"/>
      <c r="E30" s="626"/>
      <c r="F30" s="580"/>
      <c r="G30" s="580"/>
      <c r="H30" s="584"/>
      <c r="I30" s="580"/>
      <c r="J30" s="593"/>
      <c r="K30" s="419" t="s">
        <v>134</v>
      </c>
      <c r="L30" s="336"/>
      <c r="M30" s="585" t="str">
        <f>UPPER(IF(OR(L30="a",L30="as"),K26,IF(OR(L30="b",L30="bs"),K34,0)))</f>
        <v>0</v>
      </c>
      <c r="N30" s="578"/>
      <c r="O30" s="434"/>
      <c r="P30" s="590"/>
      <c r="Q30" s="434"/>
      <c r="R30" s="316"/>
      <c r="S30" s="319"/>
    </row>
    <row r="31" spans="1:19" s="60" customFormat="1" ht="9.6" customHeight="1" x14ac:dyDescent="0.25">
      <c r="A31" s="594">
        <v>7</v>
      </c>
      <c r="B31" s="399" t="str">
        <f>IF($D31="","",VLOOKUP($D31,'1D ELO (5)'!$A$7:$P$39,14))</f>
        <v/>
      </c>
      <c r="C31" s="399" t="str">
        <f>IF($D31="","",VLOOKUP($D31,'1D ELO (5)'!$A$7:$P$39,15))</f>
        <v/>
      </c>
      <c r="D31" s="401"/>
      <c r="E31" s="587" t="str">
        <f>UPPER(IF($D31="","",VLOOKUP($D31,'1D ELO (5)'!$A$7:$P$39,5)))</f>
        <v/>
      </c>
      <c r="F31" s="472" t="str">
        <f>UPPER(IF($D31="","",VLOOKUP($D31,'1D ELO (5)'!$A$7:$P$39,2)))</f>
        <v/>
      </c>
      <c r="G31" s="472" t="str">
        <f>IF($D31="","",VLOOKUP($D31,'1D ELO (5)'!$A$7:$P$39,3))</f>
        <v/>
      </c>
      <c r="H31" s="588"/>
      <c r="I31" s="472" t="str">
        <f>IF($D31="","",VLOOKUP($D31,'1D ELO (5)'!$A$7:$P$39,4))</f>
        <v/>
      </c>
      <c r="J31" s="575"/>
      <c r="K31" s="434"/>
      <c r="L31" s="590"/>
      <c r="M31" s="434"/>
      <c r="N31" s="576"/>
      <c r="O31" s="437"/>
      <c r="P31" s="590"/>
      <c r="Q31" s="434"/>
      <c r="R31" s="316"/>
      <c r="S31" s="319"/>
    </row>
    <row r="32" spans="1:19" s="60" customFormat="1" ht="9.6" customHeight="1" x14ac:dyDescent="0.25">
      <c r="A32" s="577"/>
      <c r="B32" s="406"/>
      <c r="C32" s="406"/>
      <c r="D32" s="406"/>
      <c r="E32" s="587" t="str">
        <f>UPPER(IF($D31="","",VLOOKUP($D31,'1D ELO (5)'!$A$7:$P$33,11)))</f>
        <v/>
      </c>
      <c r="F32" s="472" t="str">
        <f>UPPER(IF($D31="","",VLOOKUP($D31,'1D ELO (5)'!$A$7:$P$33,8)))</f>
        <v/>
      </c>
      <c r="G32" s="472" t="str">
        <f>IF($D31="","",VLOOKUP($D31,'1D ELO (5)'!$A$7:$P$33,9))</f>
        <v/>
      </c>
      <c r="H32" s="588"/>
      <c r="I32" s="472" t="str">
        <f>IF($D31="","",VLOOKUP($D31,'1D ELO (5)'!$A$7:$P$33,10))</f>
        <v/>
      </c>
      <c r="J32" s="578"/>
      <c r="K32" s="579" t="str">
        <f>IF(J32="a",F31,IF(J32="b",F33,""))</f>
        <v/>
      </c>
      <c r="L32" s="590"/>
      <c r="M32" s="434"/>
      <c r="N32" s="576"/>
      <c r="O32" s="434"/>
      <c r="P32" s="590"/>
      <c r="Q32" s="434"/>
      <c r="R32" s="316"/>
      <c r="S32" s="319"/>
    </row>
    <row r="33" spans="1:19" s="60" customFormat="1" ht="9.6" customHeight="1" x14ac:dyDescent="0.25">
      <c r="A33" s="577"/>
      <c r="B33" s="408"/>
      <c r="C33" s="408"/>
      <c r="D33" s="417"/>
      <c r="E33" s="626"/>
      <c r="F33" s="580"/>
      <c r="G33" s="580"/>
      <c r="H33" s="584"/>
      <c r="I33" s="580"/>
      <c r="J33" s="581"/>
      <c r="K33" s="582" t="str">
        <f>UPPER(IF(OR(J34="a",J34="as"),F31,IF(OR(J34="b",J34="bs"),F35,0)))</f>
        <v>0</v>
      </c>
      <c r="L33" s="595"/>
      <c r="M33" s="434"/>
      <c r="N33" s="576"/>
      <c r="O33" s="434"/>
      <c r="P33" s="590"/>
      <c r="Q33" s="434"/>
      <c r="R33" s="316"/>
      <c r="S33" s="319"/>
    </row>
    <row r="34" spans="1:19" s="60" customFormat="1" ht="9.6" customHeight="1" x14ac:dyDescent="0.25">
      <c r="A34" s="577"/>
      <c r="B34" s="408"/>
      <c r="C34" s="408"/>
      <c r="D34" s="417"/>
      <c r="E34" s="626"/>
      <c r="F34" s="580"/>
      <c r="G34" s="580"/>
      <c r="H34" s="584"/>
      <c r="I34" s="473" t="s">
        <v>134</v>
      </c>
      <c r="J34" s="336"/>
      <c r="K34" s="585" t="str">
        <f>UPPER(IF(OR(J34="a",J34="as"),F32,IF(OR(J34="b",J34="bs"),F36,0)))</f>
        <v>0</v>
      </c>
      <c r="L34" s="578"/>
      <c r="M34" s="434"/>
      <c r="N34" s="576"/>
      <c r="O34" s="434"/>
      <c r="P34" s="590"/>
      <c r="Q34" s="434"/>
      <c r="R34" s="316"/>
      <c r="S34" s="319"/>
    </row>
    <row r="35" spans="1:19" s="60" customFormat="1" ht="9.6" customHeight="1" x14ac:dyDescent="0.25">
      <c r="A35" s="571">
        <v>8</v>
      </c>
      <c r="B35" s="399" t="str">
        <f>IF($D35="","",VLOOKUP($D35,'1D ELO (5)'!$A$7:$P$39,14))</f>
        <v/>
      </c>
      <c r="C35" s="399" t="str">
        <f>IF($D35="","",VLOOKUP($D35,'1D ELO (5)'!$A$7:$P$39,15))</f>
        <v/>
      </c>
      <c r="D35" s="401"/>
      <c r="E35" s="572" t="str">
        <f>UPPER(IF($D35="","",VLOOKUP($D35,'1D ELO (5)'!$A$7:$P$39,5)))</f>
        <v/>
      </c>
      <c r="F35" s="573" t="str">
        <f>UPPER(IF($D35="","",VLOOKUP($D35,'1D ELO (5)'!$A$7:$P$39,2)))</f>
        <v/>
      </c>
      <c r="G35" s="573" t="str">
        <f>IF($D35="","",VLOOKUP($D35,'1D ELO (5)'!$A$7:$P$39,3))</f>
        <v/>
      </c>
      <c r="H35" s="574"/>
      <c r="I35" s="573" t="str">
        <f>IF($D35="","",VLOOKUP($D35,'1D ELO (5)'!$A$7:$P$39,4))</f>
        <v/>
      </c>
      <c r="J35" s="589"/>
      <c r="K35" s="434"/>
      <c r="L35" s="576"/>
      <c r="M35" s="437"/>
      <c r="N35" s="583"/>
      <c r="O35" s="434"/>
      <c r="P35" s="590"/>
      <c r="Q35" s="434"/>
      <c r="R35" s="316"/>
      <c r="S35" s="319"/>
    </row>
    <row r="36" spans="1:19" s="60" customFormat="1" ht="9.6" customHeight="1" x14ac:dyDescent="0.25">
      <c r="A36" s="577"/>
      <c r="B36" s="406"/>
      <c r="C36" s="406"/>
      <c r="D36" s="406"/>
      <c r="E36" s="572" t="str">
        <f>UPPER(IF($D35="","",VLOOKUP($D35,'1D ELO (5)'!$A$7:$P$33,11)))</f>
        <v/>
      </c>
      <c r="F36" s="573" t="str">
        <f>UPPER(IF($D35="","",VLOOKUP($D35,'1D ELO (5)'!$A$7:$P$33,8)))</f>
        <v/>
      </c>
      <c r="G36" s="573" t="str">
        <f>IF($D35="","",VLOOKUP($D35,'1D ELO (5)'!$A$7:$P$33,9))</f>
        <v/>
      </c>
      <c r="H36" s="574"/>
      <c r="I36" s="573" t="str">
        <f>IF($D35="","",VLOOKUP($D35,'1D ELO (5)'!$A$7:$P$33,10))</f>
        <v/>
      </c>
      <c r="J36" s="578"/>
      <c r="K36" s="434"/>
      <c r="L36" s="576"/>
      <c r="M36" s="591"/>
      <c r="N36" s="592"/>
      <c r="O36" s="434"/>
      <c r="P36" s="590"/>
      <c r="Q36" s="434"/>
      <c r="R36" s="316"/>
      <c r="S36" s="319"/>
    </row>
    <row r="37" spans="1:19" s="60" customFormat="1" ht="9.6" customHeight="1" x14ac:dyDescent="0.25">
      <c r="A37" s="577"/>
      <c r="B37" s="408"/>
      <c r="C37" s="408"/>
      <c r="D37" s="417"/>
      <c r="E37" s="626"/>
      <c r="F37" s="580"/>
      <c r="G37" s="580"/>
      <c r="H37" s="584"/>
      <c r="I37" s="580"/>
      <c r="J37" s="593"/>
      <c r="K37" s="434"/>
      <c r="L37" s="576"/>
      <c r="M37" s="434"/>
      <c r="N37" s="576"/>
      <c r="O37" s="576"/>
      <c r="P37" s="581"/>
      <c r="Q37" s="582" t="str">
        <f>UPPER(IF(OR(P38="a",P38="as"),O21,IF(OR(P38="b",P38="bs"),O53,0)))</f>
        <v>0</v>
      </c>
      <c r="R37" s="600"/>
      <c r="S37" s="319"/>
    </row>
    <row r="38" spans="1:19" s="60" customFormat="1" ht="9.6" customHeight="1" x14ac:dyDescent="0.25">
      <c r="A38" s="577"/>
      <c r="B38" s="408"/>
      <c r="C38" s="408"/>
      <c r="D38" s="417"/>
      <c r="E38" s="626"/>
      <c r="F38" s="580"/>
      <c r="G38" s="580"/>
      <c r="H38" s="584"/>
      <c r="I38" s="580"/>
      <c r="J38" s="593"/>
      <c r="K38" s="434"/>
      <c r="L38" s="576"/>
      <c r="M38" s="434"/>
      <c r="N38" s="576"/>
      <c r="O38" s="419" t="s">
        <v>134</v>
      </c>
      <c r="P38" s="336"/>
      <c r="Q38" s="585" t="str">
        <f>UPPER(IF(OR(P38="a",P38="as"),O22,IF(OR(P38="b",P38="bs"),O54,0)))</f>
        <v>0</v>
      </c>
      <c r="R38" s="627"/>
      <c r="S38" s="319"/>
    </row>
    <row r="39" spans="1:19" s="60" customFormat="1" ht="9.6" customHeight="1" x14ac:dyDescent="0.25">
      <c r="A39" s="571">
        <v>9</v>
      </c>
      <c r="B39" s="399" t="str">
        <f>IF($D39="","",VLOOKUP($D39,'1D ELO (5)'!$A$7:$P$39,14))</f>
        <v/>
      </c>
      <c r="C39" s="399" t="str">
        <f>IF($D39="","",VLOOKUP($D39,'1D ELO (5)'!$A$7:$P$39,15))</f>
        <v/>
      </c>
      <c r="D39" s="401"/>
      <c r="E39" s="624" t="str">
        <f>UPPER(IF($D39="","",VLOOKUP($D39,'1D ELO (5)'!$A$7:$P$39,5)))</f>
        <v/>
      </c>
      <c r="F39" s="573" t="str">
        <f>UPPER(IF($D39="","",VLOOKUP($D39,'1D ELO (5)'!$A$7:$P$39,2)))</f>
        <v/>
      </c>
      <c r="G39" s="573" t="str">
        <f>IF($D39="","",VLOOKUP($D39,'1D ELO (5)'!$A$7:$P$39,3))</f>
        <v/>
      </c>
      <c r="H39" s="574"/>
      <c r="I39" s="573" t="str">
        <f>IF($D39="","",VLOOKUP($D39,'1D ELO (5)'!$A$7:$P$39,4))</f>
        <v/>
      </c>
      <c r="J39" s="575"/>
      <c r="K39" s="434"/>
      <c r="L39" s="576"/>
      <c r="M39" s="434"/>
      <c r="N39" s="576"/>
      <c r="O39" s="434"/>
      <c r="P39" s="590"/>
      <c r="Q39" s="437"/>
      <c r="R39" s="316"/>
      <c r="S39" s="319"/>
    </row>
    <row r="40" spans="1:19" s="60" customFormat="1" ht="9.6" customHeight="1" x14ac:dyDescent="0.25">
      <c r="A40" s="577"/>
      <c r="B40" s="406"/>
      <c r="C40" s="406"/>
      <c r="D40" s="406"/>
      <c r="E40" s="624" t="str">
        <f>UPPER(IF($D39="","",VLOOKUP($D39,'1D ELO (5)'!$A$7:$P$33,11)))</f>
        <v/>
      </c>
      <c r="F40" s="402" t="str">
        <f>UPPER(IF($D39="","",VLOOKUP($D39,'1D ELO (5)'!$A$7:$P$33,8)))</f>
        <v/>
      </c>
      <c r="G40" s="402" t="str">
        <f>IF($D39="","",VLOOKUP($D39,'1D ELO (5)'!$A$7:$P$33,9))</f>
        <v/>
      </c>
      <c r="H40" s="598"/>
      <c r="I40" s="402" t="str">
        <f>IF($D39="","",VLOOKUP($D39,'1D ELO (5)'!$A$7:$P$33,10))</f>
        <v/>
      </c>
      <c r="J40" s="578"/>
      <c r="K40" s="579" t="str">
        <f>IF(J40="a",F39,IF(J40="b",F41,""))</f>
        <v/>
      </c>
      <c r="L40" s="576"/>
      <c r="M40" s="434"/>
      <c r="N40" s="576"/>
      <c r="O40" s="434"/>
      <c r="P40" s="590"/>
      <c r="Q40" s="591"/>
      <c r="R40" s="628"/>
      <c r="S40" s="319"/>
    </row>
    <row r="41" spans="1:19" s="60" customFormat="1" ht="9.6" customHeight="1" x14ac:dyDescent="0.25">
      <c r="A41" s="577"/>
      <c r="B41" s="408"/>
      <c r="C41" s="408"/>
      <c r="D41" s="417"/>
      <c r="E41" s="626"/>
      <c r="F41" s="580"/>
      <c r="G41" s="580"/>
      <c r="H41" s="584"/>
      <c r="I41" s="580"/>
      <c r="J41" s="581"/>
      <c r="K41" s="582" t="str">
        <f>UPPER(IF(OR(J42="a",J42="as"),F39,IF(OR(J42="b",J42="bs"),F43,0)))</f>
        <v>0</v>
      </c>
      <c r="L41" s="583"/>
      <c r="M41" s="434"/>
      <c r="N41" s="576"/>
      <c r="O41" s="434"/>
      <c r="P41" s="590"/>
      <c r="Q41" s="434"/>
      <c r="R41" s="316"/>
      <c r="S41" s="319"/>
    </row>
    <row r="42" spans="1:19" s="60" customFormat="1" ht="9.6" customHeight="1" x14ac:dyDescent="0.25">
      <c r="A42" s="577"/>
      <c r="B42" s="408"/>
      <c r="C42" s="408"/>
      <c r="D42" s="417"/>
      <c r="E42" s="626"/>
      <c r="F42" s="580"/>
      <c r="G42" s="580"/>
      <c r="H42" s="584"/>
      <c r="I42" s="473" t="s">
        <v>134</v>
      </c>
      <c r="J42" s="336"/>
      <c r="K42" s="585" t="str">
        <f>UPPER(IF(OR(J42="a",J42="as"),F40,IF(OR(J42="b",J42="bs"),F44,0)))</f>
        <v>0</v>
      </c>
      <c r="L42" s="586"/>
      <c r="M42" s="434"/>
      <c r="N42" s="576"/>
      <c r="O42" s="434"/>
      <c r="P42" s="590"/>
      <c r="Q42" s="434"/>
      <c r="R42" s="316"/>
      <c r="S42" s="319"/>
    </row>
    <row r="43" spans="1:19" s="60" customFormat="1" ht="9.6" customHeight="1" x14ac:dyDescent="0.25">
      <c r="A43" s="577">
        <v>10</v>
      </c>
      <c r="B43" s="399" t="str">
        <f>IF($D43="","",VLOOKUP($D43,'1D ELO (5)'!$A$7:$P$39,13))</f>
        <v/>
      </c>
      <c r="C43" s="399" t="str">
        <f>IF($D43="","",VLOOKUP($D43,'1D ELO (5)'!$A$7:$P$39,15))</f>
        <v/>
      </c>
      <c r="D43" s="401"/>
      <c r="E43" s="587" t="str">
        <f>UPPER(IF($D43="","",VLOOKUP($D43,'1D ELO (5)'!$A$7:$P$39,5)))</f>
        <v/>
      </c>
      <c r="F43" s="472" t="str">
        <f>UPPER(IF($D43="","",VLOOKUP($D43,'1D ELO (5)'!$A$7:$P$39,2)))</f>
        <v/>
      </c>
      <c r="G43" s="472" t="str">
        <f>IF($D43="","",VLOOKUP($D43,'1D ELO (5)'!$A$7:$P$39,3))</f>
        <v/>
      </c>
      <c r="H43" s="588"/>
      <c r="I43" s="472" t="str">
        <f>IF($D43="","",VLOOKUP($D43,'1D ELO (5)'!$A$7:$P$39,4))</f>
        <v/>
      </c>
      <c r="J43" s="589"/>
      <c r="K43" s="434"/>
      <c r="L43" s="590"/>
      <c r="M43" s="437"/>
      <c r="N43" s="583"/>
      <c r="O43" s="434"/>
      <c r="P43" s="590"/>
      <c r="Q43" s="434"/>
      <c r="R43" s="316"/>
      <c r="S43" s="319"/>
    </row>
    <row r="44" spans="1:19" s="60" customFormat="1" ht="9.6" customHeight="1" x14ac:dyDescent="0.25">
      <c r="A44" s="577"/>
      <c r="B44" s="406"/>
      <c r="C44" s="406"/>
      <c r="D44" s="406"/>
      <c r="E44" s="587" t="str">
        <f>UPPER(IF($D43="","",VLOOKUP($D43,'1D ELO (5)'!$A$7:$P$33,11)))</f>
        <v/>
      </c>
      <c r="F44" s="472" t="str">
        <f>UPPER(IF($D43="","",VLOOKUP($D43,'1D ELO (5)'!$A$7:$P$33,8)))</f>
        <v/>
      </c>
      <c r="G44" s="472" t="str">
        <f>IF($D43="","",VLOOKUP($D43,'1D ELO (5)'!$A$7:$P$33,9))</f>
        <v/>
      </c>
      <c r="H44" s="588"/>
      <c r="I44" s="472" t="str">
        <f>IF($D43="","",VLOOKUP($D43,'1D ELO (5)'!$A$7:$P$33,10))</f>
        <v/>
      </c>
      <c r="J44" s="578"/>
      <c r="K44" s="434"/>
      <c r="L44" s="590"/>
      <c r="M44" s="591"/>
      <c r="N44" s="592"/>
      <c r="O44" s="434"/>
      <c r="P44" s="590"/>
      <c r="Q44" s="434"/>
      <c r="R44" s="316"/>
      <c r="S44" s="319"/>
    </row>
    <row r="45" spans="1:19" s="60" customFormat="1" ht="9.6" customHeight="1" x14ac:dyDescent="0.25">
      <c r="A45" s="577"/>
      <c r="B45" s="408"/>
      <c r="C45" s="408"/>
      <c r="D45" s="417"/>
      <c r="E45" s="626"/>
      <c r="F45" s="580"/>
      <c r="G45" s="580"/>
      <c r="H45" s="584"/>
      <c r="I45" s="580"/>
      <c r="J45" s="593"/>
      <c r="K45" s="434"/>
      <c r="L45" s="581"/>
      <c r="M45" s="582" t="str">
        <f>UPPER(IF(OR(L46="a",L46="as"),K41,IF(OR(L46="b",L46="bs"),K49,0)))</f>
        <v>0</v>
      </c>
      <c r="N45" s="576"/>
      <c r="O45" s="434"/>
      <c r="P45" s="590"/>
      <c r="Q45" s="434"/>
      <c r="R45" s="316"/>
      <c r="S45" s="319"/>
    </row>
    <row r="46" spans="1:19" s="60" customFormat="1" ht="9.6" customHeight="1" x14ac:dyDescent="0.25">
      <c r="A46" s="577"/>
      <c r="B46" s="408"/>
      <c r="C46" s="408"/>
      <c r="D46" s="417"/>
      <c r="E46" s="626"/>
      <c r="F46" s="580"/>
      <c r="G46" s="580"/>
      <c r="H46" s="584"/>
      <c r="I46" s="580"/>
      <c r="J46" s="593"/>
      <c r="K46" s="419" t="s">
        <v>134</v>
      </c>
      <c r="L46" s="336"/>
      <c r="M46" s="585" t="str">
        <f>UPPER(IF(OR(L46="a",L46="as"),K42,IF(OR(L46="b",L46="bs"),K50,0)))</f>
        <v>0</v>
      </c>
      <c r="N46" s="586"/>
      <c r="O46" s="434"/>
      <c r="P46" s="590"/>
      <c r="Q46" s="434"/>
      <c r="R46" s="316"/>
      <c r="S46" s="319"/>
    </row>
    <row r="47" spans="1:19" s="60" customFormat="1" ht="9.6" customHeight="1" x14ac:dyDescent="0.25">
      <c r="A47" s="594">
        <v>11</v>
      </c>
      <c r="B47" s="399" t="str">
        <f>IF($D47="","",VLOOKUP($D47,'1D ELO (5)'!$A$7:$P$39,14))</f>
        <v/>
      </c>
      <c r="C47" s="399" t="str">
        <f>IF($D47="","",VLOOKUP($D47,'1D ELO (5)'!$A$7:$P$39,15))</f>
        <v/>
      </c>
      <c r="D47" s="401"/>
      <c r="E47" s="587" t="str">
        <f>UPPER(IF($D47="","",VLOOKUP($D47,'1D ELO (5)'!$A$7:$P$39,5)))</f>
        <v/>
      </c>
      <c r="F47" s="472" t="str">
        <f>UPPER(IF($D47="","",VLOOKUP($D47,'1D ELO (5)'!$A$7:$P$39,2)))</f>
        <v/>
      </c>
      <c r="G47" s="472" t="str">
        <f>IF($D47="","",VLOOKUP($D47,'1D ELO (5)'!$A$7:$P$39,3))</f>
        <v/>
      </c>
      <c r="H47" s="588"/>
      <c r="I47" s="472" t="str">
        <f>IF($D47="","",VLOOKUP($D47,'1D ELO (5)'!$A$7:$P$39,4))</f>
        <v/>
      </c>
      <c r="J47" s="575"/>
      <c r="K47" s="434"/>
      <c r="L47" s="590"/>
      <c r="M47" s="434"/>
      <c r="N47" s="590"/>
      <c r="O47" s="437"/>
      <c r="P47" s="590"/>
      <c r="Q47" s="434"/>
      <c r="R47" s="316"/>
      <c r="S47" s="319"/>
    </row>
    <row r="48" spans="1:19" s="60" customFormat="1" ht="9.6" customHeight="1" x14ac:dyDescent="0.25">
      <c r="A48" s="577"/>
      <c r="B48" s="406"/>
      <c r="C48" s="406"/>
      <c r="D48" s="406"/>
      <c r="E48" s="587" t="str">
        <f>UPPER(IF($D47="","",VLOOKUP($D47,'1D ELO (5)'!$A$7:$P$33,11)))</f>
        <v/>
      </c>
      <c r="F48" s="472" t="str">
        <f>UPPER(IF($D47="","",VLOOKUP($D47,'1D ELO (5)'!$A$7:$P$33,8)))</f>
        <v/>
      </c>
      <c r="G48" s="472" t="str">
        <f>IF($D47="","",VLOOKUP($D47,'1D ELO (5)'!$A$7:$P$33,9))</f>
        <v/>
      </c>
      <c r="H48" s="588"/>
      <c r="I48" s="472" t="str">
        <f>IF($D47="","",VLOOKUP($D47,'1D ELO (5)'!$A$7:$P$33,10))</f>
        <v/>
      </c>
      <c r="J48" s="578"/>
      <c r="K48" s="579" t="str">
        <f>IF(J48="a",F47,IF(J48="b",F49,""))</f>
        <v/>
      </c>
      <c r="L48" s="590"/>
      <c r="M48" s="434"/>
      <c r="N48" s="590"/>
      <c r="O48" s="434"/>
      <c r="P48" s="590"/>
      <c r="Q48" s="434"/>
      <c r="R48" s="316"/>
      <c r="S48" s="319"/>
    </row>
    <row r="49" spans="1:19" s="60" customFormat="1" ht="9.6" customHeight="1" x14ac:dyDescent="0.25">
      <c r="A49" s="577"/>
      <c r="B49" s="408"/>
      <c r="C49" s="408"/>
      <c r="D49" s="408"/>
      <c r="E49" s="407"/>
      <c r="F49" s="580"/>
      <c r="G49" s="580"/>
      <c r="H49" s="584"/>
      <c r="I49" s="580"/>
      <c r="J49" s="581"/>
      <c r="K49" s="582" t="str">
        <f>UPPER(IF(OR(J50="a",J50="as"),F47,IF(OR(J50="b",J50="bs"),F51,0)))</f>
        <v>0</v>
      </c>
      <c r="L49" s="595"/>
      <c r="M49" s="434"/>
      <c r="N49" s="590"/>
      <c r="O49" s="434"/>
      <c r="P49" s="590"/>
      <c r="Q49" s="434"/>
      <c r="R49" s="316"/>
      <c r="S49" s="319"/>
    </row>
    <row r="50" spans="1:19" s="60" customFormat="1" ht="9.6" customHeight="1" x14ac:dyDescent="0.25">
      <c r="A50" s="577"/>
      <c r="B50" s="408"/>
      <c r="C50" s="408"/>
      <c r="D50" s="408"/>
      <c r="E50" s="407"/>
      <c r="F50" s="580"/>
      <c r="G50" s="580"/>
      <c r="H50" s="584"/>
      <c r="I50" s="473" t="s">
        <v>134</v>
      </c>
      <c r="J50" s="336"/>
      <c r="K50" s="585" t="str">
        <f>UPPER(IF(OR(J50="a",J50="as"),F48,IF(OR(J50="b",J50="bs"),F52,0)))</f>
        <v>0</v>
      </c>
      <c r="L50" s="578"/>
      <c r="M50" s="434"/>
      <c r="N50" s="590"/>
      <c r="O50" s="434"/>
      <c r="P50" s="590"/>
      <c r="Q50" s="434"/>
      <c r="R50" s="316"/>
      <c r="S50" s="319"/>
    </row>
    <row r="51" spans="1:19" s="60" customFormat="1" ht="9.6" customHeight="1" x14ac:dyDescent="0.25">
      <c r="A51" s="577">
        <v>12</v>
      </c>
      <c r="B51" s="399" t="str">
        <f>IF($D51="","",VLOOKUP($D51,'1D ELO (5)'!$A$7:$P$39,14))</f>
        <v/>
      </c>
      <c r="C51" s="399" t="str">
        <f>IF($D51="","",VLOOKUP($D51,'1D ELO (5)'!$A$7:$P$39,15))</f>
        <v/>
      </c>
      <c r="D51" s="401"/>
      <c r="E51" s="587" t="str">
        <f>UPPER(IF($D51="","",VLOOKUP($D51,'1D ELO (5)'!$A$7:$P$39,5)))</f>
        <v/>
      </c>
      <c r="F51" s="472" t="str">
        <f>UPPER(IF($D51="","",VLOOKUP($D51,'1D ELO (5)'!$A$7:$P$39,2)))</f>
        <v/>
      </c>
      <c r="G51" s="472" t="str">
        <f>IF($D51="","",VLOOKUP($D51,'1D ELO (5)'!$A$7:$P$39,3))</f>
        <v/>
      </c>
      <c r="H51" s="588"/>
      <c r="I51" s="472" t="str">
        <f>IF($D51="","",VLOOKUP($D51,'1D ELO (5)'!$A$7:$P$39,4))</f>
        <v/>
      </c>
      <c r="J51" s="589"/>
      <c r="K51" s="434"/>
      <c r="L51" s="576"/>
      <c r="M51" s="437"/>
      <c r="N51" s="595"/>
      <c r="O51" s="434"/>
      <c r="P51" s="590"/>
      <c r="Q51" s="434"/>
      <c r="R51" s="316"/>
      <c r="S51" s="319"/>
    </row>
    <row r="52" spans="1:19" s="60" customFormat="1" ht="9.6" customHeight="1" x14ac:dyDescent="0.25">
      <c r="A52" s="577"/>
      <c r="B52" s="406"/>
      <c r="C52" s="406"/>
      <c r="D52" s="406"/>
      <c r="E52" s="587" t="str">
        <f>UPPER(IF($D51="","",VLOOKUP($D51,'1D ELO (5)'!$A$7:$P$33,11)))</f>
        <v/>
      </c>
      <c r="F52" s="472" t="str">
        <f>UPPER(IF($D51="","",VLOOKUP($D51,'1D ELO (5)'!$A$7:$P$33,8)))</f>
        <v/>
      </c>
      <c r="G52" s="472" t="str">
        <f>IF($D51="","",VLOOKUP($D51,'1D ELO (5)'!$A$7:$P$33,9))</f>
        <v/>
      </c>
      <c r="H52" s="588"/>
      <c r="I52" s="472" t="str">
        <f>IF($D51="","",VLOOKUP($D51,'1D ELO (5)'!$A$7:$P$33,10))</f>
        <v/>
      </c>
      <c r="J52" s="578"/>
      <c r="K52" s="434"/>
      <c r="L52" s="576"/>
      <c r="M52" s="591"/>
      <c r="N52" s="596"/>
      <c r="O52" s="434"/>
      <c r="P52" s="590"/>
      <c r="Q52" s="434"/>
      <c r="R52" s="316"/>
      <c r="S52" s="319"/>
    </row>
    <row r="53" spans="1:19" s="60" customFormat="1" ht="9.6" customHeight="1" x14ac:dyDescent="0.25">
      <c r="A53" s="577"/>
      <c r="B53" s="408"/>
      <c r="C53" s="408"/>
      <c r="D53" s="408"/>
      <c r="E53" s="407"/>
      <c r="F53" s="580"/>
      <c r="G53" s="580"/>
      <c r="H53" s="584"/>
      <c r="I53" s="580"/>
      <c r="J53" s="593"/>
      <c r="K53" s="434"/>
      <c r="L53" s="576"/>
      <c r="M53" s="434"/>
      <c r="N53" s="581"/>
      <c r="O53" s="582" t="str">
        <f>UPPER(IF(OR(N54="a",N54="as"),M45,IF(OR(N54="b",N54="bs"),M61,0)))</f>
        <v>0</v>
      </c>
      <c r="P53" s="590"/>
      <c r="Q53" s="434"/>
      <c r="R53" s="316"/>
      <c r="S53" s="319"/>
    </row>
    <row r="54" spans="1:19" s="60" customFormat="1" ht="9.6" customHeight="1" x14ac:dyDescent="0.25">
      <c r="A54" s="577"/>
      <c r="B54" s="408"/>
      <c r="C54" s="408"/>
      <c r="D54" s="408"/>
      <c r="E54" s="407"/>
      <c r="F54" s="580"/>
      <c r="G54" s="580"/>
      <c r="H54" s="584"/>
      <c r="I54" s="580"/>
      <c r="J54" s="593"/>
      <c r="K54" s="434"/>
      <c r="L54" s="576"/>
      <c r="M54" s="419" t="s">
        <v>134</v>
      </c>
      <c r="N54" s="336"/>
      <c r="O54" s="585" t="str">
        <f>UPPER(IF(OR(N54="a",N54="as"),M46,IF(OR(N54="b",N54="bs"),M62,0)))</f>
        <v>0</v>
      </c>
      <c r="P54" s="578"/>
      <c r="Q54" s="434"/>
      <c r="R54" s="316"/>
      <c r="S54" s="319"/>
    </row>
    <row r="55" spans="1:19" s="60" customFormat="1" ht="9.6" customHeight="1" x14ac:dyDescent="0.25">
      <c r="A55" s="594">
        <v>13</v>
      </c>
      <c r="B55" s="399" t="str">
        <f>IF($D55="","",VLOOKUP($D55,'1D ELO (5)'!$A$7:$P$39,14))</f>
        <v/>
      </c>
      <c r="C55" s="399" t="str">
        <f>IF($D55="","",VLOOKUP($D55,'1D ELO (5)'!$A$7:$P$39,15))</f>
        <v/>
      </c>
      <c r="D55" s="401"/>
      <c r="E55" s="587" t="str">
        <f>UPPER(IF($D55="","",VLOOKUP($D55,'1D ELO (5)'!$A$7:$P$39,5)))</f>
        <v/>
      </c>
      <c r="F55" s="472" t="str">
        <f>UPPER(IF($D55="","",VLOOKUP($D55,'1D ELO (5)'!$A$7:$P$39,2)))</f>
        <v/>
      </c>
      <c r="G55" s="472" t="str">
        <f>IF($D55="","",VLOOKUP($D55,'1D ELO (5)'!$A$7:$P$39,3))</f>
        <v/>
      </c>
      <c r="H55" s="588"/>
      <c r="I55" s="472" t="str">
        <f>IF($D55="","",VLOOKUP($D55,'1D ELO (5)'!$A$7:$P$39,4))</f>
        <v/>
      </c>
      <c r="J55" s="575"/>
      <c r="K55" s="434"/>
      <c r="L55" s="576"/>
      <c r="M55" s="434"/>
      <c r="N55" s="590"/>
      <c r="O55" s="434"/>
      <c r="P55" s="576"/>
      <c r="Q55" s="434"/>
      <c r="R55" s="316"/>
      <c r="S55" s="319"/>
    </row>
    <row r="56" spans="1:19" s="60" customFormat="1" ht="9.6" customHeight="1" x14ac:dyDescent="0.25">
      <c r="A56" s="577"/>
      <c r="B56" s="406"/>
      <c r="C56" s="406"/>
      <c r="D56" s="406"/>
      <c r="E56" s="587" t="str">
        <f>UPPER(IF($D55="","",VLOOKUP($D55,'1D ELO (5)'!$A$7:$P$33,11)))</f>
        <v/>
      </c>
      <c r="F56" s="472" t="str">
        <f>UPPER(IF($D55="","",VLOOKUP($D55,'1D ELO (5)'!$A$7:$P$33,8)))</f>
        <v/>
      </c>
      <c r="G56" s="472" t="str">
        <f>IF($D55="","",VLOOKUP($D55,'1D ELO (5)'!$A$7:$P$33,9))</f>
        <v/>
      </c>
      <c r="H56" s="588"/>
      <c r="I56" s="472" t="str">
        <f>IF($D55="","",VLOOKUP($D55,'1D ELO (5)'!$A$7:$P$33,10))</f>
        <v/>
      </c>
      <c r="J56" s="578"/>
      <c r="K56" s="579" t="str">
        <f>IF(J56="a",F55,IF(J56="b",F57,""))</f>
        <v/>
      </c>
      <c r="L56" s="576"/>
      <c r="M56" s="434"/>
      <c r="N56" s="590"/>
      <c r="O56" s="434"/>
      <c r="P56" s="576"/>
      <c r="Q56" s="434"/>
      <c r="R56" s="316"/>
      <c r="S56" s="319"/>
    </row>
    <row r="57" spans="1:19" s="60" customFormat="1" ht="9.6" customHeight="1" x14ac:dyDescent="0.25">
      <c r="A57" s="577"/>
      <c r="B57" s="408"/>
      <c r="C57" s="408"/>
      <c r="D57" s="417"/>
      <c r="E57" s="626"/>
      <c r="F57" s="580"/>
      <c r="G57" s="580"/>
      <c r="H57" s="584"/>
      <c r="I57" s="580"/>
      <c r="J57" s="581"/>
      <c r="K57" s="582" t="str">
        <f>UPPER(IF(OR(J58="a",J58="as"),F55,IF(OR(J58="b",J58="bs"),F59,0)))</f>
        <v>0</v>
      </c>
      <c r="L57" s="583"/>
      <c r="M57" s="434"/>
      <c r="N57" s="590"/>
      <c r="O57" s="434"/>
      <c r="P57" s="576"/>
      <c r="Q57" s="434"/>
      <c r="R57" s="316"/>
      <c r="S57" s="319"/>
    </row>
    <row r="58" spans="1:19" s="60" customFormat="1" ht="9.6" customHeight="1" x14ac:dyDescent="0.25">
      <c r="A58" s="577"/>
      <c r="B58" s="408"/>
      <c r="C58" s="408"/>
      <c r="D58" s="417"/>
      <c r="E58" s="626"/>
      <c r="F58" s="580"/>
      <c r="G58" s="580"/>
      <c r="H58" s="584"/>
      <c r="I58" s="473" t="s">
        <v>134</v>
      </c>
      <c r="J58" s="336"/>
      <c r="K58" s="585" t="str">
        <f>UPPER(IF(OR(J58="a",J58="as"),F56,IF(OR(J58="b",J58="bs"),F60,0)))</f>
        <v>0</v>
      </c>
      <c r="L58" s="586"/>
      <c r="M58" s="434"/>
      <c r="N58" s="590"/>
      <c r="O58" s="434"/>
      <c r="P58" s="576"/>
      <c r="Q58" s="434"/>
      <c r="R58" s="316"/>
      <c r="S58" s="319"/>
    </row>
    <row r="59" spans="1:19" s="60" customFormat="1" ht="9.6" customHeight="1" x14ac:dyDescent="0.25">
      <c r="A59" s="577">
        <v>14</v>
      </c>
      <c r="B59" s="399" t="str">
        <f>IF($D59="","",VLOOKUP($D59,'1D ELO (5)'!$A$7:$P$39,14))</f>
        <v/>
      </c>
      <c r="C59" s="399" t="str">
        <f>IF($D59="","",VLOOKUP($D59,'1D ELO (5)'!$A$7:$P$39,15))</f>
        <v/>
      </c>
      <c r="D59" s="401"/>
      <c r="E59" s="587" t="str">
        <f>UPPER(IF($D59="","",VLOOKUP($D59,'1D ELO (5)'!$A$7:$P$39,5)))</f>
        <v/>
      </c>
      <c r="F59" s="472" t="str">
        <f>UPPER(IF($D59="","",VLOOKUP($D59,'1D ELO (5)'!$A$7:$P$39,2)))</f>
        <v/>
      </c>
      <c r="G59" s="472" t="str">
        <f>IF($D59="","",VLOOKUP($D59,'1D ELO (5)'!$A$7:$P$39,3))</f>
        <v/>
      </c>
      <c r="H59" s="588"/>
      <c r="I59" s="472" t="str">
        <f>IF($D59="","",VLOOKUP($D59,'1D ELO (5)'!$A$7:$P$39,4))</f>
        <v/>
      </c>
      <c r="J59" s="589"/>
      <c r="K59" s="434"/>
      <c r="L59" s="590"/>
      <c r="M59" s="437"/>
      <c r="N59" s="595"/>
      <c r="O59" s="434"/>
      <c r="P59" s="576"/>
      <c r="Q59" s="434"/>
      <c r="R59" s="316"/>
      <c r="S59" s="319"/>
    </row>
    <row r="60" spans="1:19" s="60" customFormat="1" ht="9.6" customHeight="1" x14ac:dyDescent="0.25">
      <c r="A60" s="577"/>
      <c r="B60" s="406"/>
      <c r="C60" s="406"/>
      <c r="D60" s="406"/>
      <c r="E60" s="587" t="str">
        <f>UPPER(IF($D59="","",VLOOKUP($D59,'1D ELO (5)'!$A$7:$P$33,11)))</f>
        <v/>
      </c>
      <c r="F60" s="472" t="str">
        <f>UPPER(IF($D59="","",VLOOKUP($D59,'1D ELO (5)'!$A$7:$P$33,8)))</f>
        <v/>
      </c>
      <c r="G60" s="472" t="str">
        <f>IF($D59="","",VLOOKUP($D59,'1D ELO (5)'!$A$7:$P$33,9))</f>
        <v/>
      </c>
      <c r="H60" s="588"/>
      <c r="I60" s="472" t="str">
        <f>IF($D59="","",VLOOKUP($D59,'1D ELO (5)'!$A$7:$P$33,10))</f>
        <v/>
      </c>
      <c r="J60" s="578"/>
      <c r="K60" s="434"/>
      <c r="L60" s="590"/>
      <c r="M60" s="591"/>
      <c r="N60" s="596"/>
      <c r="O60" s="434"/>
      <c r="P60" s="576"/>
      <c r="Q60" s="434"/>
      <c r="R60" s="316"/>
      <c r="S60" s="319"/>
    </row>
    <row r="61" spans="1:19" s="60" customFormat="1" ht="9.6" customHeight="1" x14ac:dyDescent="0.25">
      <c r="A61" s="577"/>
      <c r="B61" s="408"/>
      <c r="C61" s="408"/>
      <c r="D61" s="417"/>
      <c r="E61" s="626"/>
      <c r="F61" s="580"/>
      <c r="G61" s="580"/>
      <c r="H61" s="584"/>
      <c r="I61" s="580"/>
      <c r="J61" s="593"/>
      <c r="K61" s="434"/>
      <c r="L61" s="581"/>
      <c r="M61" s="582" t="str">
        <f>UPPER(IF(OR(L62="a",L62="as"),K57,IF(OR(L62="b",L62="bs"),K65,0)))</f>
        <v>0</v>
      </c>
      <c r="N61" s="590"/>
      <c r="O61" s="434"/>
      <c r="P61" s="576"/>
      <c r="Q61" s="434"/>
      <c r="R61" s="316"/>
      <c r="S61" s="319"/>
    </row>
    <row r="62" spans="1:19" s="60" customFormat="1" ht="9.6" customHeight="1" x14ac:dyDescent="0.25">
      <c r="A62" s="577"/>
      <c r="B62" s="408"/>
      <c r="C62" s="408"/>
      <c r="D62" s="417"/>
      <c r="E62" s="626"/>
      <c r="F62" s="580"/>
      <c r="G62" s="580"/>
      <c r="H62" s="584"/>
      <c r="I62" s="580"/>
      <c r="J62" s="593"/>
      <c r="K62" s="419" t="s">
        <v>134</v>
      </c>
      <c r="L62" s="336"/>
      <c r="M62" s="585" t="str">
        <f>UPPER(IF(OR(L62="a",L62="as"),K58,IF(OR(L62="b",L62="bs"),K66,0)))</f>
        <v>0</v>
      </c>
      <c r="N62" s="578"/>
      <c r="O62" s="434"/>
      <c r="P62" s="576"/>
      <c r="Q62" s="434"/>
      <c r="R62" s="316"/>
      <c r="S62" s="319"/>
    </row>
    <row r="63" spans="1:19" s="60" customFormat="1" ht="9.6" customHeight="1" x14ac:dyDescent="0.25">
      <c r="A63" s="594">
        <v>15</v>
      </c>
      <c r="B63" s="399" t="str">
        <f>IF($D63="","",VLOOKUP($D63,'1D ELO (5)'!$A$7:$P$39,14))</f>
        <v/>
      </c>
      <c r="C63" s="399" t="str">
        <f>IF($D63="","",VLOOKUP($D63,'1D ELO (5)'!$A$7:$P$39,15))</f>
        <v/>
      </c>
      <c r="D63" s="401"/>
      <c r="E63" s="587" t="str">
        <f>UPPER(IF($D63="","",VLOOKUP($D63,'1D ELO (5)'!$A$7:$P$39,5)))</f>
        <v/>
      </c>
      <c r="F63" s="472" t="str">
        <f>UPPER(IF($D63="","",VLOOKUP($D63,'1D ELO (5)'!$A$7:$P$39,2)))</f>
        <v/>
      </c>
      <c r="G63" s="472" t="str">
        <f>IF($D63="","",VLOOKUP($D63,'1D ELO (5)'!$A$7:$P$39,3))</f>
        <v/>
      </c>
      <c r="H63" s="588"/>
      <c r="I63" s="472" t="str">
        <f>IF($D63="","",VLOOKUP($D63,'1D ELO (5)'!$A$7:$P$39,4))</f>
        <v/>
      </c>
      <c r="J63" s="575"/>
      <c r="K63" s="434"/>
      <c r="L63" s="590"/>
      <c r="M63" s="434"/>
      <c r="N63" s="576"/>
      <c r="O63" s="632" t="s">
        <v>129</v>
      </c>
      <c r="P63" s="633"/>
      <c r="Q63" s="632" t="s">
        <v>441</v>
      </c>
      <c r="R63" s="633"/>
      <c r="S63" s="319"/>
    </row>
    <row r="64" spans="1:19" s="60" customFormat="1" ht="9.6" customHeight="1" x14ac:dyDescent="0.25">
      <c r="A64" s="577"/>
      <c r="B64" s="406"/>
      <c r="C64" s="406"/>
      <c r="D64" s="406"/>
      <c r="E64" s="587" t="str">
        <f>UPPER(IF($D63="","",VLOOKUP($D63,'1D ELO (5)'!$A$7:$P$33,11)))</f>
        <v/>
      </c>
      <c r="F64" s="472" t="str">
        <f>UPPER(IF($D63="","",VLOOKUP($D63,'1D ELO (5)'!$A$7:$P$33,8)))</f>
        <v/>
      </c>
      <c r="G64" s="472" t="str">
        <f>IF($D63="","",VLOOKUP($D63,'1D ELO (5)'!$A$7:$P$33,9))</f>
        <v/>
      </c>
      <c r="H64" s="588"/>
      <c r="I64" s="472" t="str">
        <f>IF($D63="","",VLOOKUP($D63,'1D ELO (5)'!$A$7:$P$33,10))</f>
        <v/>
      </c>
      <c r="J64" s="578"/>
      <c r="K64" s="579" t="str">
        <f>IF(J64="a",F63,IF(J64="b",F65,""))</f>
        <v/>
      </c>
      <c r="L64" s="590"/>
      <c r="M64" s="434"/>
      <c r="N64" s="576"/>
      <c r="O64" s="634" t="str">
        <f>UPPER(IF(OR(P38="a",P38="as"),O21,IF(OR(P38="b",P38="bs"),O53,0)))</f>
        <v>0</v>
      </c>
      <c r="P64" s="635"/>
      <c r="Q64" s="636"/>
      <c r="R64" s="633"/>
      <c r="S64" s="319"/>
    </row>
    <row r="65" spans="1:19" s="60" customFormat="1" ht="9.6" customHeight="1" x14ac:dyDescent="0.25">
      <c r="A65" s="577"/>
      <c r="B65" s="408"/>
      <c r="C65" s="408"/>
      <c r="D65" s="408"/>
      <c r="E65" s="407"/>
      <c r="F65" s="580"/>
      <c r="G65" s="580"/>
      <c r="H65" s="584"/>
      <c r="I65" s="580"/>
      <c r="J65" s="581"/>
      <c r="K65" s="582" t="str">
        <f>UPPER(IF(OR(J66="a",J66="as"),F63,IF(OR(J66="b",J66="bs"),F67,0)))</f>
        <v>0</v>
      </c>
      <c r="L65" s="595"/>
      <c r="M65" s="434"/>
      <c r="N65" s="576"/>
      <c r="O65" s="637" t="str">
        <f>UPPER(IF(OR(P38="a",P38="as"),O22,IF(OR(P38="b",P38="bs"),O54,0)))</f>
        <v>0</v>
      </c>
      <c r="P65" s="638"/>
      <c r="Q65" s="636"/>
      <c r="R65" s="633"/>
      <c r="S65" s="319"/>
    </row>
    <row r="66" spans="1:19" s="60" customFormat="1" ht="9.6" customHeight="1" x14ac:dyDescent="0.25">
      <c r="A66" s="577"/>
      <c r="B66" s="408"/>
      <c r="C66" s="408"/>
      <c r="D66" s="408"/>
      <c r="E66" s="407"/>
      <c r="F66" s="580"/>
      <c r="G66" s="580"/>
      <c r="H66" s="584"/>
      <c r="I66" s="473" t="s">
        <v>134</v>
      </c>
      <c r="J66" s="336"/>
      <c r="K66" s="585" t="str">
        <f>UPPER(IF(OR(J66="a",J66="as"),F64,IF(OR(J66="b",J66="bs"),F68,0)))</f>
        <v>0</v>
      </c>
      <c r="L66" s="578"/>
      <c r="M66" s="434"/>
      <c r="N66" s="576"/>
      <c r="O66" s="633"/>
      <c r="P66" s="639"/>
      <c r="Q66" s="634" t="str">
        <f>UPPER(IF(OR(P67="a",P67="as"),O64,IF(OR(P67="b",P67="bs"),O68,0)))</f>
        <v>0</v>
      </c>
      <c r="R66" s="640"/>
      <c r="S66" s="319"/>
    </row>
    <row r="67" spans="1:19" s="60" customFormat="1" ht="9.6" customHeight="1" x14ac:dyDescent="0.25">
      <c r="A67" s="629">
        <v>16</v>
      </c>
      <c r="B67" s="399" t="str">
        <f>IF($D67="","",VLOOKUP($D67,'1D ELO (5)'!$A$7:$P$39,14))</f>
        <v/>
      </c>
      <c r="C67" s="399" t="str">
        <f>IF($D67="","",VLOOKUP($D67,'1D ELO (5)'!$A$7:$P$39,15))</f>
        <v/>
      </c>
      <c r="D67" s="401"/>
      <c r="E67" s="624" t="str">
        <f>UPPER(IF($D67="","",VLOOKUP($D67,'1D ELO (5)'!$A$7:$P$39,5)))</f>
        <v/>
      </c>
      <c r="F67" s="573" t="str">
        <f>UPPER(IF($D67="","",VLOOKUP($D67,'1D ELO (5)'!$A$7:$P$39,2)))</f>
        <v/>
      </c>
      <c r="G67" s="573" t="str">
        <f>IF($D67="","",VLOOKUP($D67,'1D ELO (5)'!$A$7:$P$39,3))</f>
        <v/>
      </c>
      <c r="H67" s="574"/>
      <c r="I67" s="573" t="str">
        <f>IF($D67="","",VLOOKUP($D67,'1D ELO (5)'!$A$7:$P$39,4))</f>
        <v/>
      </c>
      <c r="J67" s="589"/>
      <c r="K67" s="434"/>
      <c r="L67" s="576"/>
      <c r="M67" s="437"/>
      <c r="N67" s="583"/>
      <c r="O67" s="497" t="s">
        <v>134</v>
      </c>
      <c r="P67" s="641"/>
      <c r="Q67" s="637" t="str">
        <f>UPPER(IF(OR(P67="a",P67="as"),O65,IF(OR(P67="b",P67="bs"),O69,0)))</f>
        <v>0</v>
      </c>
      <c r="R67" s="642"/>
      <c r="S67" s="319"/>
    </row>
    <row r="68" spans="1:19" s="60" customFormat="1" ht="9.6" customHeight="1" x14ac:dyDescent="0.25">
      <c r="A68" s="577"/>
      <c r="B68" s="406"/>
      <c r="C68" s="406"/>
      <c r="D68" s="406"/>
      <c r="E68" s="624" t="str">
        <f>UPPER(IF($D67="","",VLOOKUP($D67,'1D ELO (5)'!$A$7:$P$33,11)))</f>
        <v/>
      </c>
      <c r="F68" s="402" t="str">
        <f>UPPER(IF($D67="","",VLOOKUP($D67,'1D ELO (5)'!$A$7:$P$33,8)))</f>
        <v/>
      </c>
      <c r="G68" s="402" t="str">
        <f>IF($D67="","",VLOOKUP($D67,'1D ELO (5)'!$A$7:$P$33,9))</f>
        <v/>
      </c>
      <c r="H68" s="598"/>
      <c r="I68" s="402" t="str">
        <f>IF($D67="","",VLOOKUP($D67,'1D ELO (5)'!$A$7:$P$33,10))</f>
        <v/>
      </c>
      <c r="J68" s="578"/>
      <c r="K68" s="434"/>
      <c r="L68" s="576"/>
      <c r="M68" s="591"/>
      <c r="N68" s="592"/>
      <c r="O68" s="634" t="str">
        <f>UPPER(IF(OR(P113="a",P113="as"),O96,IF(OR(P113="b",P113="bs"),O128,0)))</f>
        <v>0</v>
      </c>
      <c r="P68" s="643"/>
      <c r="Q68" s="636"/>
      <c r="R68" s="633"/>
      <c r="S68" s="319"/>
    </row>
    <row r="69" spans="1:19" s="60" customFormat="1" ht="9.6" customHeight="1" x14ac:dyDescent="0.25">
      <c r="A69" s="324"/>
      <c r="B69" s="350"/>
      <c r="C69" s="350"/>
      <c r="D69" s="601"/>
      <c r="E69" s="601"/>
      <c r="F69" s="435"/>
      <c r="G69" s="435"/>
      <c r="H69" s="602"/>
      <c r="I69" s="435"/>
      <c r="J69" s="603"/>
      <c r="K69" s="317"/>
      <c r="L69" s="318"/>
      <c r="M69" s="317"/>
      <c r="N69" s="318"/>
      <c r="O69" s="637" t="str">
        <f>UPPER(IF(OR(P113="a",P113="as"),O97,IF(OR(P113="b",P113="bs"),O129,0)))</f>
        <v>0</v>
      </c>
      <c r="P69" s="644"/>
      <c r="Q69" s="636"/>
      <c r="R69" s="633"/>
      <c r="S69" s="319"/>
    </row>
    <row r="70" spans="1:19" s="7" customFormat="1" ht="6" customHeight="1" x14ac:dyDescent="0.25">
      <c r="A70" s="324"/>
      <c r="B70" s="350"/>
      <c r="C70" s="350"/>
      <c r="D70" s="601"/>
      <c r="E70" s="601"/>
      <c r="F70" s="435"/>
      <c r="G70" s="435"/>
      <c r="H70" s="602"/>
      <c r="I70" s="435"/>
      <c r="J70" s="603"/>
      <c r="K70" s="317"/>
      <c r="L70" s="318"/>
      <c r="M70" s="358"/>
      <c r="N70" s="360"/>
      <c r="O70" s="645"/>
      <c r="P70" s="646"/>
      <c r="Q70" s="645"/>
      <c r="R70" s="646"/>
      <c r="S70" s="354"/>
    </row>
    <row r="71" spans="1:19" s="18" customFormat="1" ht="10.5" customHeight="1" x14ac:dyDescent="0.25">
      <c r="A71" s="220" t="s">
        <v>72</v>
      </c>
      <c r="B71" s="221"/>
      <c r="C71" s="222"/>
      <c r="D71" s="361" t="s">
        <v>99</v>
      </c>
      <c r="E71" s="361"/>
      <c r="F71" s="362" t="s">
        <v>434</v>
      </c>
      <c r="G71" s="361" t="s">
        <v>99</v>
      </c>
      <c r="H71" s="362" t="s">
        <v>434</v>
      </c>
      <c r="I71" s="604"/>
      <c r="J71" s="362" t="s">
        <v>99</v>
      </c>
      <c r="K71" s="362" t="s">
        <v>435</v>
      </c>
      <c r="L71" s="364"/>
      <c r="M71" s="362" t="s">
        <v>436</v>
      </c>
      <c r="N71" s="365"/>
      <c r="O71" s="366" t="s">
        <v>437</v>
      </c>
      <c r="P71" s="366"/>
      <c r="Q71" s="367"/>
      <c r="R71" s="368"/>
    </row>
    <row r="72" spans="1:19" s="18" customFormat="1" ht="9" customHeight="1" x14ac:dyDescent="0.25">
      <c r="A72" s="605" t="s">
        <v>447</v>
      </c>
      <c r="B72" s="254"/>
      <c r="C72" s="606"/>
      <c r="D72" s="443">
        <v>1</v>
      </c>
      <c r="E72" s="443"/>
      <c r="F72" s="258">
        <f>IF(D72&gt;$R$79,0,UPPER(VLOOKUP(D72,'1D ELO (5)'!$A$7:$L$23,2)))</f>
        <v>0</v>
      </c>
      <c r="G72" s="647">
        <v>5</v>
      </c>
      <c r="H72" s="258">
        <f>IF(G72&gt;$R$79,0,UPPER(VLOOKUP(G72,'1D ELO (5)'!$A$7:$L$23,2)))</f>
        <v>0</v>
      </c>
      <c r="I72" s="608"/>
      <c r="J72" s="609" t="s">
        <v>105</v>
      </c>
      <c r="K72" s="254"/>
      <c r="L72" s="243"/>
      <c r="M72" s="254"/>
      <c r="N72" s="445"/>
      <c r="O72" s="446" t="s">
        <v>448</v>
      </c>
      <c r="P72" s="447"/>
      <c r="Q72" s="447"/>
      <c r="R72" s="448"/>
    </row>
    <row r="73" spans="1:19" s="18" customFormat="1" ht="9" customHeight="1" x14ac:dyDescent="0.25">
      <c r="A73" s="449" t="s">
        <v>107</v>
      </c>
      <c r="B73" s="450"/>
      <c r="C73" s="452"/>
      <c r="D73" s="443"/>
      <c r="E73" s="443"/>
      <c r="F73" s="258">
        <f>IF(D72&gt;$R$79,0,UPPER(VLOOKUP(D72,'1D ELO (5)'!$A$7:$L$23,8)))</f>
        <v>0</v>
      </c>
      <c r="G73" s="647"/>
      <c r="H73" s="258">
        <f>IF(G72&gt;$R$79,0,UPPER(VLOOKUP(G72,'1D ELO (5)'!$A$7:$L$23,8)))</f>
        <v>0</v>
      </c>
      <c r="I73" s="608"/>
      <c r="J73" s="609"/>
      <c r="K73" s="258">
        <f>IF(J72&gt;$R$79,0,UPPER(VLOOKUP(J72,'1D ELO (5)'!$A$7:$L$23,8)))</f>
        <v>0</v>
      </c>
      <c r="L73" s="243"/>
      <c r="M73" s="254"/>
      <c r="N73" s="445"/>
      <c r="O73" s="450"/>
      <c r="P73" s="454"/>
      <c r="Q73" s="450"/>
      <c r="R73" s="455"/>
    </row>
    <row r="74" spans="1:19" s="18" customFormat="1" ht="9" customHeight="1" x14ac:dyDescent="0.25">
      <c r="A74" s="255"/>
      <c r="B74" s="256"/>
      <c r="C74" s="257"/>
      <c r="D74" s="443">
        <v>2</v>
      </c>
      <c r="E74" s="443"/>
      <c r="F74" s="258">
        <f>IF(D74&gt;$R$79,0,UPPER(VLOOKUP(D74,'1D ELO (5)'!$A$7:$L$23,2)))</f>
        <v>0</v>
      </c>
      <c r="G74" s="647">
        <v>6</v>
      </c>
      <c r="H74" s="258">
        <f>IF(G74&gt;$R$79,0,UPPER(VLOOKUP(G74,'1D ELO (5)'!$A$7:$L$23,2)))</f>
        <v>0</v>
      </c>
      <c r="I74" s="608"/>
      <c r="J74" s="609" t="s">
        <v>108</v>
      </c>
      <c r="K74" s="254"/>
      <c r="L74" s="243"/>
      <c r="M74" s="254"/>
      <c r="N74" s="445"/>
      <c r="O74" s="446" t="s">
        <v>110</v>
      </c>
      <c r="P74" s="447"/>
      <c r="Q74" s="447"/>
      <c r="R74" s="448"/>
    </row>
    <row r="75" spans="1:19" s="18" customFormat="1" ht="9" customHeight="1" x14ac:dyDescent="0.25">
      <c r="A75" s="260"/>
      <c r="B75" s="261"/>
      <c r="C75" s="262"/>
      <c r="D75" s="443"/>
      <c r="E75" s="443"/>
      <c r="F75" s="258">
        <f>IF(D74&gt;$R$79,0,UPPER(VLOOKUP(D74,'1D ELO (5)'!$A$7:$L$23,8)))</f>
        <v>0</v>
      </c>
      <c r="G75" s="647"/>
      <c r="H75" s="258">
        <f>IF(G74&gt;$R$79,0,UPPER(VLOOKUP(G74,'1D ELO (5)'!$A$7:$L$23,8)))</f>
        <v>0</v>
      </c>
      <c r="I75" s="608"/>
      <c r="J75" s="609"/>
      <c r="K75" s="254"/>
      <c r="L75" s="243"/>
      <c r="M75" s="254"/>
      <c r="N75" s="445"/>
      <c r="O75" s="254"/>
      <c r="P75" s="243"/>
      <c r="Q75" s="254"/>
      <c r="R75" s="445"/>
    </row>
    <row r="76" spans="1:19" s="18" customFormat="1" ht="9" customHeight="1" x14ac:dyDescent="0.25">
      <c r="A76" s="264"/>
      <c r="B76" s="265"/>
      <c r="C76" s="266"/>
      <c r="D76" s="443">
        <v>3</v>
      </c>
      <c r="E76" s="443"/>
      <c r="F76" s="258">
        <f>IF(D76&gt;$R$79,0,UPPER(VLOOKUP(D76,'1D ELO (5)'!$A$7:$L$23,2)))</f>
        <v>0</v>
      </c>
      <c r="G76" s="647">
        <v>7</v>
      </c>
      <c r="H76" s="258">
        <f>IF(G76&gt;$R$79,0,UPPER(VLOOKUP(G76,'1D ELO (5)'!$A$7:$L$23,2)))</f>
        <v>0</v>
      </c>
      <c r="I76" s="608"/>
      <c r="J76" s="609" t="s">
        <v>109</v>
      </c>
      <c r="K76" s="254"/>
      <c r="L76" s="243"/>
      <c r="M76" s="254"/>
      <c r="N76" s="445"/>
      <c r="O76" s="450"/>
      <c r="P76" s="454"/>
      <c r="Q76" s="450"/>
      <c r="R76" s="455"/>
    </row>
    <row r="77" spans="1:19" s="18" customFormat="1" ht="9" customHeight="1" x14ac:dyDescent="0.25">
      <c r="A77" s="267"/>
      <c r="B77" s="16"/>
      <c r="C77" s="262"/>
      <c r="D77" s="443"/>
      <c r="E77" s="443"/>
      <c r="F77" s="258">
        <f>IF(D76&gt;$R$79,0,UPPER(VLOOKUP(D76,'1D ELO (5)'!$A$7:$L$23,8)))</f>
        <v>0</v>
      </c>
      <c r="G77" s="647"/>
      <c r="H77" s="258">
        <f>IF(G76&gt;$R$79,0,UPPER(VLOOKUP(G76,'1D ELO (5)'!$A$7:$L$23,8)))</f>
        <v>0</v>
      </c>
      <c r="I77" s="608"/>
      <c r="J77" s="609"/>
      <c r="K77" s="254"/>
      <c r="L77" s="243"/>
      <c r="M77" s="254"/>
      <c r="N77" s="445"/>
      <c r="O77" s="446" t="s">
        <v>33</v>
      </c>
      <c r="P77" s="447"/>
      <c r="Q77" s="447"/>
      <c r="R77" s="448"/>
    </row>
    <row r="78" spans="1:19" s="18" customFormat="1" ht="9" customHeight="1" x14ac:dyDescent="0.25">
      <c r="A78" s="267"/>
      <c r="B78" s="16"/>
      <c r="C78" s="268"/>
      <c r="D78" s="443">
        <v>4</v>
      </c>
      <c r="E78" s="443"/>
      <c r="F78" s="258">
        <f>IF(D78&gt;$R$79,0,UPPER(VLOOKUP(D78,'1D ELO (5)'!$A$7:$L$23,2)))</f>
        <v>0</v>
      </c>
      <c r="G78" s="647">
        <v>8</v>
      </c>
      <c r="H78" s="258">
        <f>IF(G78&gt;$R$79,0,UPPER(VLOOKUP(G78,'1D ELO (5)'!$A$7:$L$23,2)))</f>
        <v>0</v>
      </c>
      <c r="I78" s="608"/>
      <c r="J78" s="609" t="s">
        <v>111</v>
      </c>
      <c r="K78" s="254"/>
      <c r="L78" s="243"/>
      <c r="M78" s="254"/>
      <c r="N78" s="445"/>
      <c r="O78" s="254"/>
      <c r="P78" s="243"/>
      <c r="Q78" s="254"/>
      <c r="R78" s="445"/>
    </row>
    <row r="79" spans="1:19" s="18" customFormat="1" ht="9" customHeight="1" x14ac:dyDescent="0.25">
      <c r="A79" s="269"/>
      <c r="B79" s="270"/>
      <c r="C79" s="271"/>
      <c r="D79" s="456"/>
      <c r="E79" s="456"/>
      <c r="F79" s="258">
        <f>IF(D78&gt;$R$79,0,UPPER(VLOOKUP(D78,'1D ELO (5)'!$A$7:$L$23,8)))</f>
        <v>0</v>
      </c>
      <c r="G79" s="648"/>
      <c r="H79" s="273">
        <f>IF(G78&gt;$R$79,0,UPPER(VLOOKUP(G78,'1D ELO (5)'!$A$7:$L$23,8)))</f>
        <v>0</v>
      </c>
      <c r="I79" s="611"/>
      <c r="J79" s="616"/>
      <c r="K79" s="450"/>
      <c r="L79" s="454"/>
      <c r="M79" s="450"/>
      <c r="N79" s="455"/>
      <c r="O79" s="450" t="str">
        <f>R4</f>
        <v>Kovács Zoltán</v>
      </c>
      <c r="P79" s="454"/>
      <c r="Q79" s="450"/>
      <c r="R79" s="649">
        <f>'1D ELO (5)'!$P$5</f>
        <v>0</v>
      </c>
    </row>
    <row r="80" spans="1:19" s="287" customFormat="1" ht="9.6" x14ac:dyDescent="0.25">
      <c r="A80" s="378"/>
      <c r="B80" s="55" t="s">
        <v>125</v>
      </c>
      <c r="C80" s="55" t="s">
        <v>442</v>
      </c>
      <c r="D80" s="55" t="s">
        <v>443</v>
      </c>
      <c r="E80" s="55" t="s">
        <v>71</v>
      </c>
      <c r="F80" s="66" t="s">
        <v>24</v>
      </c>
      <c r="G80" s="66" t="s">
        <v>25</v>
      </c>
      <c r="H80" s="66"/>
      <c r="I80" s="66" t="s">
        <v>37</v>
      </c>
      <c r="J80" s="66"/>
      <c r="K80" s="55" t="s">
        <v>128</v>
      </c>
      <c r="L80" s="565"/>
      <c r="M80" s="55" t="s">
        <v>361</v>
      </c>
      <c r="N80" s="565"/>
      <c r="O80" s="55" t="s">
        <v>444</v>
      </c>
      <c r="P80" s="565"/>
      <c r="Q80" s="55" t="s">
        <v>445</v>
      </c>
      <c r="R80" s="566"/>
    </row>
    <row r="81" spans="1:21" s="287" customFormat="1" ht="3.75" customHeight="1" x14ac:dyDescent="0.25">
      <c r="A81" s="650"/>
      <c r="B81" s="651"/>
      <c r="C81" s="651"/>
      <c r="D81" s="651"/>
      <c r="E81" s="651"/>
      <c r="F81" s="652"/>
      <c r="G81" s="652"/>
      <c r="H81" s="7"/>
      <c r="I81" s="652"/>
      <c r="J81" s="653"/>
      <c r="K81" s="651"/>
      <c r="L81" s="653"/>
      <c r="M81" s="651"/>
      <c r="N81" s="653"/>
      <c r="O81" s="651"/>
      <c r="P81" s="653"/>
      <c r="Q81" s="651"/>
      <c r="R81" s="654"/>
    </row>
    <row r="82" spans="1:21" s="60" customFormat="1" ht="10.5" customHeight="1" x14ac:dyDescent="0.25">
      <c r="A82" s="571">
        <v>17</v>
      </c>
      <c r="B82" s="399" t="str">
        <f>IF($D82="","",VLOOKUP($D82,'1D ELO (5)'!$A$7:$P$39,14))</f>
        <v/>
      </c>
      <c r="C82" s="399" t="str">
        <f>IF($D82="","",VLOOKUP($D82,'1D ELO (5)'!$A$7:$P$39,15))</f>
        <v/>
      </c>
      <c r="D82" s="401"/>
      <c r="E82" s="572" t="str">
        <f>UPPER(IF($D82="","",VLOOKUP($D82,'1D ELO (5)'!$A$7:$P$39,5)))</f>
        <v/>
      </c>
      <c r="F82" s="573" t="str">
        <f>UPPER(IF($D82="","",VLOOKUP($D82,'1D ELO (5)'!$A$7:$P$39,2)))</f>
        <v/>
      </c>
      <c r="G82" s="573" t="str">
        <f>IF($D82="","",VLOOKUP($D82,'1D ELO (5)'!$A$7:$P$39,3))</f>
        <v/>
      </c>
      <c r="H82" s="574"/>
      <c r="I82" s="573" t="str">
        <f>IF($D82="","",VLOOKUP($D82,'1D ELO (5)'!$A$7:$P$39,4))</f>
        <v/>
      </c>
      <c r="J82" s="575"/>
      <c r="K82" s="434"/>
      <c r="L82" s="576"/>
      <c r="M82" s="434"/>
      <c r="N82" s="576"/>
      <c r="O82" s="434"/>
      <c r="P82" s="576"/>
      <c r="Q82" s="434"/>
      <c r="R82" s="631" t="s">
        <v>449</v>
      </c>
      <c r="S82" s="319"/>
      <c r="U82" s="405">
        <f>Birók!P60</f>
        <v>0</v>
      </c>
    </row>
    <row r="83" spans="1:21" s="60" customFormat="1" ht="9.6" customHeight="1" x14ac:dyDescent="0.25">
      <c r="A83" s="577"/>
      <c r="B83" s="406"/>
      <c r="C83" s="406"/>
      <c r="D83" s="406"/>
      <c r="E83" s="572" t="str">
        <f>UPPER(IF($D82="","",VLOOKUP($D82,'1D ELO (5)'!$A$7:$P$33,11)))</f>
        <v/>
      </c>
      <c r="F83" s="573" t="str">
        <f>UPPER(IF($D82="","",VLOOKUP($D82,'1D ELO (5)'!$A$7:$P$33,8)))</f>
        <v/>
      </c>
      <c r="G83" s="573" t="str">
        <f>IF($D82="","",VLOOKUP($D82,'1D ELO (5)'!$A$7:$P$33,9))</f>
        <v/>
      </c>
      <c r="H83" s="574"/>
      <c r="I83" s="573" t="str">
        <f>IF($D82="","",VLOOKUP($D82,'1D ELO (5)'!$A$7:$P$33,10))</f>
        <v/>
      </c>
      <c r="J83" s="578"/>
      <c r="K83" s="579" t="str">
        <f>IF(J83="a",F82,IF(J83="b",F84,""))</f>
        <v/>
      </c>
      <c r="L83" s="576"/>
      <c r="M83" s="434"/>
      <c r="N83" s="576"/>
      <c r="O83" s="434"/>
      <c r="P83" s="576"/>
      <c r="Q83" s="434"/>
      <c r="R83" s="316"/>
      <c r="S83" s="319"/>
      <c r="U83" s="413">
        <f>Birók!P61</f>
        <v>0</v>
      </c>
    </row>
    <row r="84" spans="1:21" s="60" customFormat="1" ht="9.6" customHeight="1" x14ac:dyDescent="0.25">
      <c r="A84" s="577"/>
      <c r="B84" s="408"/>
      <c r="C84" s="408"/>
      <c r="D84" s="408"/>
      <c r="E84" s="625"/>
      <c r="F84" s="580"/>
      <c r="G84" s="580"/>
      <c r="H84" s="7"/>
      <c r="I84" s="580"/>
      <c r="J84" s="581"/>
      <c r="K84" s="582" t="str">
        <f>UPPER(IF(OR(J85="a",J85="as"),F82,IF(OR(J85="b",J85="bs"),F86,0)))</f>
        <v>0</v>
      </c>
      <c r="L84" s="583"/>
      <c r="M84" s="434"/>
      <c r="N84" s="576"/>
      <c r="O84" s="434"/>
      <c r="P84" s="576"/>
      <c r="Q84" s="434"/>
      <c r="R84" s="316"/>
      <c r="S84" s="319"/>
      <c r="U84" s="413">
        <f>Birók!P62</f>
        <v>0</v>
      </c>
    </row>
    <row r="85" spans="1:21" s="60" customFormat="1" ht="9.6" customHeight="1" x14ac:dyDescent="0.25">
      <c r="A85" s="577"/>
      <c r="B85" s="408"/>
      <c r="C85" s="408"/>
      <c r="D85" s="408"/>
      <c r="E85" s="407"/>
      <c r="F85" s="580"/>
      <c r="G85" s="580"/>
      <c r="H85" s="584"/>
      <c r="I85" s="473" t="s">
        <v>134</v>
      </c>
      <c r="J85" s="336"/>
      <c r="K85" s="585" t="str">
        <f>UPPER(IF(OR(J85="a",J85="as"),F83,IF(OR(J85="b",J85="bs"),F87,0)))</f>
        <v>0</v>
      </c>
      <c r="L85" s="586"/>
      <c r="M85" s="434"/>
      <c r="N85" s="576"/>
      <c r="O85" s="434"/>
      <c r="P85" s="576"/>
      <c r="Q85" s="434"/>
      <c r="R85" s="316"/>
      <c r="S85" s="319"/>
      <c r="U85" s="413">
        <f>Birók!P63</f>
        <v>0</v>
      </c>
    </row>
    <row r="86" spans="1:21" s="60" customFormat="1" ht="9.6" customHeight="1" x14ac:dyDescent="0.25">
      <c r="A86" s="577">
        <v>18</v>
      </c>
      <c r="B86" s="399" t="str">
        <f>IF($D86="","",VLOOKUP($D86,'1D ELO (5)'!$A$7:$P$39,14))</f>
        <v/>
      </c>
      <c r="C86" s="399" t="str">
        <f>IF($D86="","",VLOOKUP($D86,'1D ELO (5)'!$A$7:$P$39,15))</f>
        <v/>
      </c>
      <c r="D86" s="401"/>
      <c r="E86" s="587" t="str">
        <f>UPPER(IF($D86="","",VLOOKUP($D86,'1D ELO (5)'!$A$7:$P$39,5)))</f>
        <v/>
      </c>
      <c r="F86" s="472" t="str">
        <f>UPPER(IF($D86="","",VLOOKUP($D86,'1D ELO (5)'!$A$7:$P$39,2)))</f>
        <v/>
      </c>
      <c r="G86" s="472" t="str">
        <f>IF($D86="","",VLOOKUP($D86,'1D ELO (5)'!$A$7:$P$39,3))</f>
        <v/>
      </c>
      <c r="H86" s="588"/>
      <c r="I86" s="472" t="str">
        <f>IF($D86="","",VLOOKUP($D86,'1D ELO (5)'!$A$7:$P$39,4))</f>
        <v/>
      </c>
      <c r="J86" s="589"/>
      <c r="K86" s="434"/>
      <c r="L86" s="590"/>
      <c r="M86" s="437"/>
      <c r="N86" s="583"/>
      <c r="O86" s="434"/>
      <c r="P86" s="576"/>
      <c r="Q86" s="434"/>
      <c r="R86" s="316"/>
      <c r="S86" s="319"/>
      <c r="U86" s="413">
        <f>Birók!P64</f>
        <v>0</v>
      </c>
    </row>
    <row r="87" spans="1:21" s="60" customFormat="1" ht="9.6" customHeight="1" x14ac:dyDescent="0.25">
      <c r="A87" s="577"/>
      <c r="B87" s="406"/>
      <c r="C87" s="406"/>
      <c r="D87" s="406"/>
      <c r="E87" s="587" t="str">
        <f>UPPER(IF($D86="","",VLOOKUP($D86,'1D ELO (5)'!$A$7:$P$33,11)))</f>
        <v/>
      </c>
      <c r="F87" s="472" t="str">
        <f>UPPER(IF($D86="","",VLOOKUP($D86,'1D ELO (5)'!$A$7:$P$33,8)))</f>
        <v/>
      </c>
      <c r="G87" s="472" t="str">
        <f>IF($D86="","",VLOOKUP($D86,'1D ELO (5)'!$A$7:$P$33,9))</f>
        <v/>
      </c>
      <c r="H87" s="588"/>
      <c r="I87" s="472" t="str">
        <f>IF($D86="","",VLOOKUP($D86,'1D ELO (5)'!$A$7:$P$33,10))</f>
        <v/>
      </c>
      <c r="J87" s="578"/>
      <c r="K87" s="434"/>
      <c r="L87" s="590"/>
      <c r="M87" s="591"/>
      <c r="N87" s="592"/>
      <c r="O87" s="434"/>
      <c r="P87" s="576"/>
      <c r="Q87" s="434"/>
      <c r="R87" s="316"/>
      <c r="S87" s="319"/>
      <c r="U87" s="413">
        <f>Birók!P65</f>
        <v>0</v>
      </c>
    </row>
    <row r="88" spans="1:21" s="60" customFormat="1" ht="9.6" customHeight="1" x14ac:dyDescent="0.25">
      <c r="A88" s="577"/>
      <c r="B88" s="408"/>
      <c r="C88" s="408"/>
      <c r="D88" s="417"/>
      <c r="E88" s="626"/>
      <c r="F88" s="580"/>
      <c r="G88" s="580"/>
      <c r="H88" s="584"/>
      <c r="I88" s="580"/>
      <c r="J88" s="593"/>
      <c r="K88" s="434"/>
      <c r="L88" s="581"/>
      <c r="M88" s="582" t="str">
        <f>UPPER(IF(OR(L89="a",L89="as"),K84,IF(OR(L89="b",L89="bs"),K92,0)))</f>
        <v>0</v>
      </c>
      <c r="N88" s="576"/>
      <c r="O88" s="434"/>
      <c r="P88" s="576"/>
      <c r="Q88" s="434"/>
      <c r="R88" s="316"/>
      <c r="S88" s="319"/>
      <c r="U88" s="413">
        <f>Birók!P66</f>
        <v>0</v>
      </c>
    </row>
    <row r="89" spans="1:21" s="60" customFormat="1" ht="9.6" customHeight="1" x14ac:dyDescent="0.25">
      <c r="A89" s="577"/>
      <c r="B89" s="408"/>
      <c r="C89" s="408"/>
      <c r="D89" s="417"/>
      <c r="E89" s="626"/>
      <c r="F89" s="580"/>
      <c r="G89" s="580"/>
      <c r="H89" s="584"/>
      <c r="I89" s="580"/>
      <c r="J89" s="593"/>
      <c r="K89" s="419" t="s">
        <v>134</v>
      </c>
      <c r="L89" s="336"/>
      <c r="M89" s="585" t="str">
        <f>UPPER(IF(OR(L89="a",L89="as"),K85,IF(OR(L89="b",L89="bs"),K93,0)))</f>
        <v>0</v>
      </c>
      <c r="N89" s="586"/>
      <c r="O89" s="434"/>
      <c r="P89" s="576"/>
      <c r="Q89" s="434"/>
      <c r="R89" s="316"/>
      <c r="S89" s="319"/>
      <c r="U89" s="413">
        <f>Birók!P67</f>
        <v>0</v>
      </c>
    </row>
    <row r="90" spans="1:21" s="60" customFormat="1" ht="9.6" customHeight="1" x14ac:dyDescent="0.25">
      <c r="A90" s="594">
        <v>19</v>
      </c>
      <c r="B90" s="399" t="str">
        <f>IF($D90="","",VLOOKUP($D90,'1D ELO (5)'!$A$7:$P$39,14))</f>
        <v/>
      </c>
      <c r="C90" s="399" t="str">
        <f>IF($D90="","",VLOOKUP($D90,'1D ELO (5)'!$A$7:$P$39,15))</f>
        <v/>
      </c>
      <c r="D90" s="401"/>
      <c r="E90" s="587" t="str">
        <f>UPPER(IF($D90="","",VLOOKUP($D90,'1D ELO (5)'!$A$7:$P$39,5)))</f>
        <v/>
      </c>
      <c r="F90" s="472" t="str">
        <f>UPPER(IF($D90="","",VLOOKUP($D90,'1D ELO (5)'!$A$7:$P$39,2)))</f>
        <v/>
      </c>
      <c r="G90" s="472" t="str">
        <f>IF($D90="","",VLOOKUP($D90,'1D ELO (5)'!$A$7:$P$39,3))</f>
        <v/>
      </c>
      <c r="H90" s="588"/>
      <c r="I90" s="472" t="str">
        <f>IF($D90="","",VLOOKUP($D90,'1D ELO (5)'!$A$7:$P$39,4))</f>
        <v/>
      </c>
      <c r="J90" s="575"/>
      <c r="K90" s="434"/>
      <c r="L90" s="590"/>
      <c r="M90" s="434"/>
      <c r="N90" s="590"/>
      <c r="O90" s="437"/>
      <c r="P90" s="576"/>
      <c r="Q90" s="434"/>
      <c r="R90" s="316"/>
      <c r="S90" s="319"/>
      <c r="U90" s="413">
        <f>Birók!P68</f>
        <v>0</v>
      </c>
    </row>
    <row r="91" spans="1:21" s="60" customFormat="1" ht="9.6" customHeight="1" x14ac:dyDescent="0.25">
      <c r="A91" s="577"/>
      <c r="B91" s="406"/>
      <c r="C91" s="406"/>
      <c r="D91" s="406"/>
      <c r="E91" s="587" t="str">
        <f>UPPER(IF($D90="","",VLOOKUP($D90,'1D ELO (5)'!$A$7:$P$33,11)))</f>
        <v/>
      </c>
      <c r="F91" s="472" t="str">
        <f>UPPER(IF($D90="","",VLOOKUP($D90,'1D ELO (5)'!$A$7:$P$33,8)))</f>
        <v/>
      </c>
      <c r="G91" s="472" t="str">
        <f>IF($D90="","",VLOOKUP($D90,'1D ELO (5)'!$A$7:$P$33,9))</f>
        <v/>
      </c>
      <c r="H91" s="588"/>
      <c r="I91" s="472" t="str">
        <f>IF($D90="","",VLOOKUP($D90,'1D ELO (5)'!$A$7:$P$33,10))</f>
        <v/>
      </c>
      <c r="J91" s="578"/>
      <c r="K91" s="579" t="str">
        <f>IF(J91="a",F90,IF(J91="b",F92,""))</f>
        <v/>
      </c>
      <c r="L91" s="590"/>
      <c r="M91" s="434"/>
      <c r="N91" s="590"/>
      <c r="O91" s="434"/>
      <c r="P91" s="576"/>
      <c r="Q91" s="434"/>
      <c r="R91" s="316"/>
      <c r="S91" s="319"/>
      <c r="U91" s="429">
        <f>Birók!P69</f>
        <v>0</v>
      </c>
    </row>
    <row r="92" spans="1:21" s="60" customFormat="1" ht="9.6" customHeight="1" x14ac:dyDescent="0.25">
      <c r="A92" s="577"/>
      <c r="B92" s="408"/>
      <c r="C92" s="408"/>
      <c r="D92" s="417"/>
      <c r="E92" s="626"/>
      <c r="F92" s="580"/>
      <c r="G92" s="580"/>
      <c r="H92" s="584"/>
      <c r="I92" s="580"/>
      <c r="J92" s="581"/>
      <c r="K92" s="582" t="str">
        <f>UPPER(IF(OR(J93="a",J93="as"),F90,IF(OR(J93="b",J93="bs"),F94,0)))</f>
        <v>0</v>
      </c>
      <c r="L92" s="595"/>
      <c r="M92" s="434"/>
      <c r="N92" s="590"/>
      <c r="O92" s="434"/>
      <c r="P92" s="576"/>
      <c r="Q92" s="434"/>
      <c r="R92" s="316"/>
      <c r="S92" s="319"/>
    </row>
    <row r="93" spans="1:21" s="60" customFormat="1" ht="9.6" customHeight="1" x14ac:dyDescent="0.25">
      <c r="A93" s="577"/>
      <c r="B93" s="408"/>
      <c r="C93" s="408"/>
      <c r="D93" s="417"/>
      <c r="E93" s="626"/>
      <c r="F93" s="580"/>
      <c r="G93" s="580"/>
      <c r="H93" s="584"/>
      <c r="I93" s="473" t="s">
        <v>134</v>
      </c>
      <c r="J93" s="336"/>
      <c r="K93" s="585" t="str">
        <f>UPPER(IF(OR(J93="a",J93="as"),F91,IF(OR(J93="b",J93="bs"),F95,0)))</f>
        <v>0</v>
      </c>
      <c r="L93" s="578"/>
      <c r="M93" s="434"/>
      <c r="N93" s="590"/>
      <c r="O93" s="434"/>
      <c r="P93" s="576"/>
      <c r="Q93" s="434"/>
      <c r="R93" s="316"/>
      <c r="S93" s="319"/>
    </row>
    <row r="94" spans="1:21" s="60" customFormat="1" ht="9.6" customHeight="1" x14ac:dyDescent="0.25">
      <c r="A94" s="577">
        <v>20</v>
      </c>
      <c r="B94" s="399" t="str">
        <f>IF($D94="","",VLOOKUP($D94,'1D ELO (5)'!$A$7:$P$39,14))</f>
        <v/>
      </c>
      <c r="C94" s="399" t="str">
        <f>IF($D94="","",VLOOKUP($D94,'1D ELO (5)'!$A$7:$P$39,15))</f>
        <v/>
      </c>
      <c r="D94" s="401"/>
      <c r="E94" s="587" t="str">
        <f>UPPER(IF($D94="","",VLOOKUP($D94,'1D ELO (5)'!$A$7:$P$39,5)))</f>
        <v/>
      </c>
      <c r="F94" s="472" t="str">
        <f>UPPER(IF($D94="","",VLOOKUP($D94,'1D ELO (5)'!$A$7:$P$39,2)))</f>
        <v/>
      </c>
      <c r="G94" s="472" t="str">
        <f>IF($D94="","",VLOOKUP($D94,'1D ELO (5)'!$A$7:$P$39,3))</f>
        <v/>
      </c>
      <c r="H94" s="588"/>
      <c r="I94" s="472" t="str">
        <f>IF($D94="","",VLOOKUP($D94,'1D ELO (5)'!$A$7:$P$39,4))</f>
        <v/>
      </c>
      <c r="J94" s="589"/>
      <c r="K94" s="434"/>
      <c r="L94" s="576"/>
      <c r="M94" s="437"/>
      <c r="N94" s="595"/>
      <c r="O94" s="434"/>
      <c r="P94" s="576"/>
      <c r="Q94" s="434"/>
      <c r="R94" s="316"/>
      <c r="S94" s="319"/>
    </row>
    <row r="95" spans="1:21" s="60" customFormat="1" ht="9.6" customHeight="1" x14ac:dyDescent="0.25">
      <c r="A95" s="577"/>
      <c r="B95" s="406"/>
      <c r="C95" s="406"/>
      <c r="D95" s="406"/>
      <c r="E95" s="587" t="str">
        <f>UPPER(IF($D94="","",VLOOKUP($D94,'1D ELO (5)'!$A$7:$P$33,11)))</f>
        <v/>
      </c>
      <c r="F95" s="472" t="str">
        <f>UPPER(IF($D94="","",VLOOKUP($D94,'1D ELO (5)'!$A$7:$P$33,8)))</f>
        <v/>
      </c>
      <c r="G95" s="472" t="str">
        <f>IF($D94="","",VLOOKUP($D94,'1D ELO (5)'!$A$7:$P$33,9))</f>
        <v/>
      </c>
      <c r="H95" s="588"/>
      <c r="I95" s="472" t="str">
        <f>IF($D94="","",VLOOKUP($D94,'1D ELO (5)'!$A$7:$P$33,10))</f>
        <v/>
      </c>
      <c r="J95" s="578"/>
      <c r="K95" s="434"/>
      <c r="L95" s="576"/>
      <c r="M95" s="591"/>
      <c r="N95" s="596"/>
      <c r="O95" s="434"/>
      <c r="P95" s="576"/>
      <c r="Q95" s="434"/>
      <c r="R95" s="316"/>
      <c r="S95" s="319"/>
    </row>
    <row r="96" spans="1:21" s="60" customFormat="1" ht="9.6" customHeight="1" x14ac:dyDescent="0.25">
      <c r="A96" s="577"/>
      <c r="B96" s="408"/>
      <c r="C96" s="408"/>
      <c r="D96" s="408"/>
      <c r="E96" s="407"/>
      <c r="F96" s="580"/>
      <c r="G96" s="580"/>
      <c r="H96" s="584"/>
      <c r="I96" s="580"/>
      <c r="J96" s="593"/>
      <c r="K96" s="434"/>
      <c r="L96" s="576"/>
      <c r="M96" s="434"/>
      <c r="N96" s="581"/>
      <c r="O96" s="582" t="str">
        <f>UPPER(IF(OR(N97="a",N97="as"),M88,IF(OR(N97="b",N97="bs"),M104,0)))</f>
        <v>0</v>
      </c>
      <c r="P96" s="576"/>
      <c r="Q96" s="434"/>
      <c r="R96" s="316"/>
      <c r="S96" s="319"/>
    </row>
    <row r="97" spans="1:19" s="60" customFormat="1" ht="9.6" customHeight="1" x14ac:dyDescent="0.25">
      <c r="A97" s="577"/>
      <c r="B97" s="408"/>
      <c r="C97" s="408"/>
      <c r="D97" s="408"/>
      <c r="E97" s="407"/>
      <c r="F97" s="580"/>
      <c r="G97" s="580"/>
      <c r="H97" s="584"/>
      <c r="I97" s="580"/>
      <c r="J97" s="593"/>
      <c r="K97" s="434"/>
      <c r="L97" s="576"/>
      <c r="M97" s="419" t="s">
        <v>134</v>
      </c>
      <c r="N97" s="336"/>
      <c r="O97" s="585" t="str">
        <f>UPPER(IF(OR(N97="a",N97="as"),M89,IF(OR(N97="b",N97="bs"),M105,0)))</f>
        <v>0</v>
      </c>
      <c r="P97" s="586"/>
      <c r="Q97" s="434"/>
      <c r="R97" s="316"/>
      <c r="S97" s="319"/>
    </row>
    <row r="98" spans="1:19" s="60" customFormat="1" ht="9.6" customHeight="1" x14ac:dyDescent="0.25">
      <c r="A98" s="577">
        <v>21</v>
      </c>
      <c r="B98" s="399" t="str">
        <f>IF($D98="","",VLOOKUP($D98,'1D ELO (5)'!$A$7:$P$39,14))</f>
        <v/>
      </c>
      <c r="C98" s="399" t="str">
        <f>IF($D98="","",VLOOKUP($D98,'1D ELO (5)'!$A$7:$P$39,15))</f>
        <v/>
      </c>
      <c r="D98" s="401"/>
      <c r="E98" s="587" t="str">
        <f>UPPER(IF($D98="","",VLOOKUP($D98,'1D ELO (5)'!$A$7:$P$39,5)))</f>
        <v/>
      </c>
      <c r="F98" s="472" t="str">
        <f>UPPER(IF($D98="","",VLOOKUP($D98,'1D ELO (5)'!$A$7:$P$39,2)))</f>
        <v/>
      </c>
      <c r="G98" s="472" t="str">
        <f>IF($D98="","",VLOOKUP($D98,'1D ELO (5)'!$A$7:$P$39,3))</f>
        <v/>
      </c>
      <c r="H98" s="588"/>
      <c r="I98" s="472" t="str">
        <f>IF($D98="","",VLOOKUP($D98,'1D ELO (5)'!$A$7:$P$39,4))</f>
        <v/>
      </c>
      <c r="J98" s="575"/>
      <c r="K98" s="434"/>
      <c r="L98" s="576"/>
      <c r="M98" s="434"/>
      <c r="N98" s="590"/>
      <c r="O98" s="434"/>
      <c r="P98" s="590"/>
      <c r="Q98" s="434"/>
      <c r="R98" s="316"/>
      <c r="S98" s="319"/>
    </row>
    <row r="99" spans="1:19" s="60" customFormat="1" ht="9.6" customHeight="1" x14ac:dyDescent="0.25">
      <c r="A99" s="577"/>
      <c r="B99" s="406"/>
      <c r="C99" s="406"/>
      <c r="D99" s="406"/>
      <c r="E99" s="587" t="str">
        <f>UPPER(IF($D98="","",VLOOKUP($D98,'1D ELO (5)'!$A$7:$P$33,11)))</f>
        <v/>
      </c>
      <c r="F99" s="472" t="str">
        <f>UPPER(IF($D98="","",VLOOKUP($D98,'1D ELO (5)'!$A$7:$P$33,8)))</f>
        <v/>
      </c>
      <c r="G99" s="472" t="str">
        <f>IF($D98="","",VLOOKUP($D98,'1D ELO (5)'!$A$7:$P$33,9))</f>
        <v/>
      </c>
      <c r="H99" s="588"/>
      <c r="I99" s="472" t="str">
        <f>IF($D98="","",VLOOKUP($D98,'1D ELO (5)'!$A$7:$P$33,10))</f>
        <v/>
      </c>
      <c r="J99" s="578"/>
      <c r="K99" s="579" t="str">
        <f>IF(J99="a",F98,IF(J99="b",F100,""))</f>
        <v/>
      </c>
      <c r="L99" s="576"/>
      <c r="M99" s="434"/>
      <c r="N99" s="590"/>
      <c r="O99" s="434"/>
      <c r="P99" s="590"/>
      <c r="Q99" s="434"/>
      <c r="R99" s="316"/>
      <c r="S99" s="319"/>
    </row>
    <row r="100" spans="1:19" s="60" customFormat="1" ht="9.6" customHeight="1" x14ac:dyDescent="0.25">
      <c r="A100" s="577"/>
      <c r="B100" s="408"/>
      <c r="C100" s="408"/>
      <c r="D100" s="408"/>
      <c r="E100" s="407"/>
      <c r="F100" s="580"/>
      <c r="G100" s="580"/>
      <c r="H100" s="584"/>
      <c r="I100" s="580"/>
      <c r="J100" s="581"/>
      <c r="K100" s="582" t="str">
        <f>UPPER(IF(OR(J101="a",J101="as"),F98,IF(OR(J101="b",J101="bs"),F102,0)))</f>
        <v>0</v>
      </c>
      <c r="L100" s="583"/>
      <c r="M100" s="434"/>
      <c r="N100" s="590"/>
      <c r="O100" s="434"/>
      <c r="P100" s="590"/>
      <c r="Q100" s="434"/>
      <c r="R100" s="316"/>
      <c r="S100" s="319"/>
    </row>
    <row r="101" spans="1:19" s="60" customFormat="1" ht="9.6" customHeight="1" x14ac:dyDescent="0.25">
      <c r="A101" s="577"/>
      <c r="B101" s="408"/>
      <c r="C101" s="408"/>
      <c r="D101" s="408"/>
      <c r="E101" s="407"/>
      <c r="F101" s="580"/>
      <c r="G101" s="580"/>
      <c r="H101" s="584"/>
      <c r="I101" s="473" t="s">
        <v>134</v>
      </c>
      <c r="J101" s="336"/>
      <c r="K101" s="585" t="str">
        <f>UPPER(IF(OR(J101="a",J101="as"),F99,IF(OR(J101="b",J101="bs"),F103,0)))</f>
        <v>0</v>
      </c>
      <c r="L101" s="586"/>
      <c r="M101" s="434"/>
      <c r="N101" s="590"/>
      <c r="O101" s="434"/>
      <c r="P101" s="590"/>
      <c r="Q101" s="434"/>
      <c r="R101" s="316"/>
      <c r="S101" s="319"/>
    </row>
    <row r="102" spans="1:19" s="60" customFormat="1" ht="9.6" customHeight="1" x14ac:dyDescent="0.25">
      <c r="A102" s="577">
        <v>22</v>
      </c>
      <c r="B102" s="399" t="str">
        <f>IF($D102="","",VLOOKUP($D102,'1D ELO (5)'!$A$7:$P$39,14))</f>
        <v/>
      </c>
      <c r="C102" s="399" t="str">
        <f>IF($D102="","",VLOOKUP($D102,'1D ELO (5)'!$A$7:$P$39,15))</f>
        <v/>
      </c>
      <c r="D102" s="401"/>
      <c r="E102" s="587" t="str">
        <f>UPPER(IF($D102="","",VLOOKUP($D102,'1D ELO (5)'!$A$7:$P$39,5)))</f>
        <v/>
      </c>
      <c r="F102" s="472" t="str">
        <f>UPPER(IF($D102="","",VLOOKUP($D102,'1D ELO (5)'!$A$7:$P$39,2)))</f>
        <v/>
      </c>
      <c r="G102" s="472" t="str">
        <f>IF($D102="","",VLOOKUP($D102,'1D ELO (5)'!$A$7:$P$39,3))</f>
        <v/>
      </c>
      <c r="H102" s="588"/>
      <c r="I102" s="472" t="str">
        <f>IF($D102="","",VLOOKUP($D102,'1D ELO (5)'!$A$7:$P$39,4))</f>
        <v/>
      </c>
      <c r="J102" s="589"/>
      <c r="K102" s="434"/>
      <c r="L102" s="590"/>
      <c r="M102" s="437"/>
      <c r="N102" s="595"/>
      <c r="O102" s="434"/>
      <c r="P102" s="590"/>
      <c r="Q102" s="434"/>
      <c r="R102" s="316"/>
      <c r="S102" s="319"/>
    </row>
    <row r="103" spans="1:19" s="60" customFormat="1" ht="9.6" customHeight="1" x14ac:dyDescent="0.25">
      <c r="A103" s="577"/>
      <c r="B103" s="406"/>
      <c r="C103" s="406"/>
      <c r="D103" s="406"/>
      <c r="E103" s="587" t="str">
        <f>UPPER(IF($D102="","",VLOOKUP($D102,'1D ELO (5)'!$A$7:$P$33,11)))</f>
        <v/>
      </c>
      <c r="F103" s="472" t="str">
        <f>UPPER(IF($D102="","",VLOOKUP($D102,'1D ELO (5)'!$A$7:$P$33,8)))</f>
        <v/>
      </c>
      <c r="G103" s="472" t="str">
        <f>IF($D102="","",VLOOKUP($D102,'1D ELO (5)'!$A$7:$P$33,9))</f>
        <v/>
      </c>
      <c r="H103" s="588"/>
      <c r="I103" s="472" t="str">
        <f>IF($D102="","",VLOOKUP($D102,'1D ELO (5)'!$A$7:$P$33,10))</f>
        <v/>
      </c>
      <c r="J103" s="578"/>
      <c r="K103" s="434"/>
      <c r="L103" s="590"/>
      <c r="M103" s="591"/>
      <c r="N103" s="596"/>
      <c r="O103" s="434"/>
      <c r="P103" s="590"/>
      <c r="Q103" s="434"/>
      <c r="R103" s="316"/>
      <c r="S103" s="319"/>
    </row>
    <row r="104" spans="1:19" s="60" customFormat="1" ht="9.6" customHeight="1" x14ac:dyDescent="0.25">
      <c r="A104" s="577"/>
      <c r="B104" s="408"/>
      <c r="C104" s="408"/>
      <c r="D104" s="417"/>
      <c r="E104" s="626"/>
      <c r="F104" s="580"/>
      <c r="G104" s="580"/>
      <c r="H104" s="584"/>
      <c r="I104" s="580"/>
      <c r="J104" s="593"/>
      <c r="K104" s="434"/>
      <c r="L104" s="581"/>
      <c r="M104" s="582" t="str">
        <f>UPPER(IF(OR(L105="a",L105="as"),K100,IF(OR(L105="b",L105="bs"),K108,0)))</f>
        <v>0</v>
      </c>
      <c r="N104" s="590"/>
      <c r="O104" s="434"/>
      <c r="P104" s="590"/>
      <c r="Q104" s="434"/>
      <c r="R104" s="316"/>
      <c r="S104" s="319"/>
    </row>
    <row r="105" spans="1:19" s="60" customFormat="1" ht="9.6" customHeight="1" x14ac:dyDescent="0.25">
      <c r="A105" s="577"/>
      <c r="B105" s="408"/>
      <c r="C105" s="408"/>
      <c r="D105" s="417"/>
      <c r="E105" s="626"/>
      <c r="F105" s="580"/>
      <c r="G105" s="580"/>
      <c r="H105" s="584"/>
      <c r="I105" s="580"/>
      <c r="J105" s="593"/>
      <c r="K105" s="419" t="s">
        <v>134</v>
      </c>
      <c r="L105" s="336"/>
      <c r="M105" s="585" t="str">
        <f>UPPER(IF(OR(L105="a",L105="as"),K101,IF(OR(L105="b",L105="bs"),K109,0)))</f>
        <v>0</v>
      </c>
      <c r="N105" s="578"/>
      <c r="O105" s="434"/>
      <c r="P105" s="590"/>
      <c r="Q105" s="434"/>
      <c r="R105" s="316"/>
      <c r="S105" s="319"/>
    </row>
    <row r="106" spans="1:19" s="60" customFormat="1" ht="9.6" customHeight="1" x14ac:dyDescent="0.25">
      <c r="A106" s="594">
        <v>23</v>
      </c>
      <c r="B106" s="399" t="str">
        <f>IF($D106="","",VLOOKUP($D106,'1D ELO (5)'!$A$7:$P$39,14))</f>
        <v/>
      </c>
      <c r="C106" s="399" t="str">
        <f>IF($D106="","",VLOOKUP($D106,'1D ELO (5)'!$A$7:$P$39,15))</f>
        <v/>
      </c>
      <c r="D106" s="401"/>
      <c r="E106" s="587" t="str">
        <f>UPPER(IF($D106="","",VLOOKUP($D106,'1D ELO (5)'!$A$7:$P$39,5)))</f>
        <v/>
      </c>
      <c r="F106" s="472" t="str">
        <f>UPPER(IF($D106="","",VLOOKUP($D106,'1D ELO (5)'!$A$7:$P$39,2)))</f>
        <v/>
      </c>
      <c r="G106" s="472" t="str">
        <f>IF($D106="","",VLOOKUP($D106,'1D ELO (5)'!$A$7:$P$39,3))</f>
        <v/>
      </c>
      <c r="H106" s="588"/>
      <c r="I106" s="472" t="str">
        <f>IF($D106="","",VLOOKUP($D106,'1D ELO (5)'!$A$7:$P$39,4))</f>
        <v/>
      </c>
      <c r="J106" s="575"/>
      <c r="K106" s="434"/>
      <c r="L106" s="590"/>
      <c r="M106" s="434"/>
      <c r="N106" s="576"/>
      <c r="O106" s="437"/>
      <c r="P106" s="590"/>
      <c r="Q106" s="434"/>
      <c r="R106" s="316"/>
      <c r="S106" s="319"/>
    </row>
    <row r="107" spans="1:19" s="60" customFormat="1" ht="9.6" customHeight="1" x14ac:dyDescent="0.25">
      <c r="A107" s="577"/>
      <c r="B107" s="406"/>
      <c r="C107" s="406"/>
      <c r="D107" s="406"/>
      <c r="E107" s="587" t="str">
        <f>UPPER(IF($D106="","",VLOOKUP($D106,'1D ELO (5)'!$A$7:$P$33,11)))</f>
        <v/>
      </c>
      <c r="F107" s="472" t="str">
        <f>UPPER(IF($D106="","",VLOOKUP($D106,'1D ELO (5)'!$A$7:$P$33,8)))</f>
        <v/>
      </c>
      <c r="G107" s="472" t="str">
        <f>IF($D106="","",VLOOKUP($D106,'1D ELO (5)'!$A$7:$P$33,9))</f>
        <v/>
      </c>
      <c r="H107" s="588"/>
      <c r="I107" s="472" t="str">
        <f>IF($D106="","",VLOOKUP($D106,'1D ELO (5)'!$A$7:$P$33,10))</f>
        <v/>
      </c>
      <c r="J107" s="578"/>
      <c r="K107" s="579" t="str">
        <f>IF(J107="a",F106,IF(J107="b",F108,""))</f>
        <v/>
      </c>
      <c r="L107" s="590"/>
      <c r="M107" s="434"/>
      <c r="N107" s="576"/>
      <c r="O107" s="434"/>
      <c r="P107" s="590"/>
      <c r="Q107" s="434"/>
      <c r="R107" s="316"/>
      <c r="S107" s="319"/>
    </row>
    <row r="108" spans="1:19" s="60" customFormat="1" ht="9.6" customHeight="1" x14ac:dyDescent="0.25">
      <c r="A108" s="577"/>
      <c r="B108" s="408"/>
      <c r="C108" s="408"/>
      <c r="D108" s="417"/>
      <c r="E108" s="626"/>
      <c r="F108" s="580"/>
      <c r="G108" s="580"/>
      <c r="H108" s="584"/>
      <c r="I108" s="580"/>
      <c r="J108" s="581"/>
      <c r="K108" s="582" t="str">
        <f>UPPER(IF(OR(J109="a",J109="as"),F106,IF(OR(J109="b",J109="bs"),F110,0)))</f>
        <v>0</v>
      </c>
      <c r="L108" s="595"/>
      <c r="M108" s="434"/>
      <c r="N108" s="576"/>
      <c r="O108" s="434"/>
      <c r="P108" s="590"/>
      <c r="Q108" s="434"/>
      <c r="R108" s="316"/>
      <c r="S108" s="319"/>
    </row>
    <row r="109" spans="1:19" s="60" customFormat="1" ht="9.6" customHeight="1" x14ac:dyDescent="0.25">
      <c r="A109" s="577"/>
      <c r="B109" s="408"/>
      <c r="C109" s="408"/>
      <c r="D109" s="417"/>
      <c r="E109" s="626"/>
      <c r="F109" s="580"/>
      <c r="G109" s="580"/>
      <c r="H109" s="584"/>
      <c r="I109" s="473" t="s">
        <v>134</v>
      </c>
      <c r="J109" s="336"/>
      <c r="K109" s="585" t="str">
        <f>UPPER(IF(OR(J109="a",J109="as"),F107,IF(OR(J109="b",J109="bs"),F111,0)))</f>
        <v>0</v>
      </c>
      <c r="L109" s="578"/>
      <c r="M109" s="434"/>
      <c r="N109" s="576"/>
      <c r="O109" s="434"/>
      <c r="P109" s="590"/>
      <c r="Q109" s="434"/>
      <c r="R109" s="316"/>
      <c r="S109" s="319"/>
    </row>
    <row r="110" spans="1:19" s="60" customFormat="1" ht="9.6" customHeight="1" x14ac:dyDescent="0.25">
      <c r="A110" s="571">
        <v>24</v>
      </c>
      <c r="B110" s="399" t="str">
        <f>IF($D110="","",VLOOKUP($D110,'1D ELO (5)'!$A$7:$P$39,14))</f>
        <v/>
      </c>
      <c r="C110" s="399" t="str">
        <f>IF($D110="","",VLOOKUP($D110,'1D ELO (5)'!$A$7:$P$39,15))</f>
        <v/>
      </c>
      <c r="D110" s="401"/>
      <c r="E110" s="572" t="str">
        <f>UPPER(IF($D110="","",VLOOKUP($D110,'1D ELO (5)'!$A$7:$P$39,5)))</f>
        <v/>
      </c>
      <c r="F110" s="573" t="str">
        <f>UPPER(IF($D110="","",VLOOKUP($D110,'1D ELO (5)'!$A$7:$P$39,2)))</f>
        <v/>
      </c>
      <c r="G110" s="573" t="str">
        <f>IF($D110="","",VLOOKUP($D110,'1D ELO (5)'!$A$7:$P$39,3))</f>
        <v/>
      </c>
      <c r="H110" s="574"/>
      <c r="I110" s="573" t="str">
        <f>IF($D110="","",VLOOKUP($D110,'1D ELO (5)'!$A$7:$P$39,4))</f>
        <v/>
      </c>
      <c r="J110" s="589"/>
      <c r="K110" s="434"/>
      <c r="L110" s="576"/>
      <c r="M110" s="437"/>
      <c r="N110" s="583"/>
      <c r="O110" s="434"/>
      <c r="P110" s="590"/>
      <c r="Q110" s="434"/>
      <c r="R110" s="316"/>
      <c r="S110" s="319"/>
    </row>
    <row r="111" spans="1:19" s="60" customFormat="1" ht="9.6" customHeight="1" x14ac:dyDescent="0.25">
      <c r="A111" s="577"/>
      <c r="B111" s="406"/>
      <c r="C111" s="406"/>
      <c r="D111" s="406"/>
      <c r="E111" s="572" t="str">
        <f>UPPER(IF($D110="","",VLOOKUP($D110,'1D ELO (5)'!$A$7:$P$33,11)))</f>
        <v/>
      </c>
      <c r="F111" s="573" t="str">
        <f>UPPER(IF($D110="","",VLOOKUP($D110,'1D ELO (5)'!$A$7:$P$33,8)))</f>
        <v/>
      </c>
      <c r="G111" s="573" t="str">
        <f>IF($D110="","",VLOOKUP($D110,'1D ELO (5)'!$A$7:$P$33,9))</f>
        <v/>
      </c>
      <c r="H111" s="574"/>
      <c r="I111" s="573" t="str">
        <f>IF($D110="","",VLOOKUP($D110,'1D ELO (5)'!$A$7:$P$33,10))</f>
        <v/>
      </c>
      <c r="J111" s="578"/>
      <c r="K111" s="434"/>
      <c r="L111" s="576"/>
      <c r="M111" s="591"/>
      <c r="N111" s="592"/>
      <c r="O111" s="434"/>
      <c r="P111" s="590"/>
      <c r="Q111" s="434"/>
      <c r="R111" s="316"/>
      <c r="S111" s="319"/>
    </row>
    <row r="112" spans="1:19" s="60" customFormat="1" ht="9.6" customHeight="1" x14ac:dyDescent="0.25">
      <c r="A112" s="577"/>
      <c r="B112" s="408"/>
      <c r="C112" s="408"/>
      <c r="D112" s="417"/>
      <c r="E112" s="626"/>
      <c r="F112" s="580"/>
      <c r="G112" s="580"/>
      <c r="H112" s="584"/>
      <c r="I112" s="580"/>
      <c r="J112" s="593"/>
      <c r="K112" s="434"/>
      <c r="L112" s="576"/>
      <c r="M112" s="434"/>
      <c r="N112" s="576"/>
      <c r="O112" s="576"/>
      <c r="P112" s="581"/>
      <c r="Q112" s="582" t="str">
        <f>UPPER(IF(OR(P113="a",P113="as"),O96,IF(OR(P113="b",P113="bs"),O128,0)))</f>
        <v>0</v>
      </c>
      <c r="R112" s="600"/>
      <c r="S112" s="319"/>
    </row>
    <row r="113" spans="1:19" s="60" customFormat="1" ht="9.6" customHeight="1" x14ac:dyDescent="0.25">
      <c r="A113" s="577"/>
      <c r="B113" s="408"/>
      <c r="C113" s="408"/>
      <c r="D113" s="417"/>
      <c r="E113" s="626"/>
      <c r="F113" s="580"/>
      <c r="G113" s="580"/>
      <c r="H113" s="584"/>
      <c r="I113" s="580"/>
      <c r="J113" s="593"/>
      <c r="K113" s="434"/>
      <c r="L113" s="576"/>
      <c r="M113" s="434"/>
      <c r="N113" s="576"/>
      <c r="O113" s="419" t="s">
        <v>134</v>
      </c>
      <c r="P113" s="336"/>
      <c r="Q113" s="585" t="str">
        <f>UPPER(IF(OR(P113="a",P113="as"),O97,IF(OR(P113="b",P113="bs"),O129,0)))</f>
        <v>0</v>
      </c>
      <c r="R113" s="627"/>
      <c r="S113" s="319"/>
    </row>
    <row r="114" spans="1:19" s="60" customFormat="1" ht="9.6" customHeight="1" x14ac:dyDescent="0.25">
      <c r="A114" s="571">
        <v>25</v>
      </c>
      <c r="B114" s="399" t="str">
        <f>IF($D114="","",VLOOKUP($D114,'1D ELO (5)'!$A$7:$P$39,14))</f>
        <v/>
      </c>
      <c r="C114" s="399" t="str">
        <f>IF($D114="","",VLOOKUP($D114,'1D ELO (5)'!$A$7:$P$39,15))</f>
        <v/>
      </c>
      <c r="D114" s="401"/>
      <c r="E114" s="572" t="str">
        <f>UPPER(IF($D114="","",VLOOKUP($D114,'1D ELO (5)'!$A$7:$P$39,5)))</f>
        <v/>
      </c>
      <c r="F114" s="573" t="str">
        <f>UPPER(IF($D114="","",VLOOKUP($D114,'1D ELO (5)'!$A$7:$P$39,2)))</f>
        <v/>
      </c>
      <c r="G114" s="573" t="str">
        <f>IF($D114="","",VLOOKUP($D114,'1D ELO (5)'!$A$7:$P$39,3))</f>
        <v/>
      </c>
      <c r="H114" s="574"/>
      <c r="I114" s="573" t="str">
        <f>IF($D114="","",VLOOKUP($D114,'1D ELO (5)'!$A$7:$P$39,4))</f>
        <v/>
      </c>
      <c r="J114" s="575"/>
      <c r="K114" s="434"/>
      <c r="L114" s="576"/>
      <c r="M114" s="434"/>
      <c r="N114" s="576"/>
      <c r="O114" s="434"/>
      <c r="P114" s="590"/>
      <c r="Q114" s="437"/>
      <c r="R114" s="316"/>
      <c r="S114" s="319"/>
    </row>
    <row r="115" spans="1:19" s="60" customFormat="1" ht="9.6" customHeight="1" x14ac:dyDescent="0.25">
      <c r="A115" s="577"/>
      <c r="B115" s="406"/>
      <c r="C115" s="406"/>
      <c r="D115" s="406"/>
      <c r="E115" s="572" t="str">
        <f>UPPER(IF($D114="","",VLOOKUP($D114,'1D ELO (5)'!$A$7:$P$33,11)))</f>
        <v/>
      </c>
      <c r="F115" s="573" t="str">
        <f>UPPER(IF($D114="","",VLOOKUP($D114,'1D ELO (5)'!$A$7:$P$33,8)))</f>
        <v/>
      </c>
      <c r="G115" s="573" t="str">
        <f>IF($D114="","",VLOOKUP($D114,'1D ELO (5)'!$A$7:$P$33,9))</f>
        <v/>
      </c>
      <c r="H115" s="574"/>
      <c r="I115" s="573" t="str">
        <f>IF($D114="","",VLOOKUP($D114,'1D ELO (5)'!$A$7:$P$33,10))</f>
        <v/>
      </c>
      <c r="J115" s="578"/>
      <c r="K115" s="579" t="str">
        <f>IF(J115="a",F114,IF(J115="b",F116,""))</f>
        <v/>
      </c>
      <c r="L115" s="576"/>
      <c r="M115" s="434"/>
      <c r="N115" s="576"/>
      <c r="O115" s="434"/>
      <c r="P115" s="590"/>
      <c r="Q115" s="591"/>
      <c r="R115" s="628"/>
      <c r="S115" s="319"/>
    </row>
    <row r="116" spans="1:19" s="60" customFormat="1" ht="9.6" customHeight="1" x14ac:dyDescent="0.25">
      <c r="A116" s="577"/>
      <c r="B116" s="408"/>
      <c r="C116" s="408"/>
      <c r="D116" s="417"/>
      <c r="E116" s="626"/>
      <c r="F116" s="580"/>
      <c r="G116" s="580"/>
      <c r="H116" s="584"/>
      <c r="I116" s="580"/>
      <c r="J116" s="581"/>
      <c r="K116" s="582" t="str">
        <f>UPPER(IF(OR(J117="a",J117="as"),F114,IF(OR(J117="b",J117="bs"),F118,0)))</f>
        <v>0</v>
      </c>
      <c r="L116" s="583"/>
      <c r="M116" s="434"/>
      <c r="N116" s="576"/>
      <c r="O116" s="434"/>
      <c r="P116" s="590"/>
      <c r="Q116" s="434"/>
      <c r="R116" s="316"/>
      <c r="S116" s="319"/>
    </row>
    <row r="117" spans="1:19" s="60" customFormat="1" ht="9.6" customHeight="1" x14ac:dyDescent="0.25">
      <c r="A117" s="577"/>
      <c r="B117" s="408"/>
      <c r="C117" s="408"/>
      <c r="D117" s="417"/>
      <c r="E117" s="626"/>
      <c r="F117" s="580"/>
      <c r="G117" s="580"/>
      <c r="H117" s="584"/>
      <c r="I117" s="473" t="s">
        <v>134</v>
      </c>
      <c r="J117" s="336"/>
      <c r="K117" s="585" t="str">
        <f>UPPER(IF(OR(J117="a",J117="as"),F115,IF(OR(J117="b",J117="bs"),F119,0)))</f>
        <v>0</v>
      </c>
      <c r="L117" s="586"/>
      <c r="M117" s="434"/>
      <c r="N117" s="576"/>
      <c r="O117" s="434"/>
      <c r="P117" s="590"/>
      <c r="Q117" s="434"/>
      <c r="R117" s="316"/>
      <c r="S117" s="319"/>
    </row>
    <row r="118" spans="1:19" s="60" customFormat="1" ht="9.6" customHeight="1" x14ac:dyDescent="0.25">
      <c r="A118" s="577">
        <v>26</v>
      </c>
      <c r="B118" s="399" t="str">
        <f>IF($D118="","",VLOOKUP($D118,'1D ELO (5)'!$A$7:$P$39,14))</f>
        <v/>
      </c>
      <c r="C118" s="399" t="str">
        <f>IF($D118="","",VLOOKUP($D118,'1D ELO (5)'!$A$7:$P$39,15))</f>
        <v/>
      </c>
      <c r="D118" s="401"/>
      <c r="E118" s="587" t="str">
        <f>UPPER(IF($D118="","",VLOOKUP($D118,'1D ELO (5)'!$A$7:$P$39,5)))</f>
        <v/>
      </c>
      <c r="F118" s="472" t="str">
        <f>UPPER(IF($D118="","",VLOOKUP($D118,'1D ELO (5)'!$A$7:$P$39,2)))</f>
        <v/>
      </c>
      <c r="G118" s="472" t="str">
        <f>IF($D118="","",VLOOKUP($D118,'1D ELO (5)'!$A$7:$P$39,3))</f>
        <v/>
      </c>
      <c r="H118" s="588"/>
      <c r="I118" s="472" t="str">
        <f>IF($D118="","",VLOOKUP($D118,'1D ELO (5)'!$A$7:$P$39,4))</f>
        <v/>
      </c>
      <c r="J118" s="589"/>
      <c r="K118" s="434"/>
      <c r="L118" s="590"/>
      <c r="M118" s="437"/>
      <c r="N118" s="583"/>
      <c r="O118" s="434"/>
      <c r="P118" s="590"/>
      <c r="Q118" s="434"/>
      <c r="R118" s="316"/>
      <c r="S118" s="319"/>
    </row>
    <row r="119" spans="1:19" s="60" customFormat="1" ht="9.6" customHeight="1" x14ac:dyDescent="0.25">
      <c r="A119" s="577"/>
      <c r="B119" s="406"/>
      <c r="C119" s="406"/>
      <c r="D119" s="406"/>
      <c r="E119" s="587" t="str">
        <f>UPPER(IF($D118="","",VLOOKUP($D118,'1D ELO (5)'!$A$7:$P$33,11)))</f>
        <v/>
      </c>
      <c r="F119" s="472" t="str">
        <f>UPPER(IF($D118="","",VLOOKUP($D118,'1D ELO (5)'!$A$7:$P$33,8)))</f>
        <v/>
      </c>
      <c r="G119" s="472" t="str">
        <f>IF($D118="","",VLOOKUP($D118,'1D ELO (5)'!$A$7:$P$33,9))</f>
        <v/>
      </c>
      <c r="H119" s="588"/>
      <c r="I119" s="472" t="str">
        <f>IF($D118="","",VLOOKUP($D118,'1D ELO (5)'!$A$7:$P$33,10))</f>
        <v/>
      </c>
      <c r="J119" s="578"/>
      <c r="K119" s="434"/>
      <c r="L119" s="590"/>
      <c r="M119" s="591"/>
      <c r="N119" s="592"/>
      <c r="O119" s="434"/>
      <c r="P119" s="590"/>
      <c r="Q119" s="434"/>
      <c r="R119" s="316"/>
      <c r="S119" s="319"/>
    </row>
    <row r="120" spans="1:19" s="60" customFormat="1" ht="9.6" customHeight="1" x14ac:dyDescent="0.25">
      <c r="A120" s="577"/>
      <c r="B120" s="408"/>
      <c r="C120" s="408"/>
      <c r="D120" s="417"/>
      <c r="E120" s="626"/>
      <c r="F120" s="580"/>
      <c r="G120" s="580"/>
      <c r="H120" s="584"/>
      <c r="I120" s="580"/>
      <c r="J120" s="593"/>
      <c r="K120" s="434"/>
      <c r="L120" s="581"/>
      <c r="M120" s="582" t="str">
        <f>UPPER(IF(OR(L121="a",L121="as"),K116,IF(OR(L121="b",L121="bs"),K124,0)))</f>
        <v>0</v>
      </c>
      <c r="N120" s="576"/>
      <c r="O120" s="434"/>
      <c r="P120" s="590"/>
      <c r="Q120" s="434"/>
      <c r="R120" s="316"/>
      <c r="S120" s="319"/>
    </row>
    <row r="121" spans="1:19" s="60" customFormat="1" ht="9.6" customHeight="1" x14ac:dyDescent="0.25">
      <c r="A121" s="577"/>
      <c r="B121" s="408"/>
      <c r="C121" s="408"/>
      <c r="D121" s="417"/>
      <c r="E121" s="626"/>
      <c r="F121" s="580"/>
      <c r="G121" s="580"/>
      <c r="H121" s="584"/>
      <c r="I121" s="580"/>
      <c r="J121" s="593"/>
      <c r="K121" s="419" t="s">
        <v>134</v>
      </c>
      <c r="L121" s="336"/>
      <c r="M121" s="585" t="str">
        <f>UPPER(IF(OR(L121="a",L121="as"),K117,IF(OR(L121="b",L121="bs"),K125,0)))</f>
        <v>0</v>
      </c>
      <c r="N121" s="586"/>
      <c r="O121" s="434"/>
      <c r="P121" s="590"/>
      <c r="Q121" s="434"/>
      <c r="R121" s="316"/>
      <c r="S121" s="319"/>
    </row>
    <row r="122" spans="1:19" s="60" customFormat="1" ht="9.6" customHeight="1" x14ac:dyDescent="0.25">
      <c r="A122" s="594">
        <v>27</v>
      </c>
      <c r="B122" s="399" t="str">
        <f>IF($D122="","",VLOOKUP($D122,'1D ELO (5)'!$A$7:$P$39,14))</f>
        <v/>
      </c>
      <c r="C122" s="399" t="str">
        <f>IF($D122="","",VLOOKUP($D122,'1D ELO (5)'!$A$7:$P$39,15))</f>
        <v/>
      </c>
      <c r="D122" s="401"/>
      <c r="E122" s="587" t="str">
        <f>UPPER(IF($D122="","",VLOOKUP($D122,'1D ELO (5)'!$A$7:$P$39,5)))</f>
        <v/>
      </c>
      <c r="F122" s="472" t="str">
        <f>UPPER(IF($D122="","",VLOOKUP($D122,'1D ELO (5)'!$A$7:$P$39,2)))</f>
        <v/>
      </c>
      <c r="G122" s="472" t="str">
        <f>IF($D122="","",VLOOKUP($D122,'1D ELO (5)'!$A$7:$P$39,3))</f>
        <v/>
      </c>
      <c r="H122" s="588"/>
      <c r="I122" s="472" t="str">
        <f>IF($D122="","",VLOOKUP($D122,'1D ELO (5)'!$A$7:$P$39,4))</f>
        <v/>
      </c>
      <c r="J122" s="575"/>
      <c r="K122" s="434"/>
      <c r="L122" s="590"/>
      <c r="M122" s="434"/>
      <c r="N122" s="590"/>
      <c r="O122" s="437"/>
      <c r="P122" s="590"/>
      <c r="Q122" s="434"/>
      <c r="R122" s="316"/>
      <c r="S122" s="319"/>
    </row>
    <row r="123" spans="1:19" s="60" customFormat="1" ht="9.6" customHeight="1" x14ac:dyDescent="0.25">
      <c r="A123" s="577"/>
      <c r="B123" s="406"/>
      <c r="C123" s="406"/>
      <c r="D123" s="406"/>
      <c r="E123" s="587" t="str">
        <f>UPPER(IF($D122="","",VLOOKUP($D122,'1D ELO (5)'!$A$7:$P$33,11)))</f>
        <v/>
      </c>
      <c r="F123" s="472" t="str">
        <f>UPPER(IF($D122="","",VLOOKUP($D122,'1D ELO (5)'!$A$7:$P$33,8)))</f>
        <v/>
      </c>
      <c r="G123" s="472" t="str">
        <f>IF($D122="","",VLOOKUP($D122,'1D ELO (5)'!$A$7:$P$33,9))</f>
        <v/>
      </c>
      <c r="H123" s="588"/>
      <c r="I123" s="472" t="str">
        <f>IF($D122="","",VLOOKUP($D122,'1D ELO (5)'!$A$7:$P$33,10))</f>
        <v/>
      </c>
      <c r="J123" s="578"/>
      <c r="K123" s="579" t="str">
        <f>IF(J123="a",F122,IF(J123="b",F124,""))</f>
        <v/>
      </c>
      <c r="L123" s="590"/>
      <c r="M123" s="434"/>
      <c r="N123" s="590"/>
      <c r="O123" s="434"/>
      <c r="P123" s="590"/>
      <c r="Q123" s="434"/>
      <c r="R123" s="316"/>
      <c r="S123" s="319"/>
    </row>
    <row r="124" spans="1:19" s="60" customFormat="1" ht="9.6" customHeight="1" x14ac:dyDescent="0.25">
      <c r="A124" s="577"/>
      <c r="B124" s="408"/>
      <c r="C124" s="408"/>
      <c r="D124" s="408"/>
      <c r="E124" s="407"/>
      <c r="F124" s="580"/>
      <c r="G124" s="580"/>
      <c r="H124" s="584"/>
      <c r="I124" s="580"/>
      <c r="J124" s="581"/>
      <c r="K124" s="582" t="str">
        <f>UPPER(IF(OR(J125="a",J125="as"),F122,IF(OR(J125="b",J125="bs"),F126,0)))</f>
        <v>0</v>
      </c>
      <c r="L124" s="595"/>
      <c r="M124" s="434"/>
      <c r="N124" s="590"/>
      <c r="O124" s="434"/>
      <c r="P124" s="590"/>
      <c r="Q124" s="434"/>
      <c r="R124" s="316"/>
      <c r="S124" s="319"/>
    </row>
    <row r="125" spans="1:19" s="60" customFormat="1" ht="9.6" customHeight="1" x14ac:dyDescent="0.25">
      <c r="A125" s="577"/>
      <c r="B125" s="408"/>
      <c r="C125" s="408"/>
      <c r="D125" s="408"/>
      <c r="E125" s="407"/>
      <c r="F125" s="580"/>
      <c r="G125" s="580"/>
      <c r="H125" s="584"/>
      <c r="I125" s="473" t="s">
        <v>134</v>
      </c>
      <c r="J125" s="336"/>
      <c r="K125" s="585" t="str">
        <f>UPPER(IF(OR(J125="a",J125="as"),F123,IF(OR(J125="b",J125="bs"),F127,0)))</f>
        <v>0</v>
      </c>
      <c r="L125" s="578"/>
      <c r="M125" s="434"/>
      <c r="N125" s="590"/>
      <c r="O125" s="434"/>
      <c r="P125" s="590"/>
      <c r="Q125" s="434"/>
      <c r="R125" s="316"/>
      <c r="S125" s="319"/>
    </row>
    <row r="126" spans="1:19" s="60" customFormat="1" ht="9.6" customHeight="1" x14ac:dyDescent="0.25">
      <c r="A126" s="577">
        <v>28</v>
      </c>
      <c r="B126" s="399" t="str">
        <f>IF($D126="","",VLOOKUP($D126,'1D ELO (5)'!$A$7:$P$39,14))</f>
        <v/>
      </c>
      <c r="C126" s="399" t="str">
        <f>IF($D126="","",VLOOKUP($D126,'1D ELO (5)'!$A$7:$P$39,15))</f>
        <v/>
      </c>
      <c r="D126" s="401"/>
      <c r="E126" s="587" t="str">
        <f>UPPER(IF($D126="","",VLOOKUP($D126,'1D ELO (5)'!$A$7:$P$39,5)))</f>
        <v/>
      </c>
      <c r="F126" s="472" t="str">
        <f>UPPER(IF($D126="","",VLOOKUP($D126,'1D ELO (5)'!$A$7:$P$39,2)))</f>
        <v/>
      </c>
      <c r="G126" s="472" t="str">
        <f>IF($D126="","",VLOOKUP($D126,'1D ELO (5)'!$A$7:$P$39,3))</f>
        <v/>
      </c>
      <c r="H126" s="588"/>
      <c r="I126" s="472" t="str">
        <f>IF($D126="","",VLOOKUP($D126,'1D ELO (5)'!$A$7:$P$39,4))</f>
        <v/>
      </c>
      <c r="J126" s="589"/>
      <c r="K126" s="434"/>
      <c r="L126" s="576"/>
      <c r="M126" s="437"/>
      <c r="N126" s="595"/>
      <c r="O126" s="434"/>
      <c r="P126" s="590"/>
      <c r="Q126" s="434"/>
      <c r="R126" s="316"/>
      <c r="S126" s="319"/>
    </row>
    <row r="127" spans="1:19" s="60" customFormat="1" ht="9.6" customHeight="1" x14ac:dyDescent="0.25">
      <c r="A127" s="577"/>
      <c r="B127" s="406"/>
      <c r="C127" s="406"/>
      <c r="D127" s="406"/>
      <c r="E127" s="587" t="str">
        <f>UPPER(IF($D126="","",VLOOKUP($D126,'1D ELO (5)'!$A$7:$P$33,11)))</f>
        <v/>
      </c>
      <c r="F127" s="472" t="str">
        <f>UPPER(IF($D126="","",VLOOKUP($D126,'1D ELO (5)'!$A$7:$P$33,8)))</f>
        <v/>
      </c>
      <c r="G127" s="472" t="str">
        <f>IF($D126="","",VLOOKUP($D126,'1D ELO (5)'!$A$7:$P$33,9))</f>
        <v/>
      </c>
      <c r="H127" s="588"/>
      <c r="I127" s="472" t="str">
        <f>IF($D126="","",VLOOKUP($D126,'1D ELO (5)'!$A$7:$P$33,10))</f>
        <v/>
      </c>
      <c r="J127" s="578"/>
      <c r="K127" s="434"/>
      <c r="L127" s="576"/>
      <c r="M127" s="591"/>
      <c r="N127" s="596"/>
      <c r="O127" s="434"/>
      <c r="P127" s="590"/>
      <c r="Q127" s="434"/>
      <c r="R127" s="316"/>
      <c r="S127" s="319"/>
    </row>
    <row r="128" spans="1:19" s="60" customFormat="1" ht="9.6" customHeight="1" x14ac:dyDescent="0.25">
      <c r="A128" s="577"/>
      <c r="B128" s="408"/>
      <c r="C128" s="408"/>
      <c r="D128" s="408"/>
      <c r="E128" s="407"/>
      <c r="F128" s="580"/>
      <c r="G128" s="580"/>
      <c r="H128" s="584"/>
      <c r="I128" s="580"/>
      <c r="J128" s="593"/>
      <c r="K128" s="434"/>
      <c r="L128" s="576"/>
      <c r="M128" s="434"/>
      <c r="N128" s="581"/>
      <c r="O128" s="582" t="str">
        <f>UPPER(IF(OR(N129="a",N129="as"),M120,IF(OR(N129="b",N129="bs"),M136,0)))</f>
        <v>0</v>
      </c>
      <c r="P128" s="590"/>
      <c r="Q128" s="434"/>
      <c r="R128" s="316"/>
      <c r="S128" s="319"/>
    </row>
    <row r="129" spans="1:19" s="60" customFormat="1" ht="9.6" customHeight="1" x14ac:dyDescent="0.25">
      <c r="A129" s="577"/>
      <c r="B129" s="408"/>
      <c r="C129" s="408"/>
      <c r="D129" s="408"/>
      <c r="E129" s="407"/>
      <c r="F129" s="580"/>
      <c r="G129" s="580"/>
      <c r="H129" s="584"/>
      <c r="I129" s="580"/>
      <c r="J129" s="593"/>
      <c r="K129" s="434"/>
      <c r="L129" s="576"/>
      <c r="M129" s="419" t="s">
        <v>134</v>
      </c>
      <c r="N129" s="336"/>
      <c r="O129" s="585" t="str">
        <f>UPPER(IF(OR(N129="a",N129="as"),M121,IF(OR(N129="b",N129="bs"),M137,0)))</f>
        <v>0</v>
      </c>
      <c r="P129" s="578"/>
      <c r="Q129" s="434"/>
      <c r="R129" s="316"/>
      <c r="S129" s="319"/>
    </row>
    <row r="130" spans="1:19" s="60" customFormat="1" ht="9.6" customHeight="1" x14ac:dyDescent="0.25">
      <c r="A130" s="594">
        <v>29</v>
      </c>
      <c r="B130" s="399" t="str">
        <f>IF($D130="","",VLOOKUP($D130,'1D ELO (5)'!$A$7:$P$39,14))</f>
        <v/>
      </c>
      <c r="C130" s="399" t="str">
        <f>IF($D130="","",VLOOKUP($D130,'1D ELO (5)'!$A$7:$P$39,15))</f>
        <v/>
      </c>
      <c r="D130" s="401"/>
      <c r="E130" s="587" t="str">
        <f>UPPER(IF($D130="","",VLOOKUP($D130,'1D ELO (5)'!$A$7:$P$39,5)))</f>
        <v/>
      </c>
      <c r="F130" s="472" t="str">
        <f>UPPER(IF($D130="","",VLOOKUP($D130,'1D ELO (5)'!$A$7:$P$39,2)))</f>
        <v/>
      </c>
      <c r="G130" s="472" t="str">
        <f>IF($D130="","",VLOOKUP($D130,'1D ELO (5)'!$A$7:$P$39,3))</f>
        <v/>
      </c>
      <c r="H130" s="588"/>
      <c r="I130" s="472" t="str">
        <f>IF($D130="","",VLOOKUP($D130,'1D ELO (5)'!$A$7:$P$39,4))</f>
        <v/>
      </c>
      <c r="J130" s="575"/>
      <c r="K130" s="434"/>
      <c r="L130" s="576"/>
      <c r="M130" s="434"/>
      <c r="N130" s="590"/>
      <c r="O130" s="434"/>
      <c r="P130" s="576"/>
      <c r="Q130" s="434"/>
      <c r="R130" s="316"/>
      <c r="S130" s="319"/>
    </row>
    <row r="131" spans="1:19" s="60" customFormat="1" ht="9.6" customHeight="1" x14ac:dyDescent="0.25">
      <c r="A131" s="577"/>
      <c r="B131" s="406"/>
      <c r="C131" s="406"/>
      <c r="D131" s="406"/>
      <c r="E131" s="587" t="str">
        <f>UPPER(IF($D130="","",VLOOKUP($D130,'1D ELO (5)'!$A$7:$P$33,11)))</f>
        <v/>
      </c>
      <c r="F131" s="472" t="str">
        <f>UPPER(IF($D130="","",VLOOKUP($D130,'1D ELO (5)'!$A$7:$P$33,8)))</f>
        <v/>
      </c>
      <c r="G131" s="472" t="str">
        <f>IF($D130="","",VLOOKUP($D130,'1D ELO (5)'!$A$7:$P$33,9))</f>
        <v/>
      </c>
      <c r="H131" s="588"/>
      <c r="I131" s="472" t="str">
        <f>IF($D130="","",VLOOKUP($D130,'1D ELO (5)'!$A$7:$P$33,10))</f>
        <v/>
      </c>
      <c r="J131" s="578"/>
      <c r="K131" s="579" t="str">
        <f>IF(J131="a",F130,IF(J131="b",F132,""))</f>
        <v/>
      </c>
      <c r="L131" s="576"/>
      <c r="M131" s="434"/>
      <c r="N131" s="590"/>
      <c r="O131" s="434"/>
      <c r="P131" s="576"/>
      <c r="Q131" s="434"/>
      <c r="R131" s="316"/>
      <c r="S131" s="319"/>
    </row>
    <row r="132" spans="1:19" s="60" customFormat="1" ht="9.6" customHeight="1" x14ac:dyDescent="0.25">
      <c r="A132" s="577"/>
      <c r="B132" s="408"/>
      <c r="C132" s="408"/>
      <c r="D132" s="417"/>
      <c r="E132" s="626"/>
      <c r="F132" s="580"/>
      <c r="G132" s="580"/>
      <c r="H132" s="584"/>
      <c r="I132" s="580"/>
      <c r="J132" s="581"/>
      <c r="K132" s="582" t="str">
        <f>UPPER(IF(OR(J133="a",J133="as"),F130,IF(OR(J133="b",J133="bs"),F134,0)))</f>
        <v>0</v>
      </c>
      <c r="L132" s="583"/>
      <c r="M132" s="434"/>
      <c r="N132" s="590"/>
      <c r="O132" s="434"/>
      <c r="P132" s="576"/>
      <c r="Q132" s="434"/>
      <c r="R132" s="316"/>
      <c r="S132" s="319"/>
    </row>
    <row r="133" spans="1:19" s="60" customFormat="1" ht="9.6" customHeight="1" x14ac:dyDescent="0.25">
      <c r="A133" s="577"/>
      <c r="B133" s="408"/>
      <c r="C133" s="408"/>
      <c r="D133" s="417"/>
      <c r="E133" s="626"/>
      <c r="F133" s="580"/>
      <c r="G133" s="580"/>
      <c r="H133" s="584"/>
      <c r="I133" s="473" t="s">
        <v>134</v>
      </c>
      <c r="J133" s="336"/>
      <c r="K133" s="585" t="str">
        <f>UPPER(IF(OR(J133="a",J133="as"),F131,IF(OR(J133="b",J133="bs"),F135,0)))</f>
        <v>0</v>
      </c>
      <c r="L133" s="586"/>
      <c r="M133" s="434"/>
      <c r="N133" s="590"/>
      <c r="O133" s="434"/>
      <c r="P133" s="576"/>
      <c r="Q133" s="434"/>
      <c r="R133" s="316"/>
      <c r="S133" s="319"/>
    </row>
    <row r="134" spans="1:19" s="60" customFormat="1" ht="9.6" customHeight="1" x14ac:dyDescent="0.25">
      <c r="A134" s="577">
        <v>30</v>
      </c>
      <c r="B134" s="399" t="str">
        <f>IF($D134="","",VLOOKUP($D134,'1D ELO (5)'!$A$7:$P$39,14))</f>
        <v/>
      </c>
      <c r="C134" s="399" t="str">
        <f>IF($D134="","",VLOOKUP($D134,'1D ELO (5)'!$A$7:$P$39,15))</f>
        <v/>
      </c>
      <c r="D134" s="401"/>
      <c r="E134" s="587" t="str">
        <f>UPPER(IF($D134="","",VLOOKUP($D134,'1D ELO (5)'!$A$7:$P$39,5)))</f>
        <v/>
      </c>
      <c r="F134" s="472" t="str">
        <f>UPPER(IF($D134="","",VLOOKUP($D134,'1D ELO (5)'!$A$7:$P$39,2)))</f>
        <v/>
      </c>
      <c r="G134" s="472" t="str">
        <f>IF($D134="","",VLOOKUP($D134,'1D ELO (5)'!$A$7:$P$39,3))</f>
        <v/>
      </c>
      <c r="H134" s="588"/>
      <c r="I134" s="472" t="str">
        <f>IF($D134="","",VLOOKUP($D134,'1D ELO (5)'!$A$7:$P$39,4))</f>
        <v/>
      </c>
      <c r="J134" s="589"/>
      <c r="K134" s="434"/>
      <c r="L134" s="590"/>
      <c r="M134" s="437"/>
      <c r="N134" s="595"/>
      <c r="O134" s="434"/>
      <c r="P134" s="576"/>
      <c r="Q134" s="434"/>
      <c r="R134" s="316"/>
      <c r="S134" s="319"/>
    </row>
    <row r="135" spans="1:19" s="60" customFormat="1" ht="9.6" customHeight="1" x14ac:dyDescent="0.25">
      <c r="A135" s="577"/>
      <c r="B135" s="406"/>
      <c r="C135" s="406"/>
      <c r="D135" s="406"/>
      <c r="E135" s="587" t="str">
        <f>UPPER(IF($D134="","",VLOOKUP($D134,'1D ELO (5)'!$A$7:$P$33,11)))</f>
        <v/>
      </c>
      <c r="F135" s="472" t="str">
        <f>UPPER(IF($D134="","",VLOOKUP($D134,'1D ELO (5)'!$A$7:$P$33,8)))</f>
        <v/>
      </c>
      <c r="G135" s="472" t="str">
        <f>IF($D134="","",VLOOKUP($D134,'1D ELO (5)'!$A$7:$P$33,9))</f>
        <v/>
      </c>
      <c r="H135" s="588"/>
      <c r="I135" s="472" t="str">
        <f>IF($D134="","",VLOOKUP($D134,'1D ELO (5)'!$A$7:$P$33,10))</f>
        <v/>
      </c>
      <c r="J135" s="578"/>
      <c r="K135" s="434"/>
      <c r="L135" s="590"/>
      <c r="M135" s="591"/>
      <c r="N135" s="596"/>
      <c r="O135" s="434"/>
      <c r="P135" s="576"/>
      <c r="Q135" s="434"/>
      <c r="R135" s="316"/>
      <c r="S135" s="319"/>
    </row>
    <row r="136" spans="1:19" s="60" customFormat="1" ht="9.6" customHeight="1" x14ac:dyDescent="0.25">
      <c r="A136" s="577"/>
      <c r="B136" s="408"/>
      <c r="C136" s="408"/>
      <c r="D136" s="417"/>
      <c r="E136" s="626"/>
      <c r="F136" s="580"/>
      <c r="G136" s="580"/>
      <c r="H136" s="584"/>
      <c r="I136" s="580"/>
      <c r="J136" s="593"/>
      <c r="K136" s="434"/>
      <c r="L136" s="581"/>
      <c r="M136" s="582" t="str">
        <f>UPPER(IF(OR(L137="a",L137="as"),K132,IF(OR(L137="b",L137="bs"),K140,0)))</f>
        <v>0</v>
      </c>
      <c r="N136" s="590"/>
      <c r="O136" s="434"/>
      <c r="P136" s="576"/>
      <c r="Q136" s="434"/>
      <c r="R136" s="316"/>
      <c r="S136" s="319"/>
    </row>
    <row r="137" spans="1:19" s="60" customFormat="1" ht="9.6" customHeight="1" x14ac:dyDescent="0.25">
      <c r="A137" s="577"/>
      <c r="B137" s="408"/>
      <c r="C137" s="408"/>
      <c r="D137" s="417"/>
      <c r="E137" s="626"/>
      <c r="F137" s="580"/>
      <c r="G137" s="580"/>
      <c r="H137" s="584"/>
      <c r="I137" s="580"/>
      <c r="J137" s="593"/>
      <c r="K137" s="419" t="s">
        <v>134</v>
      </c>
      <c r="L137" s="336"/>
      <c r="M137" s="585" t="str">
        <f>UPPER(IF(OR(L137="a",L137="as"),K133,IF(OR(L137="b",L137="bs"),K141,0)))</f>
        <v>0</v>
      </c>
      <c r="N137" s="578"/>
      <c r="O137" s="434"/>
      <c r="P137" s="576"/>
      <c r="Q137" s="434"/>
      <c r="R137" s="316"/>
      <c r="S137" s="319"/>
    </row>
    <row r="138" spans="1:19" s="60" customFormat="1" ht="9.6" customHeight="1" x14ac:dyDescent="0.25">
      <c r="A138" s="594">
        <v>31</v>
      </c>
      <c r="B138" s="399" t="str">
        <f>IF($D138="","",VLOOKUP($D138,'1D ELO (5)'!$A$7:$P$39,14))</f>
        <v/>
      </c>
      <c r="C138" s="399" t="str">
        <f>IF($D138="","",VLOOKUP($D138,'1D ELO (5)'!$A$7:$P$39,15))</f>
        <v/>
      </c>
      <c r="D138" s="401"/>
      <c r="E138" s="587" t="str">
        <f>UPPER(IF($D138="","",VLOOKUP($D138,'1D ELO (5)'!$A$7:$P$39,5)))</f>
        <v/>
      </c>
      <c r="F138" s="472" t="str">
        <f>UPPER(IF($D138="","",VLOOKUP($D138,'1D ELO (5)'!$A$7:$P$39,2)))</f>
        <v/>
      </c>
      <c r="G138" s="472" t="str">
        <f>IF($D138="","",VLOOKUP($D138,'1D ELO (5)'!$A$7:$P$39,3))</f>
        <v/>
      </c>
      <c r="H138" s="588"/>
      <c r="I138" s="472" t="str">
        <f>IF($D138="","",VLOOKUP($D138,'1D ELO (5)'!$A$7:$P$39,4))</f>
        <v/>
      </c>
      <c r="J138" s="575"/>
      <c r="K138" s="434"/>
      <c r="L138" s="590"/>
      <c r="M138" s="434"/>
      <c r="N138" s="576"/>
      <c r="O138" s="632" t="str">
        <f t="shared" ref="O138:O140" si="0">O63</f>
        <v>Döntő</v>
      </c>
      <c r="P138" s="633"/>
      <c r="Q138" s="632" t="str">
        <f>Q63</f>
        <v>Nyertes</v>
      </c>
      <c r="R138" s="633"/>
      <c r="S138" s="319"/>
    </row>
    <row r="139" spans="1:19" s="60" customFormat="1" ht="9.6" customHeight="1" x14ac:dyDescent="0.25">
      <c r="A139" s="577"/>
      <c r="B139" s="406"/>
      <c r="C139" s="406"/>
      <c r="D139" s="406"/>
      <c r="E139" s="587" t="str">
        <f>UPPER(IF($D138="","",VLOOKUP($D138,'1D ELO (5)'!$A$7:$P$33,11)))</f>
        <v/>
      </c>
      <c r="F139" s="472" t="str">
        <f>UPPER(IF($D138="","",VLOOKUP($D138,'1D ELO (5)'!$A$7:$P$33,8)))</f>
        <v/>
      </c>
      <c r="G139" s="472" t="str">
        <f>IF($D138="","",VLOOKUP($D138,'1D ELO (5)'!$A$7:$P$33,9))</f>
        <v/>
      </c>
      <c r="H139" s="588"/>
      <c r="I139" s="472" t="str">
        <f>IF($D138="","",VLOOKUP($D138,'1D ELO (5)'!$A$7:$P$33,10))</f>
        <v/>
      </c>
      <c r="J139" s="578"/>
      <c r="K139" s="579" t="str">
        <f>IF(J139="a",F138,IF(J139="b",F140,""))</f>
        <v/>
      </c>
      <c r="L139" s="590"/>
      <c r="M139" s="434"/>
      <c r="N139" s="576"/>
      <c r="O139" s="634" t="str">
        <f t="shared" si="0"/>
        <v>0</v>
      </c>
      <c r="P139" s="633"/>
      <c r="Q139" s="636"/>
      <c r="R139" s="633"/>
      <c r="S139" s="319"/>
    </row>
    <row r="140" spans="1:19" s="60" customFormat="1" ht="9.6" customHeight="1" x14ac:dyDescent="0.25">
      <c r="A140" s="577"/>
      <c r="B140" s="408"/>
      <c r="C140" s="408"/>
      <c r="D140" s="408"/>
      <c r="E140" s="407"/>
      <c r="F140" s="580"/>
      <c r="G140" s="580"/>
      <c r="H140" s="584"/>
      <c r="I140" s="580"/>
      <c r="J140" s="581"/>
      <c r="K140" s="582" t="str">
        <f>UPPER(IF(OR(J141="a",J141="as"),F138,IF(OR(J141="b",J141="bs"),F142,0)))</f>
        <v>0</v>
      </c>
      <c r="L140" s="595"/>
      <c r="M140" s="434"/>
      <c r="N140" s="576"/>
      <c r="O140" s="637" t="str">
        <f t="shared" si="0"/>
        <v>0</v>
      </c>
      <c r="P140" s="655"/>
      <c r="Q140" s="636"/>
      <c r="R140" s="633"/>
      <c r="S140" s="319"/>
    </row>
    <row r="141" spans="1:19" s="60" customFormat="1" ht="9.6" customHeight="1" x14ac:dyDescent="0.25">
      <c r="A141" s="577"/>
      <c r="B141" s="408"/>
      <c r="C141" s="408"/>
      <c r="D141" s="408"/>
      <c r="E141" s="407"/>
      <c r="F141" s="580"/>
      <c r="G141" s="580"/>
      <c r="H141" s="584"/>
      <c r="I141" s="473" t="s">
        <v>134</v>
      </c>
      <c r="J141" s="336"/>
      <c r="K141" s="585" t="str">
        <f>UPPER(IF(OR(J141="a",J141="as"),F139,IF(OR(J141="b",J141="bs"),F143,0)))</f>
        <v>0</v>
      </c>
      <c r="L141" s="578"/>
      <c r="M141" s="434"/>
      <c r="N141" s="576"/>
      <c r="O141" s="636"/>
      <c r="P141" s="656"/>
      <c r="Q141" s="634" t="str">
        <f t="shared" ref="Q141:Q143" si="1">Q66</f>
        <v>0</v>
      </c>
      <c r="R141" s="633"/>
      <c r="S141" s="319"/>
    </row>
    <row r="142" spans="1:19" s="60" customFormat="1" ht="9.6" customHeight="1" x14ac:dyDescent="0.25">
      <c r="A142" s="629">
        <v>32</v>
      </c>
      <c r="B142" s="399" t="str">
        <f>IF($D142="","",VLOOKUP($D142,'1D ELO (5)'!$A$7:$P$39,14))</f>
        <v/>
      </c>
      <c r="C142" s="399" t="str">
        <f>IF($D142="","",VLOOKUP($D142,'1D ELO (5)'!$A$7:$P$39,15))</f>
        <v/>
      </c>
      <c r="D142" s="401"/>
      <c r="E142" s="572" t="str">
        <f>UPPER(IF($D142="","",VLOOKUP($D142,'1D ELO (5)'!$A$7:$P$39,5)))</f>
        <v/>
      </c>
      <c r="F142" s="573" t="str">
        <f>UPPER(IF($D142="","",VLOOKUP($D142,'1D ELO (5)'!$A$7:$P$39,2)))</f>
        <v/>
      </c>
      <c r="G142" s="573" t="str">
        <f>IF($D142="","",VLOOKUP($D142,'1D ELO (5)'!$A$7:$P$39,3))</f>
        <v/>
      </c>
      <c r="H142" s="574"/>
      <c r="I142" s="573" t="str">
        <f>IF($D142="","",VLOOKUP($D142,'1D ELO (5)'!$A$7:$P$39,4))</f>
        <v/>
      </c>
      <c r="J142" s="589"/>
      <c r="K142" s="434"/>
      <c r="L142" s="576"/>
      <c r="M142" s="437"/>
      <c r="N142" s="583"/>
      <c r="O142" s="636"/>
      <c r="P142" s="656"/>
      <c r="Q142" s="637" t="str">
        <f t="shared" si="1"/>
        <v>0</v>
      </c>
      <c r="R142" s="655"/>
      <c r="S142" s="319"/>
    </row>
    <row r="143" spans="1:19" s="60" customFormat="1" ht="9.6" customHeight="1" x14ac:dyDescent="0.25">
      <c r="A143" s="577"/>
      <c r="B143" s="406"/>
      <c r="C143" s="406"/>
      <c r="D143" s="406"/>
      <c r="E143" s="572" t="str">
        <f>UPPER(IF($D142="","",VLOOKUP($D142,'1D ELO (5)'!$A$7:$P$33,11)))</f>
        <v/>
      </c>
      <c r="F143" s="573" t="str">
        <f>UPPER(IF($D142="","",VLOOKUP($D142,'1D ELO (5)'!$A$7:$P$33,8)))</f>
        <v/>
      </c>
      <c r="G143" s="573" t="str">
        <f>IF($D142="","",VLOOKUP($D142,'1D ELO (5)'!$A$7:$P$33,9))</f>
        <v/>
      </c>
      <c r="H143" s="574"/>
      <c r="I143" s="573" t="str">
        <f>IF($D142="","",VLOOKUP($D142,'1D ELO (5)'!$A$7:$P$33,10))</f>
        <v/>
      </c>
      <c r="J143" s="578"/>
      <c r="K143" s="434"/>
      <c r="L143" s="576"/>
      <c r="M143" s="591"/>
      <c r="N143" s="592"/>
      <c r="O143" s="634" t="str">
        <f t="shared" ref="O143:O144" si="2">O68</f>
        <v>0</v>
      </c>
      <c r="P143" s="656"/>
      <c r="Q143" s="636">
        <f t="shared" si="1"/>
        <v>0</v>
      </c>
      <c r="R143" s="633"/>
      <c r="S143" s="319"/>
    </row>
    <row r="144" spans="1:19" s="60" customFormat="1" ht="9.6" customHeight="1" x14ac:dyDescent="0.25">
      <c r="A144" s="324"/>
      <c r="B144" s="350"/>
      <c r="C144" s="350"/>
      <c r="D144" s="601"/>
      <c r="E144" s="601"/>
      <c r="F144" s="435"/>
      <c r="G144" s="435"/>
      <c r="H144" s="602"/>
      <c r="I144" s="435"/>
      <c r="J144" s="603"/>
      <c r="K144" s="317"/>
      <c r="L144" s="318"/>
      <c r="M144" s="317"/>
      <c r="N144" s="318"/>
      <c r="O144" s="637" t="str">
        <f t="shared" si="2"/>
        <v>0</v>
      </c>
      <c r="P144" s="657"/>
      <c r="Q144" s="658"/>
      <c r="R144" s="659"/>
      <c r="S144" s="319"/>
    </row>
    <row r="145" spans="1:19" s="7" customFormat="1" ht="6" customHeight="1" x14ac:dyDescent="0.25">
      <c r="A145" s="324"/>
      <c r="B145" s="350"/>
      <c r="C145" s="350"/>
      <c r="D145" s="601"/>
      <c r="E145" s="601"/>
      <c r="F145" s="435"/>
      <c r="G145" s="435"/>
      <c r="H145" s="602"/>
      <c r="I145" s="435"/>
      <c r="J145" s="603"/>
      <c r="K145" s="317"/>
      <c r="L145" s="318"/>
      <c r="M145" s="358"/>
      <c r="N145" s="360"/>
      <c r="O145" s="645"/>
      <c r="P145" s="646"/>
      <c r="Q145" s="645"/>
      <c r="R145" s="646"/>
      <c r="S145" s="354"/>
    </row>
    <row r="146" spans="1:19" s="18" customFormat="1" ht="10.5" customHeight="1" x14ac:dyDescent="0.25">
      <c r="A146" s="220" t="s">
        <v>72</v>
      </c>
      <c r="B146" s="221"/>
      <c r="C146" s="222"/>
      <c r="D146" s="361" t="s">
        <v>99</v>
      </c>
      <c r="E146" s="361"/>
      <c r="F146" s="362" t="s">
        <v>434</v>
      </c>
      <c r="G146" s="361" t="s">
        <v>99</v>
      </c>
      <c r="H146" s="362" t="s">
        <v>434</v>
      </c>
      <c r="I146" s="604"/>
      <c r="J146" s="362" t="s">
        <v>99</v>
      </c>
      <c r="K146" s="362" t="s">
        <v>435</v>
      </c>
      <c r="L146" s="364"/>
      <c r="M146" s="362" t="s">
        <v>436</v>
      </c>
      <c r="N146" s="365"/>
      <c r="O146" s="366" t="s">
        <v>437</v>
      </c>
      <c r="P146" s="366"/>
      <c r="Q146" s="367">
        <f>Q71</f>
        <v>0</v>
      </c>
      <c r="R146" s="368"/>
    </row>
    <row r="147" spans="1:19" s="18" customFormat="1" ht="9" customHeight="1" x14ac:dyDescent="0.25">
      <c r="A147" s="605" t="s">
        <v>447</v>
      </c>
      <c r="B147" s="254"/>
      <c r="C147" s="606"/>
      <c r="D147" s="443">
        <v>1</v>
      </c>
      <c r="E147" s="443"/>
      <c r="F147" s="258">
        <f t="shared" ref="F147:F154" si="3">F72</f>
        <v>0</v>
      </c>
      <c r="G147" s="249">
        <f t="shared" ref="G147:G154" si="4">G72</f>
        <v>5</v>
      </c>
      <c r="H147" s="249">
        <f t="shared" ref="H147:H154" si="5">H72</f>
        <v>0</v>
      </c>
      <c r="I147" s="608"/>
      <c r="J147" s="609" t="s">
        <v>105</v>
      </c>
      <c r="K147" s="254">
        <f t="shared" ref="K147:K154" si="6">K72</f>
        <v>0</v>
      </c>
      <c r="L147" s="243"/>
      <c r="M147" s="254">
        <f t="shared" ref="M147:M154" si="7">M72</f>
        <v>0</v>
      </c>
      <c r="N147" s="445"/>
      <c r="O147" s="446" t="s">
        <v>448</v>
      </c>
      <c r="P147" s="447"/>
      <c r="Q147" s="447"/>
      <c r="R147" s="448"/>
    </row>
    <row r="148" spans="1:19" s="18" customFormat="1" ht="9" customHeight="1" x14ac:dyDescent="0.25">
      <c r="A148" s="449" t="s">
        <v>107</v>
      </c>
      <c r="B148" s="450"/>
      <c r="C148" s="452"/>
      <c r="D148" s="443"/>
      <c r="E148" s="443"/>
      <c r="F148" s="258">
        <f t="shared" si="3"/>
        <v>0</v>
      </c>
      <c r="G148" s="249">
        <f t="shared" si="4"/>
        <v>0</v>
      </c>
      <c r="H148" s="249">
        <f t="shared" si="5"/>
        <v>0</v>
      </c>
      <c r="I148" s="608"/>
      <c r="J148" s="609"/>
      <c r="K148" s="254">
        <f t="shared" si="6"/>
        <v>0</v>
      </c>
      <c r="L148" s="243"/>
      <c r="M148" s="254">
        <f t="shared" si="7"/>
        <v>0</v>
      </c>
      <c r="N148" s="445"/>
      <c r="O148" s="450"/>
      <c r="P148" s="454"/>
      <c r="Q148" s="450"/>
      <c r="R148" s="455"/>
    </row>
    <row r="149" spans="1:19" s="18" customFormat="1" ht="9" customHeight="1" x14ac:dyDescent="0.25">
      <c r="A149" s="255"/>
      <c r="B149" s="256"/>
      <c r="C149" s="257"/>
      <c r="D149" s="443">
        <v>2</v>
      </c>
      <c r="E149" s="443"/>
      <c r="F149" s="258">
        <f t="shared" si="3"/>
        <v>0</v>
      </c>
      <c r="G149" s="249">
        <f t="shared" si="4"/>
        <v>6</v>
      </c>
      <c r="H149" s="249">
        <f t="shared" si="5"/>
        <v>0</v>
      </c>
      <c r="I149" s="608"/>
      <c r="J149" s="609" t="s">
        <v>108</v>
      </c>
      <c r="K149" s="254">
        <f t="shared" si="6"/>
        <v>0</v>
      </c>
      <c r="L149" s="243"/>
      <c r="M149" s="254">
        <f t="shared" si="7"/>
        <v>0</v>
      </c>
      <c r="N149" s="445"/>
      <c r="O149" s="446" t="s">
        <v>110</v>
      </c>
      <c r="P149" s="447"/>
      <c r="Q149" s="447"/>
      <c r="R149" s="448"/>
    </row>
    <row r="150" spans="1:19" s="18" customFormat="1" ht="9" customHeight="1" x14ac:dyDescent="0.25">
      <c r="A150" s="260"/>
      <c r="B150" s="261"/>
      <c r="C150" s="262"/>
      <c r="D150" s="443"/>
      <c r="E150" s="443"/>
      <c r="F150" s="258">
        <f t="shared" si="3"/>
        <v>0</v>
      </c>
      <c r="G150" s="249">
        <f t="shared" si="4"/>
        <v>0</v>
      </c>
      <c r="H150" s="249">
        <f t="shared" si="5"/>
        <v>0</v>
      </c>
      <c r="I150" s="608"/>
      <c r="J150" s="609"/>
      <c r="K150" s="254">
        <f t="shared" si="6"/>
        <v>0</v>
      </c>
      <c r="L150" s="243"/>
      <c r="M150" s="254">
        <f t="shared" si="7"/>
        <v>0</v>
      </c>
      <c r="N150" s="445"/>
      <c r="O150" s="254"/>
      <c r="P150" s="243"/>
      <c r="Q150" s="254"/>
      <c r="R150" s="445"/>
    </row>
    <row r="151" spans="1:19" s="18" customFormat="1" ht="9" customHeight="1" x14ac:dyDescent="0.25">
      <c r="A151" s="264"/>
      <c r="B151" s="265"/>
      <c r="C151" s="266"/>
      <c r="D151" s="443">
        <v>3</v>
      </c>
      <c r="E151" s="443"/>
      <c r="F151" s="258">
        <f t="shared" si="3"/>
        <v>0</v>
      </c>
      <c r="G151" s="249">
        <f t="shared" si="4"/>
        <v>7</v>
      </c>
      <c r="H151" s="249">
        <f t="shared" si="5"/>
        <v>0</v>
      </c>
      <c r="I151" s="608"/>
      <c r="J151" s="609" t="s">
        <v>109</v>
      </c>
      <c r="K151" s="254">
        <f t="shared" si="6"/>
        <v>0</v>
      </c>
      <c r="L151" s="243"/>
      <c r="M151" s="254">
        <f t="shared" si="7"/>
        <v>0</v>
      </c>
      <c r="N151" s="445"/>
      <c r="O151" s="450"/>
      <c r="P151" s="454"/>
      <c r="Q151" s="450"/>
      <c r="R151" s="455"/>
    </row>
    <row r="152" spans="1:19" s="18" customFormat="1" ht="9" customHeight="1" x14ac:dyDescent="0.25">
      <c r="A152" s="267"/>
      <c r="B152" s="16"/>
      <c r="C152" s="262"/>
      <c r="D152" s="443"/>
      <c r="E152" s="443"/>
      <c r="F152" s="258">
        <f t="shared" si="3"/>
        <v>0</v>
      </c>
      <c r="G152" s="249">
        <f t="shared" si="4"/>
        <v>0</v>
      </c>
      <c r="H152" s="249">
        <f t="shared" si="5"/>
        <v>0</v>
      </c>
      <c r="I152" s="608"/>
      <c r="J152" s="609"/>
      <c r="K152" s="254">
        <f t="shared" si="6"/>
        <v>0</v>
      </c>
      <c r="L152" s="243"/>
      <c r="M152" s="254">
        <f t="shared" si="7"/>
        <v>0</v>
      </c>
      <c r="N152" s="445"/>
      <c r="O152" s="446" t="s">
        <v>33</v>
      </c>
      <c r="P152" s="447"/>
      <c r="Q152" s="447"/>
      <c r="R152" s="448"/>
    </row>
    <row r="153" spans="1:19" s="18" customFormat="1" ht="9" customHeight="1" x14ac:dyDescent="0.25">
      <c r="A153" s="267"/>
      <c r="B153" s="16"/>
      <c r="C153" s="268"/>
      <c r="D153" s="443">
        <v>4</v>
      </c>
      <c r="E153" s="443"/>
      <c r="F153" s="258">
        <f t="shared" si="3"/>
        <v>0</v>
      </c>
      <c r="G153" s="249">
        <f t="shared" si="4"/>
        <v>8</v>
      </c>
      <c r="H153" s="249">
        <f t="shared" si="5"/>
        <v>0</v>
      </c>
      <c r="I153" s="608"/>
      <c r="J153" s="609" t="s">
        <v>111</v>
      </c>
      <c r="K153" s="254">
        <f t="shared" si="6"/>
        <v>0</v>
      </c>
      <c r="L153" s="243"/>
      <c r="M153" s="254">
        <f t="shared" si="7"/>
        <v>0</v>
      </c>
      <c r="N153" s="445"/>
      <c r="O153" s="254"/>
      <c r="P153" s="243"/>
      <c r="Q153" s="254"/>
      <c r="R153" s="445"/>
    </row>
    <row r="154" spans="1:19" s="18" customFormat="1" ht="9" customHeight="1" x14ac:dyDescent="0.25">
      <c r="A154" s="269"/>
      <c r="B154" s="270"/>
      <c r="C154" s="271"/>
      <c r="D154" s="456"/>
      <c r="E154" s="456"/>
      <c r="F154" s="273">
        <f t="shared" si="3"/>
        <v>0</v>
      </c>
      <c r="G154" s="245">
        <f t="shared" si="4"/>
        <v>0</v>
      </c>
      <c r="H154" s="245">
        <f t="shared" si="5"/>
        <v>0</v>
      </c>
      <c r="I154" s="611"/>
      <c r="J154" s="616"/>
      <c r="K154" s="450">
        <f t="shared" si="6"/>
        <v>0</v>
      </c>
      <c r="L154" s="454"/>
      <c r="M154" s="450">
        <f t="shared" si="7"/>
        <v>0</v>
      </c>
      <c r="N154" s="455"/>
      <c r="O154" s="450" t="str">
        <f>O79</f>
        <v>Kovács Zoltán</v>
      </c>
      <c r="P154" s="454"/>
      <c r="Q154" s="450"/>
      <c r="R154" s="455"/>
    </row>
  </sheetData>
  <sheetProtection selectLockedCells="1" selectUnlockedCells="1"/>
  <mergeCells count="1">
    <mergeCell ref="A4:C4"/>
  </mergeCells>
  <conditionalFormatting sqref="D7 D11 D15 D19 D23 D27 D31 D35 D39 D43 D47 D51 D55 D59 D63 D67 D82 D86 D90 D94 D98 D102 D106 D110 D114 D118 D122 D126 D130 D134 D138 D142">
    <cfRule type="cellIs" dxfId="29" priority="10" stopIfTrue="1" operator="lessThan">
      <formula>9</formula>
    </cfRule>
  </conditionalFormatting>
  <conditionalFormatting sqref="E7:F7 E11:F11 E15:F15 E19:F19 E23:F23 E27:F27 E31:F31 E35:F35 E39:F39 E43:F43 E47:F47 E51:F51 E55:F55 E59:F59 E63:F63 E67:F67 E82:F82 E86:F86 E90:F90 E94:F94 E98:F98 E102:F102 E106:F106 E110:F110 E114:F114 E118:F118 E122:F122 E126:F126 E130:F130 E134:F134 E138:F138 E142:F142">
    <cfRule type="cellIs" dxfId="28" priority="9" stopIfTrue="1" operator="equal">
      <formula>"Bye"</formula>
    </cfRule>
  </conditionalFormatting>
  <conditionalFormatting sqref="I10 K14 I18 M22 I26 K30 I34 O38 I42 K46 I50 M54 I58 K62 I66 O67 I85 K89 I93 M97 I101 K105 I109 O113 I117 K121 I125 M129 I133 K137 I141">
    <cfRule type="expression" dxfId="27" priority="1" stopIfTrue="1">
      <formula>AND($O$1="CU",I10="Umpire")</formula>
    </cfRule>
    <cfRule type="expression" dxfId="26" priority="2" stopIfTrue="1">
      <formula>AND($O$1="CU",I10&lt;&gt;"Umpire",J10&lt;&gt;"")</formula>
    </cfRule>
    <cfRule type="expression" dxfId="25" priority="3" stopIfTrue="1">
      <formula>AND($O$1="CU",I10&lt;&gt;"Umpire")</formula>
    </cfRule>
  </conditionalFormatting>
  <conditionalFormatting sqref="J10 L14 J18 N22 J26 L30 J34 P38 J42 L46 J50 N54 J58 L62 J66 P67 J85 L89 J93 N97 J101 L105 J109 P113 J117 L121 J125 N129 J133 L137 J141">
    <cfRule type="expression" dxfId="24" priority="8" stopIfTrue="1">
      <formula>$O$1="CU"</formula>
    </cfRule>
  </conditionalFormatting>
  <conditionalFormatting sqref="K9 M13 K17 O21 K25 M29 K33 Q37 K41 M45 K49 O53 K57 M61 K65 Q66 K84 M88 K92 O96 K100 M104 K108 Q112 K116 M120 K124 O128 K132 M136 K140">
    <cfRule type="expression" dxfId="23" priority="4" stopIfTrue="1">
      <formula>J10="as"</formula>
    </cfRule>
    <cfRule type="expression" dxfId="22" priority="5" stopIfTrue="1">
      <formula>J10="bs"</formula>
    </cfRule>
  </conditionalFormatting>
  <conditionalFormatting sqref="K10 M14 K18 O22 K26 M30 K34 Q38 K42 M46 K50 O54 K58 M62 K66 Q67 K85 M89 K93 O97 K101 M105 K109 Q113 K117 M121 K125 O129 K133 M137 K141">
    <cfRule type="expression" dxfId="21" priority="6" stopIfTrue="1">
      <formula>J10="as"</formula>
    </cfRule>
    <cfRule type="expression" dxfId="20" priority="7" stopIfTrue="1">
      <formula>J10="bs"</formula>
    </cfRule>
  </conditionalFormatting>
  <conditionalFormatting sqref="O64">
    <cfRule type="expression" dxfId="19" priority="15" stopIfTrue="1">
      <formula>P38="as"</formula>
    </cfRule>
    <cfRule type="expression" dxfId="18" priority="16" stopIfTrue="1">
      <formula>P38="bs"</formula>
    </cfRule>
  </conditionalFormatting>
  <conditionalFormatting sqref="O65">
    <cfRule type="expression" dxfId="17" priority="11" stopIfTrue="1">
      <formula>P38="as"</formula>
    </cfRule>
    <cfRule type="expression" dxfId="16" priority="12" stopIfTrue="1">
      <formula>P38="bs"</formula>
    </cfRule>
  </conditionalFormatting>
  <conditionalFormatting sqref="O68">
    <cfRule type="expression" dxfId="15" priority="17" stopIfTrue="1">
      <formula>P113="as"</formula>
    </cfRule>
    <cfRule type="expression" dxfId="14" priority="18" stopIfTrue="1">
      <formula>P113="bs"</formula>
    </cfRule>
  </conditionalFormatting>
  <conditionalFormatting sqref="O69">
    <cfRule type="expression" dxfId="13" priority="13" stopIfTrue="1">
      <formula>P113="as"</formula>
    </cfRule>
    <cfRule type="expression" dxfId="12" priority="14" stopIfTrue="1">
      <formula>P113="bs"</formula>
    </cfRule>
  </conditionalFormatting>
  <conditionalFormatting sqref="O139">
    <cfRule type="expression" dxfId="11" priority="25" stopIfTrue="1">
      <formula>P38="as"</formula>
    </cfRule>
    <cfRule type="expression" dxfId="10" priority="26" stopIfTrue="1">
      <formula>P38="bs"</formula>
    </cfRule>
  </conditionalFormatting>
  <conditionalFormatting sqref="O140">
    <cfRule type="expression" dxfId="9" priority="21" stopIfTrue="1">
      <formula>P38="as"</formula>
    </cfRule>
    <cfRule type="expression" dxfId="8" priority="22" stopIfTrue="1">
      <formula>P38="bs"</formula>
    </cfRule>
  </conditionalFormatting>
  <conditionalFormatting sqref="O143">
    <cfRule type="expression" dxfId="7" priority="27" stopIfTrue="1">
      <formula>P113="as"</formula>
    </cfRule>
    <cfRule type="expression" dxfId="6" priority="28" stopIfTrue="1">
      <formula>P113="bs"</formula>
    </cfRule>
  </conditionalFormatting>
  <conditionalFormatting sqref="O144">
    <cfRule type="expression" dxfId="5" priority="23" stopIfTrue="1">
      <formula>P113="as"</formula>
    </cfRule>
    <cfRule type="expression" dxfId="4" priority="24" stopIfTrue="1">
      <formula>P113="bs"</formula>
    </cfRule>
  </conditionalFormatting>
  <conditionalFormatting sqref="Q141">
    <cfRule type="expression" dxfId="3" priority="29" stopIfTrue="1">
      <formula>P67="as"</formula>
    </cfRule>
    <cfRule type="expression" dxfId="2" priority="30" stopIfTrue="1">
      <formula>P67="bs"</formula>
    </cfRule>
  </conditionalFormatting>
  <conditionalFormatting sqref="Q142">
    <cfRule type="expression" dxfId="1" priority="19" stopIfTrue="1">
      <formula>P67="as"</formula>
    </cfRule>
    <cfRule type="expression" dxfId="0" priority="20" stopIfTrue="1">
      <formula>P67="bs"</formula>
    </cfRule>
  </conditionalFormatting>
  <dataValidations count="1">
    <dataValidation type="list" allowBlank="1" sqref="I10 K14 I18 M22 I26 K30 I34 O38 I42 K46 I50 M54 I58 K62 I66 O67 I85 K89 I93 M97 I101 K105 I109 O113 I117 K121 I125 M129 I133 K137 I141" xr:uid="{D6D6DF0D-F7FA-4573-9C42-994F87F0D399}">
      <formula1>$U$7:$U$16</formula1>
      <formula2>0</formula2>
    </dataValidation>
  </dataValidations>
  <printOptions horizontalCentered="1"/>
  <pageMargins left="0.35000000000000003" right="0.35000000000000003" top="0.39027777777777778" bottom="0.39027777777777778" header="0.51181102362204722" footer="0.51181102362204722"/>
  <pageSetup paperSize="9" firstPageNumber="0" orientation="portrait" horizontalDpi="300" verticalDpi="300"/>
  <headerFooter alignWithMargins="0"/>
  <rowBreaks count="1" manualBreakCount="1">
    <brk id="79"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44034" r:id="rId3" name="Gomb 1">
              <controlPr defaultSize="0" print="0" autoFill="0" autoLine="0" autoPict="0" macro="[0]!Modul1.Jun_Show_CU" altText="Legyen bíró">
                <anchor moveWithCells="1" sizeWithCells="1">
                  <from>
                    <xdr:col>12</xdr:col>
                    <xdr:colOff>510540</xdr:colOff>
                    <xdr:row>0</xdr:row>
                    <xdr:rowOff>7620</xdr:rowOff>
                  </from>
                  <to>
                    <xdr:col>14</xdr:col>
                    <xdr:colOff>350520</xdr:colOff>
                    <xdr:row>0</xdr:row>
                    <xdr:rowOff>175260</xdr:rowOff>
                  </to>
                </anchor>
              </controlPr>
            </control>
          </mc:Choice>
        </mc:AlternateContent>
        <mc:AlternateContent xmlns:mc="http://schemas.openxmlformats.org/markup-compatibility/2006">
          <mc:Choice Requires="x14">
            <control shapeId="44035" r:id="rId4" name="Gomb 2">
              <controlPr defaultSize="0" print="0" autoFill="0" autoLine="0" autoPict="0" macro="[0]!Modul1.Jun_Hide_CU" altText="Nincs bíró">
                <anchor moveWithCells="1" sizeWithCells="1">
                  <from>
                    <xdr:col>12</xdr:col>
                    <xdr:colOff>495300</xdr:colOff>
                    <xdr:row>0</xdr:row>
                    <xdr:rowOff>175260</xdr:rowOff>
                  </from>
                  <to>
                    <xdr:col>14</xdr:col>
                    <xdr:colOff>350520</xdr:colOff>
                    <xdr:row>1</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4EB11-23B1-4C72-AF54-2350F92191AD}">
  <dimension ref="A1:P141"/>
  <sheetViews>
    <sheetView tabSelected="1" workbookViewId="0">
      <selection activeCell="G143" sqref="G143"/>
    </sheetView>
  </sheetViews>
  <sheetFormatPr defaultRowHeight="14.4" x14ac:dyDescent="0.3"/>
  <cols>
    <col min="1" max="2" width="5.6640625" style="736" customWidth="1"/>
    <col min="3" max="3" width="4.33203125" style="736" customWidth="1"/>
    <col min="4" max="4" width="4.33203125" style="727" customWidth="1"/>
    <col min="5" max="6" width="24.6640625" style="726" customWidth="1"/>
    <col min="7" max="7" width="11.6640625" style="726" customWidth="1"/>
    <col min="8" max="256" width="8.88671875" style="721"/>
    <col min="257" max="258" width="5.6640625" style="721" customWidth="1"/>
    <col min="259" max="260" width="4.33203125" style="721" customWidth="1"/>
    <col min="261" max="262" width="24.6640625" style="721" customWidth="1"/>
    <col min="263" max="263" width="11.6640625" style="721" customWidth="1"/>
    <col min="264" max="512" width="8.88671875" style="721"/>
    <col min="513" max="514" width="5.6640625" style="721" customWidth="1"/>
    <col min="515" max="516" width="4.33203125" style="721" customWidth="1"/>
    <col min="517" max="518" width="24.6640625" style="721" customWidth="1"/>
    <col min="519" max="519" width="11.6640625" style="721" customWidth="1"/>
    <col min="520" max="768" width="8.88671875" style="721"/>
    <col min="769" max="770" width="5.6640625" style="721" customWidth="1"/>
    <col min="771" max="772" width="4.33203125" style="721" customWidth="1"/>
    <col min="773" max="774" width="24.6640625" style="721" customWidth="1"/>
    <col min="775" max="775" width="11.6640625" style="721" customWidth="1"/>
    <col min="776" max="1024" width="8.88671875" style="721"/>
    <col min="1025" max="1026" width="5.6640625" style="721" customWidth="1"/>
    <col min="1027" max="1028" width="4.33203125" style="721" customWidth="1"/>
    <col min="1029" max="1030" width="24.6640625" style="721" customWidth="1"/>
    <col min="1031" max="1031" width="11.6640625" style="721" customWidth="1"/>
    <col min="1032" max="1280" width="8.88671875" style="721"/>
    <col min="1281" max="1282" width="5.6640625" style="721" customWidth="1"/>
    <col min="1283" max="1284" width="4.33203125" style="721" customWidth="1"/>
    <col min="1285" max="1286" width="24.6640625" style="721" customWidth="1"/>
    <col min="1287" max="1287" width="11.6640625" style="721" customWidth="1"/>
    <col min="1288" max="1536" width="8.88671875" style="721"/>
    <col min="1537" max="1538" width="5.6640625" style="721" customWidth="1"/>
    <col min="1539" max="1540" width="4.33203125" style="721" customWidth="1"/>
    <col min="1541" max="1542" width="24.6640625" style="721" customWidth="1"/>
    <col min="1543" max="1543" width="11.6640625" style="721" customWidth="1"/>
    <col min="1544" max="1792" width="8.88671875" style="721"/>
    <col min="1793" max="1794" width="5.6640625" style="721" customWidth="1"/>
    <col min="1795" max="1796" width="4.33203125" style="721" customWidth="1"/>
    <col min="1797" max="1798" width="24.6640625" style="721" customWidth="1"/>
    <col min="1799" max="1799" width="11.6640625" style="721" customWidth="1"/>
    <col min="1800" max="2048" width="8.88671875" style="721"/>
    <col min="2049" max="2050" width="5.6640625" style="721" customWidth="1"/>
    <col min="2051" max="2052" width="4.33203125" style="721" customWidth="1"/>
    <col min="2053" max="2054" width="24.6640625" style="721" customWidth="1"/>
    <col min="2055" max="2055" width="11.6640625" style="721" customWidth="1"/>
    <col min="2056" max="2304" width="8.88671875" style="721"/>
    <col min="2305" max="2306" width="5.6640625" style="721" customWidth="1"/>
    <col min="2307" max="2308" width="4.33203125" style="721" customWidth="1"/>
    <col min="2309" max="2310" width="24.6640625" style="721" customWidth="1"/>
    <col min="2311" max="2311" width="11.6640625" style="721" customWidth="1"/>
    <col min="2312" max="2560" width="8.88671875" style="721"/>
    <col min="2561" max="2562" width="5.6640625" style="721" customWidth="1"/>
    <col min="2563" max="2564" width="4.33203125" style="721" customWidth="1"/>
    <col min="2565" max="2566" width="24.6640625" style="721" customWidth="1"/>
    <col min="2567" max="2567" width="11.6640625" style="721" customWidth="1"/>
    <col min="2568" max="2816" width="8.88671875" style="721"/>
    <col min="2817" max="2818" width="5.6640625" style="721" customWidth="1"/>
    <col min="2819" max="2820" width="4.33203125" style="721" customWidth="1"/>
    <col min="2821" max="2822" width="24.6640625" style="721" customWidth="1"/>
    <col min="2823" max="2823" width="11.6640625" style="721" customWidth="1"/>
    <col min="2824" max="3072" width="8.88671875" style="721"/>
    <col min="3073" max="3074" width="5.6640625" style="721" customWidth="1"/>
    <col min="3075" max="3076" width="4.33203125" style="721" customWidth="1"/>
    <col min="3077" max="3078" width="24.6640625" style="721" customWidth="1"/>
    <col min="3079" max="3079" width="11.6640625" style="721" customWidth="1"/>
    <col min="3080" max="3328" width="8.88671875" style="721"/>
    <col min="3329" max="3330" width="5.6640625" style="721" customWidth="1"/>
    <col min="3331" max="3332" width="4.33203125" style="721" customWidth="1"/>
    <col min="3333" max="3334" width="24.6640625" style="721" customWidth="1"/>
    <col min="3335" max="3335" width="11.6640625" style="721" customWidth="1"/>
    <col min="3336" max="3584" width="8.88671875" style="721"/>
    <col min="3585" max="3586" width="5.6640625" style="721" customWidth="1"/>
    <col min="3587" max="3588" width="4.33203125" style="721" customWidth="1"/>
    <col min="3589" max="3590" width="24.6640625" style="721" customWidth="1"/>
    <col min="3591" max="3591" width="11.6640625" style="721" customWidth="1"/>
    <col min="3592" max="3840" width="8.88671875" style="721"/>
    <col min="3841" max="3842" width="5.6640625" style="721" customWidth="1"/>
    <col min="3843" max="3844" width="4.33203125" style="721" customWidth="1"/>
    <col min="3845" max="3846" width="24.6640625" style="721" customWidth="1"/>
    <col min="3847" max="3847" width="11.6640625" style="721" customWidth="1"/>
    <col min="3848" max="4096" width="8.88671875" style="721"/>
    <col min="4097" max="4098" width="5.6640625" style="721" customWidth="1"/>
    <col min="4099" max="4100" width="4.33203125" style="721" customWidth="1"/>
    <col min="4101" max="4102" width="24.6640625" style="721" customWidth="1"/>
    <col min="4103" max="4103" width="11.6640625" style="721" customWidth="1"/>
    <col min="4104" max="4352" width="8.88671875" style="721"/>
    <col min="4353" max="4354" width="5.6640625" style="721" customWidth="1"/>
    <col min="4355" max="4356" width="4.33203125" style="721" customWidth="1"/>
    <col min="4357" max="4358" width="24.6640625" style="721" customWidth="1"/>
    <col min="4359" max="4359" width="11.6640625" style="721" customWidth="1"/>
    <col min="4360" max="4608" width="8.88671875" style="721"/>
    <col min="4609" max="4610" width="5.6640625" style="721" customWidth="1"/>
    <col min="4611" max="4612" width="4.33203125" style="721" customWidth="1"/>
    <col min="4613" max="4614" width="24.6640625" style="721" customWidth="1"/>
    <col min="4615" max="4615" width="11.6640625" style="721" customWidth="1"/>
    <col min="4616" max="4864" width="8.88671875" style="721"/>
    <col min="4865" max="4866" width="5.6640625" style="721" customWidth="1"/>
    <col min="4867" max="4868" width="4.33203125" style="721" customWidth="1"/>
    <col min="4869" max="4870" width="24.6640625" style="721" customWidth="1"/>
    <col min="4871" max="4871" width="11.6640625" style="721" customWidth="1"/>
    <col min="4872" max="5120" width="8.88671875" style="721"/>
    <col min="5121" max="5122" width="5.6640625" style="721" customWidth="1"/>
    <col min="5123" max="5124" width="4.33203125" style="721" customWidth="1"/>
    <col min="5125" max="5126" width="24.6640625" style="721" customWidth="1"/>
    <col min="5127" max="5127" width="11.6640625" style="721" customWidth="1"/>
    <col min="5128" max="5376" width="8.88671875" style="721"/>
    <col min="5377" max="5378" width="5.6640625" style="721" customWidth="1"/>
    <col min="5379" max="5380" width="4.33203125" style="721" customWidth="1"/>
    <col min="5381" max="5382" width="24.6640625" style="721" customWidth="1"/>
    <col min="5383" max="5383" width="11.6640625" style="721" customWidth="1"/>
    <col min="5384" max="5632" width="8.88671875" style="721"/>
    <col min="5633" max="5634" width="5.6640625" style="721" customWidth="1"/>
    <col min="5635" max="5636" width="4.33203125" style="721" customWidth="1"/>
    <col min="5637" max="5638" width="24.6640625" style="721" customWidth="1"/>
    <col min="5639" max="5639" width="11.6640625" style="721" customWidth="1"/>
    <col min="5640" max="5888" width="8.88671875" style="721"/>
    <col min="5889" max="5890" width="5.6640625" style="721" customWidth="1"/>
    <col min="5891" max="5892" width="4.33203125" style="721" customWidth="1"/>
    <col min="5893" max="5894" width="24.6640625" style="721" customWidth="1"/>
    <col min="5895" max="5895" width="11.6640625" style="721" customWidth="1"/>
    <col min="5896" max="6144" width="8.88671875" style="721"/>
    <col min="6145" max="6146" width="5.6640625" style="721" customWidth="1"/>
    <col min="6147" max="6148" width="4.33203125" style="721" customWidth="1"/>
    <col min="6149" max="6150" width="24.6640625" style="721" customWidth="1"/>
    <col min="6151" max="6151" width="11.6640625" style="721" customWidth="1"/>
    <col min="6152" max="6400" width="8.88671875" style="721"/>
    <col min="6401" max="6402" width="5.6640625" style="721" customWidth="1"/>
    <col min="6403" max="6404" width="4.33203125" style="721" customWidth="1"/>
    <col min="6405" max="6406" width="24.6640625" style="721" customWidth="1"/>
    <col min="6407" max="6407" width="11.6640625" style="721" customWidth="1"/>
    <col min="6408" max="6656" width="8.88671875" style="721"/>
    <col min="6657" max="6658" width="5.6640625" style="721" customWidth="1"/>
    <col min="6659" max="6660" width="4.33203125" style="721" customWidth="1"/>
    <col min="6661" max="6662" width="24.6640625" style="721" customWidth="1"/>
    <col min="6663" max="6663" width="11.6640625" style="721" customWidth="1"/>
    <col min="6664" max="6912" width="8.88671875" style="721"/>
    <col min="6913" max="6914" width="5.6640625" style="721" customWidth="1"/>
    <col min="6915" max="6916" width="4.33203125" style="721" customWidth="1"/>
    <col min="6917" max="6918" width="24.6640625" style="721" customWidth="1"/>
    <col min="6919" max="6919" width="11.6640625" style="721" customWidth="1"/>
    <col min="6920" max="7168" width="8.88671875" style="721"/>
    <col min="7169" max="7170" width="5.6640625" style="721" customWidth="1"/>
    <col min="7171" max="7172" width="4.33203125" style="721" customWidth="1"/>
    <col min="7173" max="7174" width="24.6640625" style="721" customWidth="1"/>
    <col min="7175" max="7175" width="11.6640625" style="721" customWidth="1"/>
    <col min="7176" max="7424" width="8.88671875" style="721"/>
    <col min="7425" max="7426" width="5.6640625" style="721" customWidth="1"/>
    <col min="7427" max="7428" width="4.33203125" style="721" customWidth="1"/>
    <col min="7429" max="7430" width="24.6640625" style="721" customWidth="1"/>
    <col min="7431" max="7431" width="11.6640625" style="721" customWidth="1"/>
    <col min="7432" max="7680" width="8.88671875" style="721"/>
    <col min="7681" max="7682" width="5.6640625" style="721" customWidth="1"/>
    <col min="7683" max="7684" width="4.33203125" style="721" customWidth="1"/>
    <col min="7685" max="7686" width="24.6640625" style="721" customWidth="1"/>
    <col min="7687" max="7687" width="11.6640625" style="721" customWidth="1"/>
    <col min="7688" max="7936" width="8.88671875" style="721"/>
    <col min="7937" max="7938" width="5.6640625" style="721" customWidth="1"/>
    <col min="7939" max="7940" width="4.33203125" style="721" customWidth="1"/>
    <col min="7941" max="7942" width="24.6640625" style="721" customWidth="1"/>
    <col min="7943" max="7943" width="11.6640625" style="721" customWidth="1"/>
    <col min="7944" max="8192" width="8.88671875" style="721"/>
    <col min="8193" max="8194" width="5.6640625" style="721" customWidth="1"/>
    <col min="8195" max="8196" width="4.33203125" style="721" customWidth="1"/>
    <col min="8197" max="8198" width="24.6640625" style="721" customWidth="1"/>
    <col min="8199" max="8199" width="11.6640625" style="721" customWidth="1"/>
    <col min="8200" max="8448" width="8.88671875" style="721"/>
    <col min="8449" max="8450" width="5.6640625" style="721" customWidth="1"/>
    <col min="8451" max="8452" width="4.33203125" style="721" customWidth="1"/>
    <col min="8453" max="8454" width="24.6640625" style="721" customWidth="1"/>
    <col min="8455" max="8455" width="11.6640625" style="721" customWidth="1"/>
    <col min="8456" max="8704" width="8.88671875" style="721"/>
    <col min="8705" max="8706" width="5.6640625" style="721" customWidth="1"/>
    <col min="8707" max="8708" width="4.33203125" style="721" customWidth="1"/>
    <col min="8709" max="8710" width="24.6640625" style="721" customWidth="1"/>
    <col min="8711" max="8711" width="11.6640625" style="721" customWidth="1"/>
    <col min="8712" max="8960" width="8.88671875" style="721"/>
    <col min="8961" max="8962" width="5.6640625" style="721" customWidth="1"/>
    <col min="8963" max="8964" width="4.33203125" style="721" customWidth="1"/>
    <col min="8965" max="8966" width="24.6640625" style="721" customWidth="1"/>
    <col min="8967" max="8967" width="11.6640625" style="721" customWidth="1"/>
    <col min="8968" max="9216" width="8.88671875" style="721"/>
    <col min="9217" max="9218" width="5.6640625" style="721" customWidth="1"/>
    <col min="9219" max="9220" width="4.33203125" style="721" customWidth="1"/>
    <col min="9221" max="9222" width="24.6640625" style="721" customWidth="1"/>
    <col min="9223" max="9223" width="11.6640625" style="721" customWidth="1"/>
    <col min="9224" max="9472" width="8.88671875" style="721"/>
    <col min="9473" max="9474" width="5.6640625" style="721" customWidth="1"/>
    <col min="9475" max="9476" width="4.33203125" style="721" customWidth="1"/>
    <col min="9477" max="9478" width="24.6640625" style="721" customWidth="1"/>
    <col min="9479" max="9479" width="11.6640625" style="721" customWidth="1"/>
    <col min="9480" max="9728" width="8.88671875" style="721"/>
    <col min="9729" max="9730" width="5.6640625" style="721" customWidth="1"/>
    <col min="9731" max="9732" width="4.33203125" style="721" customWidth="1"/>
    <col min="9733" max="9734" width="24.6640625" style="721" customWidth="1"/>
    <col min="9735" max="9735" width="11.6640625" style="721" customWidth="1"/>
    <col min="9736" max="9984" width="8.88671875" style="721"/>
    <col min="9985" max="9986" width="5.6640625" style="721" customWidth="1"/>
    <col min="9987" max="9988" width="4.33203125" style="721" customWidth="1"/>
    <col min="9989" max="9990" width="24.6640625" style="721" customWidth="1"/>
    <col min="9991" max="9991" width="11.6640625" style="721" customWidth="1"/>
    <col min="9992" max="10240" width="8.88671875" style="721"/>
    <col min="10241" max="10242" width="5.6640625" style="721" customWidth="1"/>
    <col min="10243" max="10244" width="4.33203125" style="721" customWidth="1"/>
    <col min="10245" max="10246" width="24.6640625" style="721" customWidth="1"/>
    <col min="10247" max="10247" width="11.6640625" style="721" customWidth="1"/>
    <col min="10248" max="10496" width="8.88671875" style="721"/>
    <col min="10497" max="10498" width="5.6640625" style="721" customWidth="1"/>
    <col min="10499" max="10500" width="4.33203125" style="721" customWidth="1"/>
    <col min="10501" max="10502" width="24.6640625" style="721" customWidth="1"/>
    <col min="10503" max="10503" width="11.6640625" style="721" customWidth="1"/>
    <col min="10504" max="10752" width="8.88671875" style="721"/>
    <col min="10753" max="10754" width="5.6640625" style="721" customWidth="1"/>
    <col min="10755" max="10756" width="4.33203125" style="721" customWidth="1"/>
    <col min="10757" max="10758" width="24.6640625" style="721" customWidth="1"/>
    <col min="10759" max="10759" width="11.6640625" style="721" customWidth="1"/>
    <col min="10760" max="11008" width="8.88671875" style="721"/>
    <col min="11009" max="11010" width="5.6640625" style="721" customWidth="1"/>
    <col min="11011" max="11012" width="4.33203125" style="721" customWidth="1"/>
    <col min="11013" max="11014" width="24.6640625" style="721" customWidth="1"/>
    <col min="11015" max="11015" width="11.6640625" style="721" customWidth="1"/>
    <col min="11016" max="11264" width="8.88671875" style="721"/>
    <col min="11265" max="11266" width="5.6640625" style="721" customWidth="1"/>
    <col min="11267" max="11268" width="4.33203125" style="721" customWidth="1"/>
    <col min="11269" max="11270" width="24.6640625" style="721" customWidth="1"/>
    <col min="11271" max="11271" width="11.6640625" style="721" customWidth="1"/>
    <col min="11272" max="11520" width="8.88671875" style="721"/>
    <col min="11521" max="11522" width="5.6640625" style="721" customWidth="1"/>
    <col min="11523" max="11524" width="4.33203125" style="721" customWidth="1"/>
    <col min="11525" max="11526" width="24.6640625" style="721" customWidth="1"/>
    <col min="11527" max="11527" width="11.6640625" style="721" customWidth="1"/>
    <col min="11528" max="11776" width="8.88671875" style="721"/>
    <col min="11777" max="11778" width="5.6640625" style="721" customWidth="1"/>
    <col min="11779" max="11780" width="4.33203125" style="721" customWidth="1"/>
    <col min="11781" max="11782" width="24.6640625" style="721" customWidth="1"/>
    <col min="11783" max="11783" width="11.6640625" style="721" customWidth="1"/>
    <col min="11784" max="12032" width="8.88671875" style="721"/>
    <col min="12033" max="12034" width="5.6640625" style="721" customWidth="1"/>
    <col min="12035" max="12036" width="4.33203125" style="721" customWidth="1"/>
    <col min="12037" max="12038" width="24.6640625" style="721" customWidth="1"/>
    <col min="12039" max="12039" width="11.6640625" style="721" customWidth="1"/>
    <col min="12040" max="12288" width="8.88671875" style="721"/>
    <col min="12289" max="12290" width="5.6640625" style="721" customWidth="1"/>
    <col min="12291" max="12292" width="4.33203125" style="721" customWidth="1"/>
    <col min="12293" max="12294" width="24.6640625" style="721" customWidth="1"/>
    <col min="12295" max="12295" width="11.6640625" style="721" customWidth="1"/>
    <col min="12296" max="12544" width="8.88671875" style="721"/>
    <col min="12545" max="12546" width="5.6640625" style="721" customWidth="1"/>
    <col min="12547" max="12548" width="4.33203125" style="721" customWidth="1"/>
    <col min="12549" max="12550" width="24.6640625" style="721" customWidth="1"/>
    <col min="12551" max="12551" width="11.6640625" style="721" customWidth="1"/>
    <col min="12552" max="12800" width="8.88671875" style="721"/>
    <col min="12801" max="12802" width="5.6640625" style="721" customWidth="1"/>
    <col min="12803" max="12804" width="4.33203125" style="721" customWidth="1"/>
    <col min="12805" max="12806" width="24.6640625" style="721" customWidth="1"/>
    <col min="12807" max="12807" width="11.6640625" style="721" customWidth="1"/>
    <col min="12808" max="13056" width="8.88671875" style="721"/>
    <col min="13057" max="13058" width="5.6640625" style="721" customWidth="1"/>
    <col min="13059" max="13060" width="4.33203125" style="721" customWidth="1"/>
    <col min="13061" max="13062" width="24.6640625" style="721" customWidth="1"/>
    <col min="13063" max="13063" width="11.6640625" style="721" customWidth="1"/>
    <col min="13064" max="13312" width="8.88671875" style="721"/>
    <col min="13313" max="13314" width="5.6640625" style="721" customWidth="1"/>
    <col min="13315" max="13316" width="4.33203125" style="721" customWidth="1"/>
    <col min="13317" max="13318" width="24.6640625" style="721" customWidth="1"/>
    <col min="13319" max="13319" width="11.6640625" style="721" customWidth="1"/>
    <col min="13320" max="13568" width="8.88671875" style="721"/>
    <col min="13569" max="13570" width="5.6640625" style="721" customWidth="1"/>
    <col min="13571" max="13572" width="4.33203125" style="721" customWidth="1"/>
    <col min="13573" max="13574" width="24.6640625" style="721" customWidth="1"/>
    <col min="13575" max="13575" width="11.6640625" style="721" customWidth="1"/>
    <col min="13576" max="13824" width="8.88671875" style="721"/>
    <col min="13825" max="13826" width="5.6640625" style="721" customWidth="1"/>
    <col min="13827" max="13828" width="4.33203125" style="721" customWidth="1"/>
    <col min="13829" max="13830" width="24.6640625" style="721" customWidth="1"/>
    <col min="13831" max="13831" width="11.6640625" style="721" customWidth="1"/>
    <col min="13832" max="14080" width="8.88671875" style="721"/>
    <col min="14081" max="14082" width="5.6640625" style="721" customWidth="1"/>
    <col min="14083" max="14084" width="4.33203125" style="721" customWidth="1"/>
    <col min="14085" max="14086" width="24.6640625" style="721" customWidth="1"/>
    <col min="14087" max="14087" width="11.6640625" style="721" customWidth="1"/>
    <col min="14088" max="14336" width="8.88671875" style="721"/>
    <col min="14337" max="14338" width="5.6640625" style="721" customWidth="1"/>
    <col min="14339" max="14340" width="4.33203125" style="721" customWidth="1"/>
    <col min="14341" max="14342" width="24.6640625" style="721" customWidth="1"/>
    <col min="14343" max="14343" width="11.6640625" style="721" customWidth="1"/>
    <col min="14344" max="14592" width="8.88671875" style="721"/>
    <col min="14593" max="14594" width="5.6640625" style="721" customWidth="1"/>
    <col min="14595" max="14596" width="4.33203125" style="721" customWidth="1"/>
    <col min="14597" max="14598" width="24.6640625" style="721" customWidth="1"/>
    <col min="14599" max="14599" width="11.6640625" style="721" customWidth="1"/>
    <col min="14600" max="14848" width="8.88671875" style="721"/>
    <col min="14849" max="14850" width="5.6640625" style="721" customWidth="1"/>
    <col min="14851" max="14852" width="4.33203125" style="721" customWidth="1"/>
    <col min="14853" max="14854" width="24.6640625" style="721" customWidth="1"/>
    <col min="14855" max="14855" width="11.6640625" style="721" customWidth="1"/>
    <col min="14856" max="15104" width="8.88671875" style="721"/>
    <col min="15105" max="15106" width="5.6640625" style="721" customWidth="1"/>
    <col min="15107" max="15108" width="4.33203125" style="721" customWidth="1"/>
    <col min="15109" max="15110" width="24.6640625" style="721" customWidth="1"/>
    <col min="15111" max="15111" width="11.6640625" style="721" customWidth="1"/>
    <col min="15112" max="15360" width="8.88671875" style="721"/>
    <col min="15361" max="15362" width="5.6640625" style="721" customWidth="1"/>
    <col min="15363" max="15364" width="4.33203125" style="721" customWidth="1"/>
    <col min="15365" max="15366" width="24.6640625" style="721" customWidth="1"/>
    <col min="15367" max="15367" width="11.6640625" style="721" customWidth="1"/>
    <col min="15368" max="15616" width="8.88671875" style="721"/>
    <col min="15617" max="15618" width="5.6640625" style="721" customWidth="1"/>
    <col min="15619" max="15620" width="4.33203125" style="721" customWidth="1"/>
    <col min="15621" max="15622" width="24.6640625" style="721" customWidth="1"/>
    <col min="15623" max="15623" width="11.6640625" style="721" customWidth="1"/>
    <col min="15624" max="15872" width="8.88671875" style="721"/>
    <col min="15873" max="15874" width="5.6640625" style="721" customWidth="1"/>
    <col min="15875" max="15876" width="4.33203125" style="721" customWidth="1"/>
    <col min="15877" max="15878" width="24.6640625" style="721" customWidth="1"/>
    <col min="15879" max="15879" width="11.6640625" style="721" customWidth="1"/>
    <col min="15880" max="16128" width="8.88671875" style="721"/>
    <col min="16129" max="16130" width="5.6640625" style="721" customWidth="1"/>
    <col min="16131" max="16132" width="4.33203125" style="721" customWidth="1"/>
    <col min="16133" max="16134" width="24.6640625" style="721" customWidth="1"/>
    <col min="16135" max="16135" width="11.6640625" style="721" customWidth="1"/>
    <col min="16136" max="16384" width="8.88671875" style="721"/>
  </cols>
  <sheetData>
    <row r="1" spans="1:7" ht="25.8" x14ac:dyDescent="0.3">
      <c r="A1" s="720" t="s">
        <v>467</v>
      </c>
      <c r="B1" s="720"/>
      <c r="C1" s="720"/>
      <c r="D1" s="720"/>
      <c r="E1" s="720"/>
      <c r="F1" s="720"/>
      <c r="G1" s="720"/>
    </row>
    <row r="2" spans="1:7" ht="46.5" customHeight="1" x14ac:dyDescent="0.3">
      <c r="A2" s="722" t="s">
        <v>15</v>
      </c>
      <c r="B2" s="722"/>
      <c r="C2" s="722"/>
      <c r="D2" s="722"/>
      <c r="E2" s="722"/>
      <c r="F2" s="722"/>
      <c r="G2" s="722"/>
    </row>
    <row r="3" spans="1:7" ht="21" customHeight="1" x14ac:dyDescent="0.3">
      <c r="A3" s="723"/>
      <c r="B3" s="723"/>
      <c r="C3" s="723"/>
      <c r="D3" s="723"/>
      <c r="E3" s="723"/>
      <c r="F3" s="723"/>
      <c r="G3" s="723"/>
    </row>
    <row r="4" spans="1:7" ht="66.599999999999994" x14ac:dyDescent="0.3">
      <c r="A4" s="724" t="s">
        <v>468</v>
      </c>
      <c r="B4" s="724" t="s">
        <v>469</v>
      </c>
      <c r="C4" s="724" t="s">
        <v>470</v>
      </c>
      <c r="D4" s="725" t="s">
        <v>471</v>
      </c>
      <c r="G4" s="727" t="s">
        <v>472</v>
      </c>
    </row>
    <row r="5" spans="1:7" ht="22.5" customHeight="1" x14ac:dyDescent="0.3">
      <c r="A5" s="728" t="s">
        <v>473</v>
      </c>
      <c r="B5" s="729" t="s">
        <v>474</v>
      </c>
      <c r="C5" s="728"/>
      <c r="D5" s="730" t="s">
        <v>105</v>
      </c>
      <c r="E5" s="731" t="s">
        <v>475</v>
      </c>
      <c r="F5" s="732" t="s">
        <v>476</v>
      </c>
      <c r="G5" s="733"/>
    </row>
    <row r="6" spans="1:7" ht="22.5" customHeight="1" x14ac:dyDescent="0.3">
      <c r="A6" s="728"/>
      <c r="B6" s="729" t="s">
        <v>474</v>
      </c>
      <c r="C6" s="728"/>
      <c r="D6" s="730" t="s">
        <v>108</v>
      </c>
      <c r="E6" s="734" t="s">
        <v>477</v>
      </c>
      <c r="F6" s="735" t="s">
        <v>478</v>
      </c>
      <c r="G6" s="733"/>
    </row>
    <row r="7" spans="1:7" ht="22.5" customHeight="1" x14ac:dyDescent="0.3">
      <c r="A7" s="728"/>
      <c r="B7" s="729" t="s">
        <v>479</v>
      </c>
      <c r="C7" s="728"/>
      <c r="D7" s="730" t="s">
        <v>109</v>
      </c>
      <c r="E7" s="734" t="s">
        <v>480</v>
      </c>
      <c r="F7" s="735" t="s">
        <v>481</v>
      </c>
      <c r="G7" s="733"/>
    </row>
    <row r="8" spans="1:7" ht="22.5" customHeight="1" x14ac:dyDescent="0.3">
      <c r="A8" s="728"/>
      <c r="B8" s="729" t="s">
        <v>479</v>
      </c>
      <c r="C8" s="728"/>
      <c r="D8" s="730" t="s">
        <v>111</v>
      </c>
      <c r="E8" s="734" t="s">
        <v>482</v>
      </c>
      <c r="F8" s="735" t="s">
        <v>483</v>
      </c>
      <c r="G8" s="733"/>
    </row>
    <row r="9" spans="1:7" ht="22.5" customHeight="1" x14ac:dyDescent="0.3">
      <c r="A9" s="728"/>
      <c r="B9" s="729" t="s">
        <v>484</v>
      </c>
      <c r="C9" s="728"/>
      <c r="D9" s="730" t="s">
        <v>112</v>
      </c>
      <c r="E9" s="734" t="s">
        <v>485</v>
      </c>
      <c r="F9" s="735" t="s">
        <v>486</v>
      </c>
      <c r="G9" s="733"/>
    </row>
    <row r="10" spans="1:7" ht="22.5" customHeight="1" x14ac:dyDescent="0.3">
      <c r="A10" s="728"/>
      <c r="B10" s="729" t="s">
        <v>484</v>
      </c>
      <c r="C10" s="728"/>
      <c r="D10" s="730" t="s">
        <v>113</v>
      </c>
      <c r="E10" s="734" t="s">
        <v>487</v>
      </c>
      <c r="F10" s="735" t="s">
        <v>488</v>
      </c>
      <c r="G10" s="733"/>
    </row>
    <row r="11" spans="1:7" ht="22.5" customHeight="1" x14ac:dyDescent="0.3">
      <c r="A11" s="728"/>
      <c r="B11" s="729" t="s">
        <v>489</v>
      </c>
      <c r="C11" s="728"/>
      <c r="D11" s="730" t="s">
        <v>114</v>
      </c>
      <c r="E11" s="732" t="s">
        <v>490</v>
      </c>
      <c r="F11" s="731" t="s">
        <v>491</v>
      </c>
      <c r="G11" s="733"/>
    </row>
    <row r="12" spans="1:7" ht="22.5" customHeight="1" x14ac:dyDescent="0.3">
      <c r="A12" s="728"/>
      <c r="B12" s="729" t="s">
        <v>489</v>
      </c>
      <c r="C12" s="728"/>
      <c r="D12" s="730" t="s">
        <v>115</v>
      </c>
      <c r="E12" s="731" t="s">
        <v>492</v>
      </c>
      <c r="F12" s="732" t="s">
        <v>493</v>
      </c>
      <c r="G12" s="733"/>
    </row>
    <row r="13" spans="1:7" ht="22.5" customHeight="1" x14ac:dyDescent="0.3">
      <c r="A13" s="728"/>
      <c r="B13" s="729" t="s">
        <v>494</v>
      </c>
      <c r="C13" s="728"/>
      <c r="D13" s="730" t="s">
        <v>362</v>
      </c>
      <c r="E13" s="733" t="s">
        <v>495</v>
      </c>
      <c r="F13" s="733" t="s">
        <v>496</v>
      </c>
      <c r="G13" s="730"/>
    </row>
    <row r="14" spans="1:7" ht="22.5" customHeight="1" x14ac:dyDescent="0.3">
      <c r="A14" s="728"/>
      <c r="B14" s="729" t="s">
        <v>494</v>
      </c>
      <c r="C14" s="728"/>
      <c r="D14" s="730" t="s">
        <v>363</v>
      </c>
      <c r="E14" s="733" t="s">
        <v>497</v>
      </c>
      <c r="F14" s="733" t="s">
        <v>498</v>
      </c>
      <c r="G14" s="730"/>
    </row>
    <row r="15" spans="1:7" ht="22.5" customHeight="1" x14ac:dyDescent="0.3">
      <c r="A15" s="728"/>
      <c r="B15" s="729"/>
      <c r="C15" s="728"/>
      <c r="D15" s="730"/>
      <c r="E15" s="732"/>
      <c r="F15" s="731"/>
      <c r="G15" s="733"/>
    </row>
    <row r="16" spans="1:7" ht="22.5" customHeight="1" x14ac:dyDescent="0.3">
      <c r="A16" s="728" t="s">
        <v>499</v>
      </c>
      <c r="B16" s="729" t="s">
        <v>474</v>
      </c>
      <c r="C16" s="728"/>
      <c r="D16" s="730" t="s">
        <v>105</v>
      </c>
      <c r="E16" s="731" t="s">
        <v>478</v>
      </c>
      <c r="F16" s="732" t="s">
        <v>475</v>
      </c>
      <c r="G16" s="733"/>
    </row>
    <row r="17" spans="1:16" ht="22.5" customHeight="1" x14ac:dyDescent="0.3">
      <c r="A17" s="728"/>
      <c r="B17" s="729" t="s">
        <v>474</v>
      </c>
      <c r="C17" s="728"/>
      <c r="D17" s="730" t="s">
        <v>108</v>
      </c>
      <c r="E17" s="732" t="s">
        <v>476</v>
      </c>
      <c r="F17" s="731" t="s">
        <v>500</v>
      </c>
      <c r="G17" s="733"/>
    </row>
    <row r="18" spans="1:16" ht="22.5" customHeight="1" x14ac:dyDescent="0.3">
      <c r="A18" s="728"/>
      <c r="B18" s="729" t="s">
        <v>479</v>
      </c>
      <c r="C18" s="728"/>
      <c r="D18" s="730" t="s">
        <v>109</v>
      </c>
      <c r="E18" s="732" t="s">
        <v>483</v>
      </c>
      <c r="F18" s="731" t="s">
        <v>480</v>
      </c>
      <c r="G18" s="733"/>
    </row>
    <row r="19" spans="1:16" ht="22.5" customHeight="1" x14ac:dyDescent="0.3">
      <c r="A19" s="728"/>
      <c r="B19" s="729" t="s">
        <v>479</v>
      </c>
      <c r="C19" s="728"/>
      <c r="D19" s="730" t="s">
        <v>111</v>
      </c>
      <c r="E19" s="732" t="s">
        <v>481</v>
      </c>
      <c r="F19" s="731" t="s">
        <v>501</v>
      </c>
      <c r="G19" s="733"/>
    </row>
    <row r="20" spans="1:16" ht="22.5" customHeight="1" x14ac:dyDescent="0.3">
      <c r="A20" s="728"/>
      <c r="B20" s="729" t="s">
        <v>484</v>
      </c>
      <c r="C20" s="728"/>
      <c r="D20" s="730" t="s">
        <v>112</v>
      </c>
      <c r="E20" s="731" t="s">
        <v>488</v>
      </c>
      <c r="F20" s="732" t="s">
        <v>485</v>
      </c>
      <c r="G20" s="733"/>
      <c r="K20" s="736"/>
      <c r="L20" s="737"/>
      <c r="M20" s="736"/>
      <c r="N20" s="727"/>
      <c r="O20" s="738"/>
      <c r="P20" s="738"/>
    </row>
    <row r="21" spans="1:16" ht="22.5" customHeight="1" x14ac:dyDescent="0.3">
      <c r="A21" s="728"/>
      <c r="B21" s="729" t="s">
        <v>484</v>
      </c>
      <c r="C21" s="728"/>
      <c r="D21" s="730" t="s">
        <v>113</v>
      </c>
      <c r="E21" s="735" t="s">
        <v>486</v>
      </c>
      <c r="F21" s="734" t="s">
        <v>502</v>
      </c>
      <c r="G21" s="733"/>
      <c r="I21" s="739"/>
    </row>
    <row r="22" spans="1:16" ht="22.5" customHeight="1" x14ac:dyDescent="0.3">
      <c r="A22" s="728"/>
      <c r="B22" s="729" t="s">
        <v>489</v>
      </c>
      <c r="C22" s="728"/>
      <c r="D22" s="730" t="s">
        <v>114</v>
      </c>
      <c r="E22" s="734" t="s">
        <v>503</v>
      </c>
      <c r="F22" s="735" t="s">
        <v>504</v>
      </c>
      <c r="G22" s="733"/>
    </row>
    <row r="23" spans="1:16" ht="22.5" customHeight="1" x14ac:dyDescent="0.3">
      <c r="A23" s="728"/>
      <c r="B23" s="729" t="s">
        <v>489</v>
      </c>
      <c r="C23" s="728"/>
      <c r="D23" s="730" t="s">
        <v>115</v>
      </c>
      <c r="E23" s="732" t="s">
        <v>491</v>
      </c>
      <c r="F23" s="731" t="s">
        <v>493</v>
      </c>
      <c r="G23" s="733"/>
      <c r="J23" s="738"/>
      <c r="K23" s="736"/>
      <c r="L23" s="737"/>
      <c r="M23" s="736"/>
      <c r="N23" s="727"/>
      <c r="O23" s="738"/>
      <c r="P23" s="738"/>
    </row>
    <row r="24" spans="1:16" ht="22.5" customHeight="1" x14ac:dyDescent="0.3">
      <c r="A24" s="728"/>
      <c r="B24" s="729" t="s">
        <v>494</v>
      </c>
      <c r="C24" s="728"/>
      <c r="D24" s="730" t="s">
        <v>362</v>
      </c>
      <c r="E24" s="733" t="s">
        <v>498</v>
      </c>
      <c r="F24" s="733" t="s">
        <v>495</v>
      </c>
      <c r="G24" s="733"/>
      <c r="J24" s="738"/>
      <c r="K24" s="736"/>
      <c r="L24" s="737"/>
      <c r="M24" s="736"/>
      <c r="N24" s="727"/>
      <c r="O24" s="738"/>
      <c r="P24" s="738"/>
    </row>
    <row r="25" spans="1:16" ht="22.5" customHeight="1" x14ac:dyDescent="0.3">
      <c r="A25" s="728"/>
      <c r="B25" s="729" t="s">
        <v>494</v>
      </c>
      <c r="C25" s="728"/>
      <c r="D25" s="730" t="s">
        <v>363</v>
      </c>
      <c r="E25" s="733" t="s">
        <v>496</v>
      </c>
      <c r="F25" s="733" t="s">
        <v>505</v>
      </c>
      <c r="G25" s="733"/>
      <c r="J25" s="738"/>
      <c r="K25" s="736"/>
      <c r="L25" s="737"/>
      <c r="M25" s="736"/>
      <c r="N25" s="727"/>
      <c r="O25" s="738"/>
      <c r="P25" s="738"/>
    </row>
    <row r="26" spans="1:16" ht="22.5" customHeight="1" x14ac:dyDescent="0.3">
      <c r="A26" s="728" t="s">
        <v>506</v>
      </c>
      <c r="B26" s="729"/>
      <c r="C26" s="728"/>
      <c r="D26" s="730"/>
      <c r="E26" s="735"/>
      <c r="F26" s="731"/>
      <c r="G26" s="733"/>
      <c r="K26" s="736"/>
      <c r="L26" s="737"/>
      <c r="M26" s="736"/>
      <c r="N26" s="727"/>
      <c r="O26" s="739"/>
      <c r="P26" s="739"/>
    </row>
    <row r="27" spans="1:16" ht="22.5" customHeight="1" x14ac:dyDescent="0.3">
      <c r="A27" s="728"/>
      <c r="B27" s="729" t="s">
        <v>489</v>
      </c>
      <c r="C27" s="728"/>
      <c r="D27" s="730" t="s">
        <v>105</v>
      </c>
      <c r="E27" s="731" t="s">
        <v>490</v>
      </c>
      <c r="F27" s="732" t="s">
        <v>492</v>
      </c>
      <c r="G27" s="733"/>
      <c r="K27" s="736"/>
      <c r="L27" s="737"/>
      <c r="M27" s="736"/>
      <c r="N27" s="727"/>
      <c r="O27" s="739"/>
      <c r="P27" s="739"/>
    </row>
    <row r="28" spans="1:16" ht="22.5" customHeight="1" x14ac:dyDescent="0.3">
      <c r="A28" s="728"/>
      <c r="B28" s="729" t="s">
        <v>474</v>
      </c>
      <c r="C28" s="728"/>
      <c r="D28" s="730" t="s">
        <v>108</v>
      </c>
      <c r="E28" s="733" t="s">
        <v>500</v>
      </c>
      <c r="F28" s="731" t="s">
        <v>478</v>
      </c>
      <c r="G28" s="733"/>
    </row>
    <row r="29" spans="1:16" ht="22.5" customHeight="1" x14ac:dyDescent="0.3">
      <c r="A29" s="728"/>
      <c r="B29" s="729" t="s">
        <v>474</v>
      </c>
      <c r="C29" s="728"/>
      <c r="D29" s="730" t="s">
        <v>109</v>
      </c>
      <c r="E29" s="732" t="s">
        <v>475</v>
      </c>
      <c r="F29" s="731" t="s">
        <v>477</v>
      </c>
      <c r="G29" s="733"/>
      <c r="K29" s="736"/>
      <c r="L29" s="737"/>
      <c r="M29" s="736"/>
      <c r="N29" s="727"/>
      <c r="O29" s="738"/>
      <c r="P29" s="738"/>
    </row>
    <row r="30" spans="1:16" ht="22.5" customHeight="1" x14ac:dyDescent="0.3">
      <c r="A30" s="728"/>
      <c r="B30" s="729" t="s">
        <v>479</v>
      </c>
      <c r="C30" s="728"/>
      <c r="D30" s="730" t="s">
        <v>111</v>
      </c>
      <c r="E30" s="732" t="s">
        <v>501</v>
      </c>
      <c r="F30" s="731" t="s">
        <v>483</v>
      </c>
      <c r="G30" s="733"/>
      <c r="M30" s="727"/>
      <c r="N30" s="726"/>
      <c r="O30" s="726"/>
    </row>
    <row r="31" spans="1:16" ht="22.5" customHeight="1" x14ac:dyDescent="0.3">
      <c r="A31" s="728"/>
      <c r="B31" s="729" t="s">
        <v>479</v>
      </c>
      <c r="C31" s="728"/>
      <c r="D31" s="730" t="s">
        <v>112</v>
      </c>
      <c r="E31" s="733" t="s">
        <v>480</v>
      </c>
      <c r="F31" s="740" t="s">
        <v>482</v>
      </c>
      <c r="G31" s="733"/>
    </row>
    <row r="32" spans="1:16" ht="22.5" customHeight="1" x14ac:dyDescent="0.3">
      <c r="A32" s="728"/>
      <c r="B32" s="729" t="s">
        <v>484</v>
      </c>
      <c r="C32" s="728"/>
      <c r="D32" s="730" t="s">
        <v>113</v>
      </c>
      <c r="E32" s="731" t="s">
        <v>502</v>
      </c>
      <c r="F32" s="732" t="s">
        <v>488</v>
      </c>
      <c r="G32" s="733"/>
    </row>
    <row r="33" spans="1:7" ht="22.5" customHeight="1" x14ac:dyDescent="0.3">
      <c r="A33" s="728"/>
      <c r="B33" s="729" t="s">
        <v>484</v>
      </c>
      <c r="C33" s="728"/>
      <c r="D33" s="730" t="s">
        <v>114</v>
      </c>
      <c r="E33" s="733" t="s">
        <v>485</v>
      </c>
      <c r="F33" s="740" t="s">
        <v>487</v>
      </c>
      <c r="G33" s="733"/>
    </row>
    <row r="34" spans="1:7" ht="22.5" customHeight="1" x14ac:dyDescent="0.3">
      <c r="A34" s="728"/>
      <c r="B34" s="729" t="s">
        <v>489</v>
      </c>
      <c r="C34" s="728"/>
      <c r="D34" s="730" t="s">
        <v>115</v>
      </c>
      <c r="E34" s="740" t="s">
        <v>504</v>
      </c>
      <c r="F34" s="733" t="s">
        <v>507</v>
      </c>
      <c r="G34" s="733"/>
    </row>
    <row r="35" spans="1:7" ht="22.5" customHeight="1" x14ac:dyDescent="0.3">
      <c r="A35" s="728"/>
      <c r="B35" s="729" t="s">
        <v>494</v>
      </c>
      <c r="C35" s="728"/>
      <c r="D35" s="730" t="s">
        <v>362</v>
      </c>
      <c r="E35" s="733" t="s">
        <v>505</v>
      </c>
      <c r="F35" s="733" t="s">
        <v>498</v>
      </c>
      <c r="G35" s="733"/>
    </row>
    <row r="36" spans="1:7" ht="22.5" customHeight="1" x14ac:dyDescent="0.3">
      <c r="A36" s="728"/>
      <c r="B36" s="729" t="s">
        <v>494</v>
      </c>
      <c r="C36" s="728"/>
      <c r="D36" s="730" t="s">
        <v>363</v>
      </c>
      <c r="E36" s="733" t="s">
        <v>495</v>
      </c>
      <c r="F36" s="733" t="s">
        <v>497</v>
      </c>
      <c r="G36" s="733"/>
    </row>
    <row r="37" spans="1:7" ht="22.5" customHeight="1" x14ac:dyDescent="0.3">
      <c r="A37" s="728"/>
      <c r="B37" s="729"/>
      <c r="C37" s="728"/>
      <c r="D37" s="730"/>
      <c r="E37" s="740"/>
      <c r="F37" s="733"/>
      <c r="G37" s="733"/>
    </row>
    <row r="38" spans="1:7" ht="22.5" customHeight="1" x14ac:dyDescent="0.3">
      <c r="A38" s="728" t="s">
        <v>508</v>
      </c>
      <c r="B38" s="729" t="s">
        <v>474</v>
      </c>
      <c r="C38" s="728"/>
      <c r="D38" s="730" t="s">
        <v>105</v>
      </c>
      <c r="E38" s="733" t="s">
        <v>477</v>
      </c>
      <c r="F38" s="740" t="s">
        <v>500</v>
      </c>
      <c r="G38" s="733"/>
    </row>
    <row r="39" spans="1:7" ht="22.5" customHeight="1" x14ac:dyDescent="0.3">
      <c r="A39" s="728"/>
      <c r="B39" s="729" t="s">
        <v>474</v>
      </c>
      <c r="C39" s="728"/>
      <c r="D39" s="730" t="s">
        <v>108</v>
      </c>
      <c r="E39" s="740" t="s">
        <v>478</v>
      </c>
      <c r="F39" s="733" t="s">
        <v>476</v>
      </c>
      <c r="G39" s="733"/>
    </row>
    <row r="40" spans="1:7" ht="22.5" customHeight="1" x14ac:dyDescent="0.3">
      <c r="A40" s="728"/>
      <c r="B40" s="729" t="s">
        <v>479</v>
      </c>
      <c r="C40" s="728"/>
      <c r="D40" s="730" t="s">
        <v>109</v>
      </c>
      <c r="E40" s="733" t="s">
        <v>482</v>
      </c>
      <c r="F40" s="740" t="s">
        <v>501</v>
      </c>
      <c r="G40" s="733"/>
    </row>
    <row r="41" spans="1:7" ht="22.5" customHeight="1" x14ac:dyDescent="0.3">
      <c r="A41" s="728"/>
      <c r="B41" s="729" t="s">
        <v>479</v>
      </c>
      <c r="C41" s="728"/>
      <c r="D41" s="730" t="s">
        <v>111</v>
      </c>
      <c r="E41" s="733" t="s">
        <v>483</v>
      </c>
      <c r="F41" s="733" t="s">
        <v>481</v>
      </c>
      <c r="G41" s="733"/>
    </row>
    <row r="42" spans="1:7" ht="22.5" customHeight="1" x14ac:dyDescent="0.3">
      <c r="A42" s="728"/>
      <c r="B42" s="729" t="s">
        <v>484</v>
      </c>
      <c r="C42" s="728"/>
      <c r="D42" s="730" t="s">
        <v>112</v>
      </c>
      <c r="E42" s="733" t="s">
        <v>487</v>
      </c>
      <c r="F42" s="733" t="s">
        <v>502</v>
      </c>
      <c r="G42" s="733"/>
    </row>
    <row r="43" spans="1:7" ht="22.5" customHeight="1" x14ac:dyDescent="0.3">
      <c r="A43" s="728"/>
      <c r="B43" s="729" t="s">
        <v>484</v>
      </c>
      <c r="C43" s="728"/>
      <c r="D43" s="730" t="s">
        <v>113</v>
      </c>
      <c r="E43" s="733" t="s">
        <v>488</v>
      </c>
      <c r="F43" s="733" t="s">
        <v>486</v>
      </c>
      <c r="G43" s="733"/>
    </row>
    <row r="44" spans="1:7" ht="22.5" customHeight="1" x14ac:dyDescent="0.3">
      <c r="A44" s="728"/>
      <c r="B44" s="729" t="s">
        <v>489</v>
      </c>
      <c r="C44" s="728"/>
      <c r="D44" s="730" t="s">
        <v>114</v>
      </c>
      <c r="E44" s="733" t="s">
        <v>509</v>
      </c>
      <c r="F44" s="733" t="s">
        <v>490</v>
      </c>
      <c r="G44" s="733"/>
    </row>
    <row r="45" spans="1:7" ht="22.5" customHeight="1" x14ac:dyDescent="0.3">
      <c r="A45" s="728"/>
      <c r="B45" s="729" t="s">
        <v>489</v>
      </c>
      <c r="C45" s="728"/>
      <c r="D45" s="730" t="s">
        <v>115</v>
      </c>
      <c r="E45" s="733" t="s">
        <v>491</v>
      </c>
      <c r="F45" s="733" t="s">
        <v>492</v>
      </c>
      <c r="G45" s="733"/>
    </row>
    <row r="46" spans="1:7" ht="22.5" customHeight="1" x14ac:dyDescent="0.3">
      <c r="A46" s="728"/>
      <c r="B46" s="729" t="s">
        <v>494</v>
      </c>
      <c r="C46" s="728"/>
      <c r="D46" s="730" t="s">
        <v>362</v>
      </c>
      <c r="E46" s="733" t="s">
        <v>497</v>
      </c>
      <c r="F46" s="733" t="s">
        <v>505</v>
      </c>
      <c r="G46" s="733"/>
    </row>
    <row r="47" spans="1:7" ht="22.5" customHeight="1" x14ac:dyDescent="0.3">
      <c r="A47" s="728"/>
      <c r="B47" s="729" t="s">
        <v>494</v>
      </c>
      <c r="C47" s="728"/>
      <c r="D47" s="730" t="s">
        <v>363</v>
      </c>
      <c r="E47" s="733" t="s">
        <v>498</v>
      </c>
      <c r="F47" s="733" t="s">
        <v>496</v>
      </c>
      <c r="G47" s="733"/>
    </row>
    <row r="48" spans="1:7" ht="22.5" customHeight="1" x14ac:dyDescent="0.3">
      <c r="A48" s="728"/>
      <c r="B48" s="729"/>
      <c r="C48" s="728"/>
      <c r="D48" s="730"/>
      <c r="E48" s="733"/>
      <c r="F48" s="733"/>
      <c r="G48" s="733"/>
    </row>
    <row r="49" spans="1:7" ht="22.5" customHeight="1" x14ac:dyDescent="0.3">
      <c r="A49" s="728" t="s">
        <v>510</v>
      </c>
      <c r="B49" s="729" t="s">
        <v>489</v>
      </c>
      <c r="C49" s="728"/>
      <c r="D49" s="730" t="s">
        <v>105</v>
      </c>
      <c r="E49" s="733" t="s">
        <v>511</v>
      </c>
      <c r="F49" s="733" t="s">
        <v>503</v>
      </c>
      <c r="G49" s="733"/>
    </row>
    <row r="50" spans="1:7" ht="22.5" customHeight="1" x14ac:dyDescent="0.3">
      <c r="A50" s="728"/>
      <c r="B50" s="729" t="s">
        <v>474</v>
      </c>
      <c r="C50" s="728"/>
      <c r="D50" s="730" t="s">
        <v>108</v>
      </c>
      <c r="E50" s="733" t="s">
        <v>500</v>
      </c>
      <c r="F50" s="733" t="s">
        <v>475</v>
      </c>
      <c r="G50" s="733"/>
    </row>
    <row r="51" spans="1:7" ht="22.5" customHeight="1" x14ac:dyDescent="0.3">
      <c r="A51" s="728"/>
      <c r="B51" s="729" t="s">
        <v>474</v>
      </c>
      <c r="C51" s="728"/>
      <c r="D51" s="730" t="s">
        <v>109</v>
      </c>
      <c r="E51" s="733" t="s">
        <v>476</v>
      </c>
      <c r="F51" s="733" t="s">
        <v>477</v>
      </c>
      <c r="G51" s="733"/>
    </row>
    <row r="52" spans="1:7" ht="22.5" customHeight="1" x14ac:dyDescent="0.3">
      <c r="A52" s="728"/>
      <c r="B52" s="729" t="s">
        <v>479</v>
      </c>
      <c r="C52" s="728"/>
      <c r="D52" s="730" t="s">
        <v>111</v>
      </c>
      <c r="E52" s="733" t="s">
        <v>501</v>
      </c>
      <c r="F52" s="733" t="s">
        <v>480</v>
      </c>
      <c r="G52" s="733"/>
    </row>
    <row r="53" spans="1:7" ht="22.5" customHeight="1" x14ac:dyDescent="0.3">
      <c r="A53" s="728"/>
      <c r="B53" s="729" t="s">
        <v>479</v>
      </c>
      <c r="C53" s="728"/>
      <c r="D53" s="730" t="s">
        <v>112</v>
      </c>
      <c r="E53" s="733" t="s">
        <v>481</v>
      </c>
      <c r="F53" s="733" t="s">
        <v>482</v>
      </c>
      <c r="G53" s="733"/>
    </row>
    <row r="54" spans="1:7" ht="22.5" customHeight="1" x14ac:dyDescent="0.3">
      <c r="A54" s="728"/>
      <c r="B54" s="729" t="s">
        <v>484</v>
      </c>
      <c r="C54" s="728"/>
      <c r="D54" s="730" t="s">
        <v>113</v>
      </c>
      <c r="E54" s="733" t="s">
        <v>502</v>
      </c>
      <c r="F54" s="733" t="s">
        <v>485</v>
      </c>
      <c r="G54" s="733"/>
    </row>
    <row r="55" spans="1:7" ht="22.5" customHeight="1" x14ac:dyDescent="0.3">
      <c r="A55" s="728"/>
      <c r="B55" s="729" t="s">
        <v>484</v>
      </c>
      <c r="C55" s="728"/>
      <c r="D55" s="730" t="s">
        <v>114</v>
      </c>
      <c r="E55" s="733" t="s">
        <v>486</v>
      </c>
      <c r="F55" s="733" t="s">
        <v>487</v>
      </c>
      <c r="G55" s="733"/>
    </row>
    <row r="56" spans="1:7" ht="22.5" customHeight="1" x14ac:dyDescent="0.3">
      <c r="A56" s="728"/>
      <c r="B56" s="729" t="s">
        <v>512</v>
      </c>
      <c r="C56" s="728"/>
      <c r="D56" s="730" t="s">
        <v>115</v>
      </c>
      <c r="E56" s="733" t="s">
        <v>513</v>
      </c>
      <c r="F56" s="733" t="s">
        <v>514</v>
      </c>
      <c r="G56" s="733"/>
    </row>
    <row r="57" spans="1:7" ht="22.5" customHeight="1" x14ac:dyDescent="0.3">
      <c r="A57" s="728"/>
      <c r="B57" s="729" t="s">
        <v>494</v>
      </c>
      <c r="C57" s="728"/>
      <c r="D57" s="730" t="s">
        <v>362</v>
      </c>
      <c r="E57" s="733" t="s">
        <v>505</v>
      </c>
      <c r="F57" s="733" t="s">
        <v>495</v>
      </c>
      <c r="G57" s="733"/>
    </row>
    <row r="58" spans="1:7" ht="22.5" customHeight="1" x14ac:dyDescent="0.3">
      <c r="A58" s="728"/>
      <c r="B58" s="729" t="s">
        <v>494</v>
      </c>
      <c r="C58" s="728"/>
      <c r="D58" s="730" t="s">
        <v>363</v>
      </c>
      <c r="E58" s="733" t="s">
        <v>496</v>
      </c>
      <c r="F58" s="733" t="s">
        <v>497</v>
      </c>
      <c r="G58" s="733"/>
    </row>
    <row r="59" spans="1:7" ht="22.5" customHeight="1" x14ac:dyDescent="0.3">
      <c r="A59" s="728"/>
      <c r="B59" s="729"/>
      <c r="C59" s="728"/>
      <c r="D59" s="730"/>
      <c r="E59" s="733"/>
      <c r="F59" s="733"/>
      <c r="G59" s="733"/>
    </row>
    <row r="60" spans="1:7" ht="22.5" customHeight="1" x14ac:dyDescent="0.3">
      <c r="A60" s="728" t="s">
        <v>515</v>
      </c>
      <c r="B60" s="729" t="s">
        <v>489</v>
      </c>
      <c r="C60" s="728"/>
      <c r="D60" s="730" t="s">
        <v>105</v>
      </c>
      <c r="E60" s="733" t="s">
        <v>129</v>
      </c>
      <c r="F60" s="733"/>
      <c r="G60" s="733"/>
    </row>
    <row r="61" spans="1:7" ht="22.5" customHeight="1" x14ac:dyDescent="0.3">
      <c r="A61" s="728"/>
      <c r="B61" s="729" t="s">
        <v>489</v>
      </c>
      <c r="C61" s="728"/>
      <c r="D61" s="730" t="s">
        <v>108</v>
      </c>
      <c r="E61" s="733" t="s">
        <v>516</v>
      </c>
      <c r="F61" s="733"/>
      <c r="G61" s="733"/>
    </row>
    <row r="62" spans="1:7" ht="22.5" customHeight="1" x14ac:dyDescent="0.3">
      <c r="A62" s="728"/>
      <c r="B62" s="729" t="s">
        <v>517</v>
      </c>
      <c r="C62" s="728"/>
      <c r="D62" s="730" t="s">
        <v>109</v>
      </c>
      <c r="E62" s="733" t="s">
        <v>518</v>
      </c>
      <c r="F62" s="733" t="s">
        <v>519</v>
      </c>
      <c r="G62" s="733"/>
    </row>
    <row r="63" spans="1:7" ht="22.5" customHeight="1" x14ac:dyDescent="0.3">
      <c r="A63" s="728"/>
      <c r="B63" s="729" t="s">
        <v>517</v>
      </c>
      <c r="C63" s="728"/>
      <c r="D63" s="730" t="s">
        <v>111</v>
      </c>
      <c r="E63" s="733" t="s">
        <v>520</v>
      </c>
      <c r="F63" s="733" t="s">
        <v>521</v>
      </c>
      <c r="G63" s="733"/>
    </row>
    <row r="64" spans="1:7" ht="22.5" customHeight="1" x14ac:dyDescent="0.3">
      <c r="A64" s="728"/>
      <c r="B64" s="729" t="s">
        <v>522</v>
      </c>
      <c r="C64" s="728"/>
      <c r="D64" s="730" t="s">
        <v>112</v>
      </c>
      <c r="E64" s="733" t="s">
        <v>523</v>
      </c>
      <c r="F64" s="733" t="s">
        <v>524</v>
      </c>
      <c r="G64" s="733"/>
    </row>
    <row r="65" spans="1:7" ht="22.5" customHeight="1" x14ac:dyDescent="0.3">
      <c r="A65" s="728"/>
      <c r="B65" s="729" t="s">
        <v>522</v>
      </c>
      <c r="C65" s="728"/>
      <c r="D65" s="730" t="s">
        <v>113</v>
      </c>
      <c r="E65" s="733" t="s">
        <v>525</v>
      </c>
      <c r="F65" s="733" t="s">
        <v>526</v>
      </c>
      <c r="G65" s="733"/>
    </row>
    <row r="66" spans="1:7" ht="22.5" customHeight="1" x14ac:dyDescent="0.3">
      <c r="A66" s="728"/>
      <c r="B66" s="729" t="s">
        <v>522</v>
      </c>
      <c r="C66" s="728"/>
      <c r="D66" s="730" t="s">
        <v>114</v>
      </c>
      <c r="E66" s="733" t="s">
        <v>527</v>
      </c>
      <c r="F66" s="733" t="s">
        <v>528</v>
      </c>
      <c r="G66" s="733"/>
    </row>
    <row r="67" spans="1:7" ht="22.5" customHeight="1" x14ac:dyDescent="0.3">
      <c r="A67" s="728"/>
      <c r="B67" s="729" t="s">
        <v>517</v>
      </c>
      <c r="C67" s="728"/>
      <c r="D67" s="730" t="s">
        <v>115</v>
      </c>
      <c r="E67" s="733" t="s">
        <v>185</v>
      </c>
      <c r="F67" s="733" t="s">
        <v>187</v>
      </c>
      <c r="G67" s="733"/>
    </row>
    <row r="68" spans="1:7" ht="22.5" customHeight="1" x14ac:dyDescent="0.3">
      <c r="A68" s="728"/>
      <c r="B68" s="728"/>
      <c r="C68" s="728"/>
      <c r="D68" s="730"/>
      <c r="E68" s="733"/>
      <c r="F68" s="733"/>
      <c r="G68" s="733"/>
    </row>
    <row r="69" spans="1:7" ht="22.5" customHeight="1" x14ac:dyDescent="0.3">
      <c r="A69" s="728" t="s">
        <v>529</v>
      </c>
      <c r="B69" s="729" t="s">
        <v>517</v>
      </c>
      <c r="C69" s="728"/>
      <c r="D69" s="730" t="s">
        <v>105</v>
      </c>
      <c r="E69" s="733" t="s">
        <v>195</v>
      </c>
      <c r="F69" s="733" t="s">
        <v>530</v>
      </c>
      <c r="G69" s="733"/>
    </row>
    <row r="70" spans="1:7" ht="22.5" customHeight="1" x14ac:dyDescent="0.3">
      <c r="A70" s="728"/>
      <c r="B70" s="729" t="s">
        <v>517</v>
      </c>
      <c r="C70" s="728"/>
      <c r="D70" s="730" t="s">
        <v>108</v>
      </c>
      <c r="E70" s="733" t="s">
        <v>198</v>
      </c>
      <c r="F70" s="733" t="s">
        <v>531</v>
      </c>
      <c r="G70" s="733"/>
    </row>
    <row r="71" spans="1:7" ht="22.5" customHeight="1" x14ac:dyDescent="0.3">
      <c r="A71" s="728"/>
      <c r="B71" s="729" t="s">
        <v>517</v>
      </c>
      <c r="C71" s="728"/>
      <c r="D71" s="730" t="s">
        <v>109</v>
      </c>
      <c r="E71" s="733" t="s">
        <v>205</v>
      </c>
      <c r="F71" s="733" t="s">
        <v>206</v>
      </c>
      <c r="G71" s="733"/>
    </row>
    <row r="72" spans="1:7" ht="22.5" customHeight="1" x14ac:dyDescent="0.3">
      <c r="A72" s="728"/>
      <c r="B72" s="729" t="s">
        <v>532</v>
      </c>
      <c r="C72" s="728"/>
      <c r="D72" s="730" t="s">
        <v>111</v>
      </c>
      <c r="E72" s="733" t="s">
        <v>533</v>
      </c>
      <c r="F72" s="733" t="s">
        <v>534</v>
      </c>
      <c r="G72" s="733"/>
    </row>
    <row r="73" spans="1:7" ht="22.5" customHeight="1" x14ac:dyDescent="0.3">
      <c r="A73" s="728"/>
      <c r="B73" s="729" t="s">
        <v>522</v>
      </c>
      <c r="C73" s="728"/>
      <c r="D73" s="730" t="s">
        <v>112</v>
      </c>
      <c r="E73" s="733" t="s">
        <v>535</v>
      </c>
      <c r="F73" s="733" t="s">
        <v>536</v>
      </c>
      <c r="G73" s="733"/>
    </row>
    <row r="74" spans="1:7" ht="22.5" customHeight="1" x14ac:dyDescent="0.3">
      <c r="A74" s="728"/>
      <c r="B74" s="729" t="s">
        <v>522</v>
      </c>
      <c r="C74" s="728"/>
      <c r="D74" s="730" t="s">
        <v>113</v>
      </c>
      <c r="E74" s="733" t="s">
        <v>323</v>
      </c>
      <c r="F74" s="733" t="s">
        <v>537</v>
      </c>
      <c r="G74" s="733"/>
    </row>
    <row r="75" spans="1:7" ht="22.5" customHeight="1" x14ac:dyDescent="0.3">
      <c r="A75" s="728"/>
      <c r="B75" s="729" t="s">
        <v>522</v>
      </c>
      <c r="C75" s="728"/>
      <c r="D75" s="730" t="s">
        <v>114</v>
      </c>
      <c r="E75" s="733" t="s">
        <v>538</v>
      </c>
      <c r="F75" s="733" t="s">
        <v>539</v>
      </c>
      <c r="G75" s="733"/>
    </row>
    <row r="76" spans="1:7" ht="22.5" customHeight="1" x14ac:dyDescent="0.3">
      <c r="A76" s="728"/>
      <c r="B76" s="729" t="s">
        <v>522</v>
      </c>
      <c r="C76" s="728"/>
      <c r="D76" s="730" t="s">
        <v>115</v>
      </c>
      <c r="E76" s="733" t="s">
        <v>540</v>
      </c>
      <c r="F76" s="733" t="s">
        <v>541</v>
      </c>
      <c r="G76" s="733"/>
    </row>
    <row r="77" spans="1:7" ht="22.5" customHeight="1" x14ac:dyDescent="0.3">
      <c r="A77" s="728"/>
      <c r="B77" s="728"/>
      <c r="C77" s="728"/>
      <c r="D77" s="730"/>
      <c r="E77" s="733"/>
      <c r="F77" s="733"/>
      <c r="G77" s="733"/>
    </row>
    <row r="78" spans="1:7" ht="22.5" customHeight="1" x14ac:dyDescent="0.3">
      <c r="A78" s="728" t="s">
        <v>542</v>
      </c>
      <c r="B78" s="729" t="s">
        <v>517</v>
      </c>
      <c r="C78" s="728"/>
      <c r="D78" s="730" t="s">
        <v>105</v>
      </c>
      <c r="E78" s="733" t="s">
        <v>543</v>
      </c>
      <c r="F78" s="733"/>
      <c r="G78" s="733"/>
    </row>
    <row r="79" spans="1:7" ht="22.5" customHeight="1" x14ac:dyDescent="0.3">
      <c r="A79" s="728"/>
      <c r="B79" s="729" t="s">
        <v>517</v>
      </c>
      <c r="C79" s="728"/>
      <c r="D79" s="730" t="s">
        <v>108</v>
      </c>
      <c r="E79" s="733" t="s">
        <v>543</v>
      </c>
      <c r="F79" s="733"/>
      <c r="G79" s="733"/>
    </row>
    <row r="80" spans="1:7" ht="22.5" customHeight="1" x14ac:dyDescent="0.3">
      <c r="A80" s="728"/>
      <c r="B80" s="729" t="s">
        <v>532</v>
      </c>
      <c r="C80" s="728"/>
      <c r="D80" s="730" t="s">
        <v>109</v>
      </c>
      <c r="E80" s="733" t="s">
        <v>534</v>
      </c>
      <c r="F80" s="733" t="s">
        <v>544</v>
      </c>
      <c r="G80" s="733"/>
    </row>
    <row r="81" spans="1:7" ht="22.5" customHeight="1" x14ac:dyDescent="0.3">
      <c r="A81" s="728"/>
      <c r="B81" s="729" t="s">
        <v>545</v>
      </c>
      <c r="C81" s="728"/>
      <c r="D81" s="730" t="s">
        <v>111</v>
      </c>
      <c r="E81" s="733" t="s">
        <v>546</v>
      </c>
      <c r="F81" s="733" t="s">
        <v>547</v>
      </c>
      <c r="G81" s="733"/>
    </row>
    <row r="82" spans="1:7" ht="22.5" customHeight="1" x14ac:dyDescent="0.3">
      <c r="A82" s="728"/>
      <c r="B82" s="729" t="s">
        <v>548</v>
      </c>
      <c r="C82" s="728"/>
      <c r="D82" s="730" t="s">
        <v>112</v>
      </c>
      <c r="E82" s="733" t="s">
        <v>549</v>
      </c>
      <c r="F82" s="733" t="s">
        <v>550</v>
      </c>
      <c r="G82" s="733"/>
    </row>
    <row r="83" spans="1:7" ht="22.5" customHeight="1" x14ac:dyDescent="0.3">
      <c r="A83" s="728"/>
      <c r="B83" s="729" t="s">
        <v>522</v>
      </c>
      <c r="C83" s="728"/>
      <c r="D83" s="730" t="s">
        <v>113</v>
      </c>
      <c r="E83" s="733" t="s">
        <v>543</v>
      </c>
      <c r="F83" s="733"/>
      <c r="G83" s="733"/>
    </row>
    <row r="84" spans="1:7" ht="22.5" customHeight="1" x14ac:dyDescent="0.3">
      <c r="A84" s="728"/>
      <c r="B84" s="729" t="s">
        <v>522</v>
      </c>
      <c r="C84" s="728"/>
      <c r="D84" s="730" t="s">
        <v>114</v>
      </c>
      <c r="E84" s="733" t="s">
        <v>543</v>
      </c>
      <c r="F84" s="733"/>
      <c r="G84" s="733"/>
    </row>
    <row r="85" spans="1:7" ht="22.5" customHeight="1" x14ac:dyDescent="0.3">
      <c r="A85" s="728"/>
      <c r="B85" s="729" t="s">
        <v>517</v>
      </c>
      <c r="C85" s="728"/>
      <c r="D85" s="730" t="s">
        <v>115</v>
      </c>
      <c r="E85" s="733" t="s">
        <v>551</v>
      </c>
      <c r="F85" s="733"/>
      <c r="G85" s="733"/>
    </row>
    <row r="86" spans="1:7" ht="22.5" customHeight="1" x14ac:dyDescent="0.3">
      <c r="A86" s="728"/>
      <c r="B86" s="728"/>
      <c r="C86" s="728"/>
      <c r="D86" s="730"/>
      <c r="E86" s="733"/>
      <c r="F86" s="733"/>
      <c r="G86" s="733"/>
    </row>
    <row r="87" spans="1:7" ht="22.5" customHeight="1" x14ac:dyDescent="0.3">
      <c r="A87" s="728" t="s">
        <v>552</v>
      </c>
      <c r="B87" s="729" t="s">
        <v>553</v>
      </c>
      <c r="C87" s="728"/>
      <c r="D87" s="730" t="s">
        <v>105</v>
      </c>
      <c r="E87" s="733" t="s">
        <v>554</v>
      </c>
      <c r="F87" s="733" t="s">
        <v>555</v>
      </c>
      <c r="G87" s="733"/>
    </row>
    <row r="88" spans="1:7" ht="22.5" customHeight="1" x14ac:dyDescent="0.3">
      <c r="A88" s="728"/>
      <c r="B88" s="729" t="s">
        <v>553</v>
      </c>
      <c r="C88" s="728"/>
      <c r="D88" s="730" t="s">
        <v>108</v>
      </c>
      <c r="E88" s="733" t="s">
        <v>556</v>
      </c>
      <c r="F88" s="733" t="s">
        <v>557</v>
      </c>
      <c r="G88" s="733"/>
    </row>
    <row r="89" spans="1:7" ht="22.5" customHeight="1" x14ac:dyDescent="0.3">
      <c r="A89" s="728"/>
      <c r="B89" s="729" t="s">
        <v>532</v>
      </c>
      <c r="C89" s="728"/>
      <c r="D89" s="730" t="s">
        <v>109</v>
      </c>
      <c r="E89" s="733" t="s">
        <v>544</v>
      </c>
      <c r="F89" s="733" t="s">
        <v>533</v>
      </c>
      <c r="G89" s="733"/>
    </row>
    <row r="90" spans="1:7" ht="22.5" customHeight="1" x14ac:dyDescent="0.3">
      <c r="A90" s="728"/>
      <c r="B90" s="729" t="s">
        <v>545</v>
      </c>
      <c r="C90" s="728"/>
      <c r="D90" s="730" t="s">
        <v>111</v>
      </c>
      <c r="E90" s="733" t="s">
        <v>547</v>
      </c>
      <c r="F90" s="733" t="s">
        <v>558</v>
      </c>
      <c r="G90" s="733"/>
    </row>
    <row r="91" spans="1:7" ht="22.5" customHeight="1" x14ac:dyDescent="0.3">
      <c r="A91" s="728"/>
      <c r="B91" s="729" t="s">
        <v>548</v>
      </c>
      <c r="C91" s="728"/>
      <c r="D91" s="730" t="s">
        <v>112</v>
      </c>
      <c r="E91" s="733" t="s">
        <v>268</v>
      </c>
      <c r="F91" s="733" t="s">
        <v>270</v>
      </c>
      <c r="G91" s="733"/>
    </row>
    <row r="92" spans="1:7" ht="22.5" customHeight="1" x14ac:dyDescent="0.3">
      <c r="A92" s="728"/>
      <c r="B92" s="729" t="s">
        <v>548</v>
      </c>
      <c r="C92" s="728"/>
      <c r="D92" s="730" t="s">
        <v>115</v>
      </c>
      <c r="E92" s="733" t="s">
        <v>274</v>
      </c>
      <c r="F92" s="733" t="s">
        <v>559</v>
      </c>
      <c r="G92" s="733"/>
    </row>
    <row r="93" spans="1:7" ht="22.5" customHeight="1" x14ac:dyDescent="0.3">
      <c r="A93" s="728"/>
      <c r="B93" s="729" t="s">
        <v>548</v>
      </c>
      <c r="C93" s="728"/>
      <c r="D93" s="730" t="s">
        <v>114</v>
      </c>
      <c r="E93" s="733" t="s">
        <v>275</v>
      </c>
      <c r="F93" s="733" t="s">
        <v>277</v>
      </c>
      <c r="G93" s="733"/>
    </row>
    <row r="94" spans="1:7" ht="22.5" customHeight="1" x14ac:dyDescent="0.3">
      <c r="A94" s="728"/>
      <c r="B94" s="729" t="s">
        <v>548</v>
      </c>
      <c r="C94" s="728"/>
      <c r="D94" s="730" t="s">
        <v>115</v>
      </c>
      <c r="E94" s="733" t="s">
        <v>279</v>
      </c>
      <c r="F94" s="733" t="s">
        <v>280</v>
      </c>
      <c r="G94" s="733"/>
    </row>
    <row r="95" spans="1:7" ht="22.5" customHeight="1" x14ac:dyDescent="0.3">
      <c r="A95" s="728"/>
      <c r="B95" s="728"/>
      <c r="C95" s="728"/>
      <c r="D95" s="730"/>
      <c r="E95" s="733"/>
      <c r="F95" s="733"/>
      <c r="G95" s="733"/>
    </row>
    <row r="96" spans="1:7" ht="22.5" customHeight="1" x14ac:dyDescent="0.3">
      <c r="A96" s="728" t="s">
        <v>560</v>
      </c>
      <c r="B96" s="729" t="s">
        <v>545</v>
      </c>
      <c r="C96" s="728"/>
      <c r="D96" s="730" t="s">
        <v>105</v>
      </c>
      <c r="E96" s="733" t="s">
        <v>558</v>
      </c>
      <c r="F96" s="733" t="s">
        <v>546</v>
      </c>
      <c r="G96" s="733"/>
    </row>
    <row r="97" spans="1:7" ht="22.5" customHeight="1" x14ac:dyDescent="0.3">
      <c r="A97" s="728"/>
      <c r="B97" s="729" t="s">
        <v>553</v>
      </c>
      <c r="C97" s="728"/>
      <c r="D97" s="730" t="s">
        <v>108</v>
      </c>
      <c r="E97" s="733" t="s">
        <v>561</v>
      </c>
      <c r="F97" s="733" t="s">
        <v>562</v>
      </c>
      <c r="G97" s="733"/>
    </row>
    <row r="98" spans="1:7" ht="22.5" customHeight="1" x14ac:dyDescent="0.3">
      <c r="A98" s="728"/>
      <c r="B98" s="729" t="s">
        <v>553</v>
      </c>
      <c r="C98" s="728"/>
      <c r="D98" s="730" t="s">
        <v>109</v>
      </c>
      <c r="E98" s="733" t="s">
        <v>563</v>
      </c>
      <c r="F98" s="733" t="s">
        <v>564</v>
      </c>
      <c r="G98" s="733"/>
    </row>
    <row r="99" spans="1:7" ht="22.5" customHeight="1" x14ac:dyDescent="0.3">
      <c r="A99" s="728"/>
      <c r="B99" s="729" t="s">
        <v>565</v>
      </c>
      <c r="C99" s="728"/>
      <c r="D99" s="730" t="s">
        <v>111</v>
      </c>
      <c r="E99" s="733" t="s">
        <v>566</v>
      </c>
      <c r="F99" s="733" t="s">
        <v>567</v>
      </c>
      <c r="G99" s="733"/>
    </row>
    <row r="100" spans="1:7" ht="22.5" customHeight="1" x14ac:dyDescent="0.3">
      <c r="A100" s="728"/>
      <c r="B100" s="729" t="s">
        <v>565</v>
      </c>
      <c r="C100" s="728"/>
      <c r="D100" s="730" t="s">
        <v>112</v>
      </c>
      <c r="E100" s="733" t="s">
        <v>568</v>
      </c>
      <c r="F100" s="733" t="s">
        <v>569</v>
      </c>
      <c r="G100" s="733"/>
    </row>
    <row r="101" spans="1:7" ht="22.5" customHeight="1" x14ac:dyDescent="0.3">
      <c r="A101" s="728"/>
      <c r="B101" s="729" t="s">
        <v>565</v>
      </c>
      <c r="C101" s="728"/>
      <c r="D101" s="730" t="s">
        <v>113</v>
      </c>
      <c r="E101" s="733" t="s">
        <v>570</v>
      </c>
      <c r="F101" s="733" t="s">
        <v>571</v>
      </c>
      <c r="G101" s="733"/>
    </row>
    <row r="102" spans="1:7" ht="22.5" customHeight="1" x14ac:dyDescent="0.3">
      <c r="A102" s="728"/>
      <c r="B102" s="729" t="s">
        <v>565</v>
      </c>
      <c r="C102" s="728"/>
      <c r="D102" s="730" t="s">
        <v>114</v>
      </c>
      <c r="E102" s="733" t="s">
        <v>572</v>
      </c>
      <c r="F102" s="733" t="s">
        <v>573</v>
      </c>
      <c r="G102" s="733"/>
    </row>
    <row r="103" spans="1:7" ht="22.5" customHeight="1" x14ac:dyDescent="0.3">
      <c r="A103" s="728"/>
      <c r="B103" s="729" t="s">
        <v>565</v>
      </c>
      <c r="C103" s="728"/>
      <c r="D103" s="730" t="s">
        <v>115</v>
      </c>
      <c r="E103" s="733" t="s">
        <v>574</v>
      </c>
      <c r="F103" s="733" t="s">
        <v>575</v>
      </c>
      <c r="G103" s="733"/>
    </row>
    <row r="104" spans="1:7" ht="22.5" customHeight="1" x14ac:dyDescent="0.3">
      <c r="A104" s="728"/>
      <c r="B104" s="728"/>
      <c r="C104" s="728"/>
      <c r="D104" s="730"/>
      <c r="E104" s="733"/>
      <c r="F104" s="733"/>
      <c r="G104" s="733"/>
    </row>
    <row r="105" spans="1:7" ht="22.5" customHeight="1" x14ac:dyDescent="0.3">
      <c r="A105" s="728" t="s">
        <v>576</v>
      </c>
      <c r="B105" s="729" t="s">
        <v>522</v>
      </c>
      <c r="C105" s="728"/>
      <c r="D105" s="730" t="s">
        <v>105</v>
      </c>
      <c r="E105" s="733" t="s">
        <v>551</v>
      </c>
      <c r="F105" s="733"/>
      <c r="G105" s="733"/>
    </row>
    <row r="106" spans="1:7" ht="22.5" customHeight="1" x14ac:dyDescent="0.3">
      <c r="A106" s="728"/>
      <c r="B106" s="729" t="s">
        <v>548</v>
      </c>
      <c r="C106" s="728"/>
      <c r="D106" s="730" t="s">
        <v>108</v>
      </c>
      <c r="E106" s="733" t="s">
        <v>543</v>
      </c>
      <c r="F106" s="733"/>
      <c r="G106" s="733"/>
    </row>
    <row r="107" spans="1:7" ht="22.5" customHeight="1" x14ac:dyDescent="0.3">
      <c r="A107" s="728"/>
      <c r="B107" s="729" t="s">
        <v>548</v>
      </c>
      <c r="C107" s="728"/>
      <c r="D107" s="730" t="s">
        <v>112</v>
      </c>
      <c r="E107" s="733" t="s">
        <v>543</v>
      </c>
      <c r="F107" s="733"/>
      <c r="G107" s="733"/>
    </row>
    <row r="108" spans="1:7" ht="22.5" customHeight="1" x14ac:dyDescent="0.3">
      <c r="A108" s="728"/>
      <c r="B108" s="729" t="s">
        <v>553</v>
      </c>
      <c r="C108" s="728"/>
      <c r="D108" s="730" t="s">
        <v>111</v>
      </c>
      <c r="E108" s="733" t="s">
        <v>236</v>
      </c>
      <c r="F108" s="733" t="s">
        <v>577</v>
      </c>
      <c r="G108" s="733"/>
    </row>
    <row r="109" spans="1:7" ht="22.5" customHeight="1" x14ac:dyDescent="0.3">
      <c r="A109" s="728"/>
      <c r="B109" s="729" t="s">
        <v>553</v>
      </c>
      <c r="C109" s="728"/>
      <c r="D109" s="730" t="s">
        <v>112</v>
      </c>
      <c r="E109" s="733" t="s">
        <v>243</v>
      </c>
      <c r="F109" s="733" t="s">
        <v>578</v>
      </c>
      <c r="G109" s="733"/>
    </row>
    <row r="110" spans="1:7" ht="22.5" customHeight="1" x14ac:dyDescent="0.3">
      <c r="A110" s="728"/>
      <c r="B110" s="729" t="s">
        <v>553</v>
      </c>
      <c r="C110" s="728"/>
      <c r="D110" s="730" t="s">
        <v>115</v>
      </c>
      <c r="E110" s="733" t="s">
        <v>247</v>
      </c>
      <c r="F110" s="733" t="s">
        <v>579</v>
      </c>
      <c r="G110" s="733"/>
    </row>
    <row r="111" spans="1:7" ht="22.5" customHeight="1" x14ac:dyDescent="0.3">
      <c r="A111" s="728"/>
      <c r="B111" s="729" t="s">
        <v>553</v>
      </c>
      <c r="C111" s="728"/>
      <c r="D111" s="730" t="s">
        <v>114</v>
      </c>
      <c r="E111" s="733" t="s">
        <v>257</v>
      </c>
      <c r="F111" s="733" t="s">
        <v>580</v>
      </c>
      <c r="G111" s="733"/>
    </row>
    <row r="112" spans="1:7" ht="22.5" customHeight="1" x14ac:dyDescent="0.3">
      <c r="A112" s="728"/>
      <c r="B112" s="729" t="s">
        <v>565</v>
      </c>
      <c r="C112" s="728"/>
      <c r="D112" s="730" t="s">
        <v>115</v>
      </c>
      <c r="E112" s="733" t="s">
        <v>210</v>
      </c>
      <c r="F112" s="733" t="s">
        <v>581</v>
      </c>
      <c r="G112" s="733"/>
    </row>
    <row r="113" spans="1:7" ht="22.5" customHeight="1" x14ac:dyDescent="0.3">
      <c r="A113" s="728"/>
      <c r="B113" s="728"/>
      <c r="C113" s="728"/>
      <c r="D113" s="730"/>
      <c r="E113" s="733"/>
      <c r="F113" s="733"/>
      <c r="G113" s="733"/>
    </row>
    <row r="114" spans="1:7" ht="22.5" customHeight="1" x14ac:dyDescent="0.3">
      <c r="A114" s="728" t="s">
        <v>582</v>
      </c>
      <c r="B114" s="729" t="s">
        <v>565</v>
      </c>
      <c r="C114" s="728"/>
      <c r="D114" s="730" t="s">
        <v>105</v>
      </c>
      <c r="E114" s="733" t="s">
        <v>583</v>
      </c>
      <c r="F114" s="733" t="s">
        <v>584</v>
      </c>
      <c r="G114" s="733"/>
    </row>
    <row r="115" spans="1:7" ht="22.5" customHeight="1" x14ac:dyDescent="0.3">
      <c r="A115" s="728"/>
      <c r="B115" s="729" t="s">
        <v>565</v>
      </c>
      <c r="C115" s="728"/>
      <c r="D115" s="730" t="s">
        <v>108</v>
      </c>
      <c r="E115" s="733" t="s">
        <v>585</v>
      </c>
      <c r="F115" s="733" t="s">
        <v>586</v>
      </c>
      <c r="G115" s="733"/>
    </row>
    <row r="116" spans="1:7" ht="22.5" customHeight="1" x14ac:dyDescent="0.3">
      <c r="A116" s="728"/>
      <c r="B116" s="729" t="s">
        <v>565</v>
      </c>
      <c r="C116" s="728"/>
      <c r="D116" s="730" t="s">
        <v>109</v>
      </c>
      <c r="E116" s="733" t="s">
        <v>587</v>
      </c>
      <c r="F116" s="733" t="s">
        <v>230</v>
      </c>
      <c r="G116" s="733"/>
    </row>
    <row r="117" spans="1:7" ht="22.5" customHeight="1" x14ac:dyDescent="0.3">
      <c r="A117" s="728"/>
      <c r="B117" s="729" t="s">
        <v>553</v>
      </c>
      <c r="C117" s="728"/>
      <c r="D117" s="730" t="s">
        <v>111</v>
      </c>
      <c r="E117" s="733" t="s">
        <v>543</v>
      </c>
      <c r="F117" s="733"/>
      <c r="G117" s="733"/>
    </row>
    <row r="118" spans="1:7" ht="22.5" customHeight="1" x14ac:dyDescent="0.3">
      <c r="A118" s="728"/>
      <c r="B118" s="729" t="s">
        <v>553</v>
      </c>
      <c r="C118" s="728"/>
      <c r="D118" s="730" t="s">
        <v>112</v>
      </c>
      <c r="E118" s="733" t="s">
        <v>543</v>
      </c>
      <c r="F118" s="733"/>
      <c r="G118" s="733"/>
    </row>
    <row r="119" spans="1:7" ht="22.5" customHeight="1" x14ac:dyDescent="0.3">
      <c r="A119" s="728"/>
      <c r="B119" s="729" t="s">
        <v>548</v>
      </c>
      <c r="C119" s="728"/>
      <c r="D119" s="730" t="s">
        <v>113</v>
      </c>
      <c r="E119" s="733" t="s">
        <v>551</v>
      </c>
      <c r="F119" s="733"/>
      <c r="G119" s="733"/>
    </row>
    <row r="120" spans="1:7" ht="22.5" customHeight="1" x14ac:dyDescent="0.3">
      <c r="A120" s="728"/>
      <c r="B120" s="729" t="s">
        <v>588</v>
      </c>
      <c r="C120" s="728"/>
      <c r="D120" s="730" t="s">
        <v>114</v>
      </c>
      <c r="E120" s="733" t="s">
        <v>589</v>
      </c>
      <c r="F120" s="733" t="s">
        <v>590</v>
      </c>
      <c r="G120" s="733"/>
    </row>
    <row r="121" spans="1:7" ht="22.5" customHeight="1" x14ac:dyDescent="0.3">
      <c r="A121" s="728"/>
      <c r="B121" s="729" t="s">
        <v>588</v>
      </c>
      <c r="C121" s="728"/>
      <c r="D121" s="730" t="s">
        <v>115</v>
      </c>
      <c r="E121" s="733" t="s">
        <v>591</v>
      </c>
      <c r="F121" s="733" t="s">
        <v>592</v>
      </c>
      <c r="G121" s="733"/>
    </row>
    <row r="122" spans="1:7" ht="22.5" customHeight="1" x14ac:dyDescent="0.3">
      <c r="A122" s="728"/>
      <c r="B122" s="728"/>
      <c r="C122" s="728"/>
      <c r="D122" s="730"/>
      <c r="E122" s="733"/>
      <c r="F122" s="733"/>
      <c r="G122" s="733"/>
    </row>
    <row r="123" spans="1:7" ht="22.5" customHeight="1" x14ac:dyDescent="0.3">
      <c r="A123" s="728" t="s">
        <v>593</v>
      </c>
      <c r="B123" s="729" t="s">
        <v>588</v>
      </c>
      <c r="C123" s="728"/>
      <c r="D123" s="730" t="s">
        <v>105</v>
      </c>
      <c r="E123" s="733" t="s">
        <v>594</v>
      </c>
      <c r="F123" s="733" t="s">
        <v>595</v>
      </c>
      <c r="G123" s="733"/>
    </row>
    <row r="124" spans="1:7" ht="22.5" customHeight="1" x14ac:dyDescent="0.3">
      <c r="A124" s="728"/>
      <c r="B124" s="729" t="s">
        <v>588</v>
      </c>
      <c r="C124" s="728"/>
      <c r="D124" s="730" t="s">
        <v>108</v>
      </c>
      <c r="E124" s="733" t="s">
        <v>596</v>
      </c>
      <c r="F124" s="733" t="s">
        <v>597</v>
      </c>
      <c r="G124" s="733"/>
    </row>
    <row r="125" spans="1:7" ht="22.5" customHeight="1" x14ac:dyDescent="0.3">
      <c r="A125" s="728"/>
      <c r="B125" s="729" t="s">
        <v>553</v>
      </c>
      <c r="C125" s="728"/>
      <c r="D125" s="730" t="s">
        <v>109</v>
      </c>
      <c r="E125" s="733" t="s">
        <v>551</v>
      </c>
      <c r="F125" s="733"/>
      <c r="G125" s="733"/>
    </row>
    <row r="126" spans="1:7" ht="22.5" customHeight="1" x14ac:dyDescent="0.3">
      <c r="A126" s="728"/>
      <c r="B126" s="729" t="s">
        <v>565</v>
      </c>
      <c r="C126" s="728"/>
      <c r="D126" s="730" t="s">
        <v>111</v>
      </c>
      <c r="E126" s="733" t="s">
        <v>543</v>
      </c>
      <c r="F126" s="733"/>
      <c r="G126" s="733"/>
    </row>
    <row r="127" spans="1:7" ht="22.5" customHeight="1" x14ac:dyDescent="0.3">
      <c r="A127" s="728"/>
      <c r="B127" s="729" t="s">
        <v>565</v>
      </c>
      <c r="C127" s="728"/>
      <c r="D127" s="730" t="s">
        <v>112</v>
      </c>
      <c r="E127" s="733" t="s">
        <v>543</v>
      </c>
      <c r="F127" s="733"/>
      <c r="G127" s="733"/>
    </row>
    <row r="128" spans="1:7" ht="22.5" customHeight="1" x14ac:dyDescent="0.3">
      <c r="A128" s="728"/>
      <c r="B128" s="729" t="s">
        <v>598</v>
      </c>
      <c r="C128" s="728"/>
      <c r="D128" s="730" t="s">
        <v>113</v>
      </c>
      <c r="E128" s="733" t="s">
        <v>599</v>
      </c>
      <c r="F128" s="733" t="s">
        <v>600</v>
      </c>
      <c r="G128" s="733"/>
    </row>
    <row r="129" spans="1:7" ht="22.5" customHeight="1" x14ac:dyDescent="0.3">
      <c r="A129" s="728"/>
      <c r="B129" s="729" t="s">
        <v>598</v>
      </c>
      <c r="C129" s="728"/>
      <c r="D129" s="730" t="s">
        <v>114</v>
      </c>
      <c r="E129" s="733" t="s">
        <v>601</v>
      </c>
      <c r="F129" s="733" t="s">
        <v>602</v>
      </c>
      <c r="G129" s="733"/>
    </row>
    <row r="130" spans="1:7" ht="22.5" customHeight="1" x14ac:dyDescent="0.3">
      <c r="A130" s="728"/>
      <c r="B130" s="729" t="s">
        <v>598</v>
      </c>
      <c r="C130" s="728"/>
      <c r="D130" s="730" t="s">
        <v>115</v>
      </c>
      <c r="E130" s="733" t="s">
        <v>603</v>
      </c>
      <c r="F130" s="733" t="s">
        <v>604</v>
      </c>
      <c r="G130" s="733"/>
    </row>
    <row r="131" spans="1:7" ht="22.5" customHeight="1" x14ac:dyDescent="0.3">
      <c r="A131" s="728"/>
      <c r="B131" s="728"/>
      <c r="C131" s="728"/>
      <c r="D131" s="730"/>
      <c r="E131" s="733"/>
      <c r="F131" s="733"/>
      <c r="G131" s="733"/>
    </row>
    <row r="132" spans="1:7" ht="22.5" customHeight="1" x14ac:dyDescent="0.3">
      <c r="A132" s="728" t="s">
        <v>605</v>
      </c>
      <c r="B132" s="729" t="s">
        <v>598</v>
      </c>
      <c r="C132" s="728"/>
      <c r="D132" s="730" t="s">
        <v>109</v>
      </c>
      <c r="E132" s="733" t="s">
        <v>606</v>
      </c>
      <c r="F132" s="733" t="s">
        <v>607</v>
      </c>
      <c r="G132" s="733"/>
    </row>
    <row r="133" spans="1:7" ht="22.5" customHeight="1" x14ac:dyDescent="0.3">
      <c r="A133" s="728"/>
      <c r="B133" s="729" t="s">
        <v>588</v>
      </c>
      <c r="C133" s="728"/>
      <c r="D133" s="730" t="s">
        <v>111</v>
      </c>
      <c r="E133" s="733" t="s">
        <v>543</v>
      </c>
      <c r="F133" s="733"/>
      <c r="G133" s="733"/>
    </row>
    <row r="134" spans="1:7" ht="22.5" customHeight="1" x14ac:dyDescent="0.3">
      <c r="A134" s="728"/>
      <c r="B134" s="729" t="s">
        <v>588</v>
      </c>
      <c r="C134" s="728"/>
      <c r="D134" s="730" t="s">
        <v>112</v>
      </c>
      <c r="E134" s="733" t="s">
        <v>543</v>
      </c>
      <c r="F134" s="733"/>
      <c r="G134" s="733"/>
    </row>
    <row r="135" spans="1:7" ht="22.5" customHeight="1" x14ac:dyDescent="0.3">
      <c r="A135" s="728"/>
      <c r="B135" s="729" t="s">
        <v>565</v>
      </c>
      <c r="C135" s="728"/>
      <c r="D135" s="730" t="s">
        <v>113</v>
      </c>
      <c r="E135" s="733" t="s">
        <v>551</v>
      </c>
      <c r="F135" s="733"/>
      <c r="G135" s="733"/>
    </row>
    <row r="136" spans="1:7" ht="22.5" customHeight="1" x14ac:dyDescent="0.3">
      <c r="A136" s="728"/>
      <c r="B136" s="728"/>
      <c r="C136" s="728"/>
      <c r="D136" s="730"/>
      <c r="E136" s="733"/>
      <c r="F136" s="733"/>
      <c r="G136" s="733"/>
    </row>
    <row r="137" spans="1:7" ht="22.5" customHeight="1" x14ac:dyDescent="0.3">
      <c r="A137" s="728" t="s">
        <v>608</v>
      </c>
      <c r="B137" s="729" t="s">
        <v>598</v>
      </c>
      <c r="C137" s="728"/>
      <c r="D137" s="730" t="s">
        <v>105</v>
      </c>
      <c r="E137" s="733" t="s">
        <v>543</v>
      </c>
      <c r="F137" s="733"/>
      <c r="G137" s="733"/>
    </row>
    <row r="138" spans="1:7" ht="22.5" customHeight="1" x14ac:dyDescent="0.3">
      <c r="A138" s="728"/>
      <c r="B138" s="729" t="s">
        <v>598</v>
      </c>
      <c r="C138" s="728"/>
      <c r="D138" s="730" t="s">
        <v>108</v>
      </c>
      <c r="E138" s="733" t="s">
        <v>543</v>
      </c>
      <c r="F138" s="733"/>
      <c r="G138" s="733"/>
    </row>
    <row r="139" spans="1:7" ht="22.5" customHeight="1" x14ac:dyDescent="0.3">
      <c r="A139" s="728"/>
      <c r="B139" s="729" t="s">
        <v>588</v>
      </c>
      <c r="C139" s="728"/>
      <c r="D139" s="730" t="s">
        <v>109</v>
      </c>
      <c r="E139" s="733" t="s">
        <v>551</v>
      </c>
      <c r="F139" s="733"/>
      <c r="G139" s="733"/>
    </row>
    <row r="140" spans="1:7" ht="22.5" customHeight="1" x14ac:dyDescent="0.3">
      <c r="A140" s="728"/>
      <c r="B140" s="729" t="s">
        <v>598</v>
      </c>
      <c r="C140" s="728"/>
      <c r="D140" s="730" t="s">
        <v>111</v>
      </c>
      <c r="E140" s="733" t="s">
        <v>551</v>
      </c>
      <c r="F140" s="733"/>
      <c r="G140" s="733"/>
    </row>
    <row r="141" spans="1:7" ht="22.5" customHeight="1" x14ac:dyDescent="0.3">
      <c r="A141" s="728"/>
      <c r="B141" s="728"/>
      <c r="C141" s="728"/>
      <c r="D141" s="730"/>
      <c r="E141" s="733"/>
      <c r="F141" s="733"/>
      <c r="G141" s="733"/>
    </row>
  </sheetData>
  <sheetProtection selectLockedCells="1" selectUnlockedCells="1"/>
  <mergeCells count="3">
    <mergeCell ref="A1:G1"/>
    <mergeCell ref="A2:G2"/>
    <mergeCell ref="A3:G3"/>
  </mergeCells>
  <pageMargins left="0.70000000000000007" right="0.70000000000000007" top="0.75" bottom="0.75" header="0.51181102362204722" footer="0.51181102362204722"/>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E0980-A644-487B-A0DF-F2424193BFFF}">
  <sheetPr codeName="Munka1">
    <tabColor indexed="11"/>
  </sheetPr>
  <dimension ref="A1:AK41"/>
  <sheetViews>
    <sheetView showZeros="0" workbookViewId="0">
      <selection activeCell="Q19" sqref="Q19"/>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8.44140625" customWidth="1"/>
    <col min="11" max="13" width="8.5546875" customWidth="1"/>
    <col min="15" max="15" width="5.5546875" customWidth="1"/>
    <col min="16" max="16" width="4.5546875" customWidth="1"/>
    <col min="17" max="17" width="11.6640625" customWidth="1"/>
    <col min="25" max="25" width="10.33203125" hidden="1" customWidth="1"/>
    <col min="26"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str">
        <f>IF(Y5=1,CONCATENATE(VLOOKUP(Y3,AA16:AH27,2)),CONCATENATE(VLOOKUP(Y3,AA2:AK13,2)))</f>
        <v>40</v>
      </c>
      <c r="AC1" s="177" t="str">
        <f>IF(Y5=1,CONCATENATE(VLOOKUP(Y3,AA16:AK27,3)),CONCATENATE(VLOOKUP(Y3,AA2:AK13,3)))</f>
        <v>25</v>
      </c>
      <c r="AD1" s="177" t="str">
        <f>IF(Y5=1,CONCATENATE(VLOOKUP(Y3,AA16:AK27,4)),CONCATENATE(VLOOKUP(Y3,AA2:AK13,4)))</f>
        <v>18</v>
      </c>
      <c r="AE1" s="177" t="str">
        <f>IF(Y5=1,CONCATENATE(VLOOKUP(Y3,AA16:AK27,5)),CONCATENATE(VLOOKUP(Y3,AA2:AK13,5)))</f>
        <v>13</v>
      </c>
      <c r="AF1" s="177" t="str">
        <f>IF(Y5=1,CONCATENATE(VLOOKUP(Y3,AA16:AK27,6)),CONCATENATE(VLOOKUP(Y3,AA2:AK13,6)))</f>
        <v>10</v>
      </c>
      <c r="AG1" s="177" t="str">
        <f>IF(Y5=1,CONCATENATE(VLOOKUP(Y3,AA16:AK27,7)),CONCATENATE(VLOOKUP(Y3,AA2:AK13,7)))</f>
        <v>8</v>
      </c>
      <c r="AH1" s="177" t="str">
        <f>IF(Y5=1,CONCATENATE(VLOOKUP(Y3,AA16:AK27,8)),CONCATENATE(VLOOKUP(Y3,AA2:AK13,8)))</f>
        <v>6</v>
      </c>
      <c r="AI1" s="177" t="str">
        <f>IF(Y5=1,CONCATENATE(VLOOKUP(Y3,AA16:AK27,9)),CONCATENATE(VLOOKUP(Y3,AA2:AK13,9)))</f>
        <v>5</v>
      </c>
      <c r="AJ1" s="177" t="str">
        <f>IF(Y5=1,CONCATENATE(VLOOKUP(Y3,AA16:AK27,10)),CONCATENATE(VLOOKUP(Y3,AA2:AK13,10)))</f>
        <v>4</v>
      </c>
      <c r="AK1" s="177" t="str">
        <f>IF(Y5=1,CONCATENATE(VLOOKUP(Y3,AA16:AK27,11)),CONCATENATE(VLOOKUP(Y3,AA2:AK13,11)))</f>
        <v>3</v>
      </c>
    </row>
    <row r="2" spans="1:37" x14ac:dyDescent="0.25">
      <c r="A2" s="178" t="s">
        <v>29</v>
      </c>
      <c r="B2" s="179"/>
      <c r="C2" s="179"/>
      <c r="D2" s="179"/>
      <c r="E2" s="179">
        <f>Altalanos!$A$8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1" t="s">
        <v>63</v>
      </c>
      <c r="R3" s="187" t="s">
        <v>64</v>
      </c>
      <c r="S3" s="192"/>
      <c r="Y3" s="186" t="str">
        <f>IF(H4="OB","A",IF(H4="IX","W",H4))</f>
        <v>IV.kcs. Fiú 12 "A"</v>
      </c>
      <c r="Z3" s="186"/>
      <c r="AA3" s="186" t="s">
        <v>65</v>
      </c>
      <c r="AB3" s="187">
        <v>120</v>
      </c>
      <c r="AC3" s="187">
        <v>90</v>
      </c>
      <c r="AD3" s="187">
        <v>65</v>
      </c>
      <c r="AE3" s="187">
        <v>55</v>
      </c>
      <c r="AF3" s="187">
        <v>50</v>
      </c>
      <c r="AG3" s="187">
        <v>45</v>
      </c>
      <c r="AH3" s="187">
        <v>40</v>
      </c>
      <c r="AI3" s="187">
        <v>35</v>
      </c>
      <c r="AJ3" s="187">
        <v>25</v>
      </c>
      <c r="AK3" s="187">
        <v>20</v>
      </c>
    </row>
    <row r="4" spans="1:37" x14ac:dyDescent="0.25">
      <c r="A4" s="709">
        <v>45790</v>
      </c>
      <c r="B4" s="709"/>
      <c r="C4" s="709"/>
      <c r="D4" s="193"/>
      <c r="E4" s="194" t="s">
        <v>13</v>
      </c>
      <c r="F4" s="194"/>
      <c r="G4" s="194"/>
      <c r="H4" s="195" t="s">
        <v>66</v>
      </c>
      <c r="I4" s="194"/>
      <c r="J4" s="196"/>
      <c r="K4" s="195"/>
      <c r="L4" s="197" t="s">
        <v>15</v>
      </c>
      <c r="M4" s="195"/>
      <c r="N4" s="198"/>
      <c r="O4" s="199"/>
      <c r="P4" s="198"/>
      <c r="Q4" s="200" t="s">
        <v>67</v>
      </c>
      <c r="R4" s="201" t="s">
        <v>68</v>
      </c>
      <c r="S4" s="192"/>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Q5" s="203" t="s">
        <v>77</v>
      </c>
      <c r="R5" s="204" t="s">
        <v>78</v>
      </c>
      <c r="S5" s="192"/>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208" t="str">
        <f>IF($B7="","",VLOOKUP($B7,#REF!,5))</f>
        <v/>
      </c>
      <c r="D7" s="208" t="str">
        <f>IF($B7="","",VLOOKUP($B7,#REF!,15))</f>
        <v/>
      </c>
      <c r="E7" s="209" t="s">
        <v>81</v>
      </c>
      <c r="F7" s="210"/>
      <c r="G7" s="209" t="s">
        <v>82</v>
      </c>
      <c r="H7" s="210"/>
      <c r="I7" s="209" t="s">
        <v>83</v>
      </c>
      <c r="J7" s="205"/>
      <c r="K7" s="211"/>
      <c r="L7" s="212" t="str">
        <f>IF(K7="","",CONCATENATE(VLOOKUP($Y$3,$AB$1:$AK$1,K7)," pont"))</f>
        <v/>
      </c>
      <c r="M7" s="213"/>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215"/>
      <c r="D8" s="215"/>
      <c r="E8" s="215"/>
      <c r="F8" s="215"/>
      <c r="G8" s="215"/>
      <c r="H8" s="215"/>
      <c r="I8" s="215"/>
      <c r="J8" s="205"/>
      <c r="K8" s="206"/>
      <c r="L8" s="206"/>
      <c r="M8" s="216"/>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208" t="str">
        <f>IF($B9="","",VLOOKUP($B9,#REF!,5))</f>
        <v/>
      </c>
      <c r="D9" s="208" t="str">
        <f>IF($B9="","",VLOOKUP($B9,#REF!,15))</f>
        <v/>
      </c>
      <c r="E9" s="209" t="s">
        <v>87</v>
      </c>
      <c r="F9" s="210"/>
      <c r="G9" s="209" t="s">
        <v>88</v>
      </c>
      <c r="H9" s="210"/>
      <c r="I9" s="209" t="s">
        <v>89</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215"/>
      <c r="D10" s="215"/>
      <c r="E10" s="215"/>
      <c r="F10" s="215"/>
      <c r="G10" s="215"/>
      <c r="H10" s="215"/>
      <c r="I10" s="215"/>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208" t="str">
        <f>IF($B11="","",VLOOKUP($B11,#REF!,5))</f>
        <v/>
      </c>
      <c r="D11" s="208" t="str">
        <f>IF($B11="","",VLOOKUP($B11,#REF!,15))</f>
        <v/>
      </c>
      <c r="E11" s="209" t="s">
        <v>93</v>
      </c>
      <c r="F11" s="210"/>
      <c r="G11" s="209" t="s">
        <v>94</v>
      </c>
      <c r="H11" s="210"/>
      <c r="I11" s="209" t="s">
        <v>95</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5"/>
      <c r="B12" s="205"/>
      <c r="C12" s="205"/>
      <c r="D12" s="205"/>
      <c r="E12" s="205"/>
      <c r="F12" s="205"/>
      <c r="G12" s="205"/>
      <c r="H12" s="205"/>
      <c r="I12" s="205"/>
      <c r="J12" s="205"/>
      <c r="K12" s="205"/>
      <c r="L12" s="205"/>
      <c r="M12" s="205"/>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5"/>
      <c r="B13" s="205"/>
      <c r="C13" s="205"/>
      <c r="D13" s="205"/>
      <c r="E13" s="205"/>
      <c r="F13" s="205"/>
      <c r="G13" s="205"/>
      <c r="H13" s="205"/>
      <c r="I13" s="205"/>
      <c r="J13" s="205"/>
      <c r="K13" s="205"/>
      <c r="L13" s="205"/>
      <c r="M13" s="205"/>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5"/>
      <c r="B14" s="205"/>
      <c r="C14" s="205"/>
      <c r="D14" s="205"/>
      <c r="E14" s="205"/>
      <c r="F14" s="205"/>
      <c r="G14" s="205"/>
      <c r="H14" s="205"/>
      <c r="I14" s="205"/>
      <c r="J14" s="205"/>
      <c r="K14" s="205"/>
      <c r="L14" s="205"/>
      <c r="M14" s="205"/>
      <c r="Y14" s="186"/>
      <c r="Z14" s="186"/>
      <c r="AA14" s="186"/>
      <c r="AB14" s="186"/>
      <c r="AC14" s="186"/>
      <c r="AD14" s="186"/>
      <c r="AE14" s="186"/>
      <c r="AF14" s="186"/>
      <c r="AG14" s="186"/>
      <c r="AH14" s="186"/>
      <c r="AI14" s="186"/>
      <c r="AJ14" s="186"/>
      <c r="AK14" s="186"/>
    </row>
    <row r="15" spans="1:37" x14ac:dyDescent="0.25">
      <c r="A15" s="205"/>
      <c r="B15" s="205"/>
      <c r="C15" s="205"/>
      <c r="D15" s="205"/>
      <c r="E15" s="205"/>
      <c r="F15" s="205"/>
      <c r="G15" s="205"/>
      <c r="H15" s="205"/>
      <c r="I15" s="205"/>
      <c r="J15" s="205"/>
      <c r="K15" s="205"/>
      <c r="L15" s="205"/>
      <c r="M15" s="205"/>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 xml:space="preserve">Bagdi </v>
      </c>
      <c r="E18" s="711"/>
      <c r="F18" s="711" t="str">
        <f>E9</f>
        <v>Ombodi</v>
      </c>
      <c r="G18" s="711"/>
      <c r="H18" s="711" t="str">
        <f>E11</f>
        <v>Szabó</v>
      </c>
      <c r="I18" s="711"/>
      <c r="J18" s="205"/>
      <c r="K18" s="205"/>
      <c r="L18" s="205"/>
      <c r="M18" s="205"/>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 xml:space="preserve">Bagdi </v>
      </c>
      <c r="C19" s="703"/>
      <c r="D19" s="705"/>
      <c r="E19" s="705"/>
      <c r="F19" s="704"/>
      <c r="G19" s="704"/>
      <c r="H19" s="704"/>
      <c r="I19" s="704"/>
      <c r="J19" s="205"/>
      <c r="K19" s="205"/>
      <c r="L19" s="205"/>
      <c r="M19" s="205"/>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Ombodi</v>
      </c>
      <c r="C20" s="703"/>
      <c r="D20" s="704"/>
      <c r="E20" s="704"/>
      <c r="F20" s="705"/>
      <c r="G20" s="705"/>
      <c r="H20" s="704"/>
      <c r="I20" s="704"/>
      <c r="J20" s="205"/>
      <c r="K20" s="205"/>
      <c r="L20" s="205"/>
      <c r="M20" s="205"/>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Szabó</v>
      </c>
      <c r="C21" s="703"/>
      <c r="D21" s="704"/>
      <c r="E21" s="704"/>
      <c r="F21" s="704"/>
      <c r="G21" s="704"/>
      <c r="H21" s="705"/>
      <c r="I21" s="705"/>
      <c r="J21" s="205"/>
      <c r="K21" s="205"/>
      <c r="L21" s="205"/>
      <c r="M21" s="205"/>
      <c r="Y21" s="186"/>
      <c r="Z21" s="186"/>
      <c r="AA21" s="186" t="s">
        <v>84</v>
      </c>
      <c r="AB21" s="186">
        <v>90</v>
      </c>
      <c r="AC21" s="186">
        <v>60</v>
      </c>
      <c r="AD21" s="186">
        <v>45</v>
      </c>
      <c r="AE21" s="186">
        <v>34</v>
      </c>
      <c r="AF21" s="186">
        <v>27</v>
      </c>
      <c r="AG21" s="186">
        <v>22</v>
      </c>
      <c r="AH21" s="186">
        <v>18</v>
      </c>
      <c r="AI21" s="186">
        <v>15</v>
      </c>
      <c r="AJ21" s="186">
        <v>12</v>
      </c>
      <c r="AK21" s="186">
        <v>9</v>
      </c>
    </row>
    <row r="22" spans="1:37" x14ac:dyDescent="0.25">
      <c r="A22" s="205"/>
      <c r="B22" s="205"/>
      <c r="C22" s="205"/>
      <c r="D22" s="205"/>
      <c r="E22" s="205"/>
      <c r="F22" s="205"/>
      <c r="G22" s="205"/>
      <c r="H22" s="205"/>
      <c r="I22" s="205"/>
      <c r="J22" s="205"/>
      <c r="K22" s="205"/>
      <c r="L22" s="205"/>
      <c r="M22" s="205"/>
      <c r="Y22" s="186"/>
      <c r="Z22" s="186"/>
      <c r="AA22" s="186" t="s">
        <v>85</v>
      </c>
      <c r="AB22" s="186">
        <v>60</v>
      </c>
      <c r="AC22" s="186">
        <v>40</v>
      </c>
      <c r="AD22" s="186">
        <v>30</v>
      </c>
      <c r="AE22" s="186">
        <v>20</v>
      </c>
      <c r="AF22" s="186">
        <v>18</v>
      </c>
      <c r="AG22" s="186">
        <v>15</v>
      </c>
      <c r="AH22" s="186">
        <v>12</v>
      </c>
      <c r="AI22" s="186">
        <v>10</v>
      </c>
      <c r="AJ22" s="186">
        <v>8</v>
      </c>
      <c r="AK22" s="186">
        <v>6</v>
      </c>
    </row>
    <row r="23" spans="1:37" x14ac:dyDescent="0.25">
      <c r="A23" s="205"/>
      <c r="B23" s="205"/>
      <c r="C23" s="205"/>
      <c r="D23" s="205"/>
      <c r="E23" s="205"/>
      <c r="F23" s="205"/>
      <c r="G23" s="205"/>
      <c r="H23" s="205"/>
      <c r="I23" s="205"/>
      <c r="J23" s="205"/>
      <c r="K23" s="205"/>
      <c r="L23" s="205"/>
      <c r="M23" s="2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19"/>
    </row>
    <row r="33" spans="1:18" x14ac:dyDescent="0.25">
      <c r="A33" s="220" t="s">
        <v>72</v>
      </c>
      <c r="B33" s="221"/>
      <c r="C33" s="222"/>
      <c r="D33" s="223" t="s">
        <v>99</v>
      </c>
      <c r="E33" s="224" t="s">
        <v>100</v>
      </c>
      <c r="F33" s="225"/>
      <c r="G33" s="223" t="s">
        <v>99</v>
      </c>
      <c r="H33" s="224" t="s">
        <v>101</v>
      </c>
      <c r="I33" s="226"/>
      <c r="J33" s="224" t="s">
        <v>102</v>
      </c>
      <c r="K33" s="227" t="s">
        <v>103</v>
      </c>
      <c r="L33" s="33"/>
      <c r="M33" s="228"/>
      <c r="N33" s="229"/>
      <c r="P33" s="230"/>
      <c r="Q33" s="230"/>
      <c r="R33" s="231"/>
    </row>
    <row r="34" spans="1:18" x14ac:dyDescent="0.25">
      <c r="A34" s="232" t="s">
        <v>104</v>
      </c>
      <c r="B34" s="233"/>
      <c r="C34" s="234"/>
      <c r="D34" s="235"/>
      <c r="E34" s="706"/>
      <c r="F34" s="706"/>
      <c r="G34" s="236" t="s">
        <v>105</v>
      </c>
      <c r="H34" s="233"/>
      <c r="I34" s="237"/>
      <c r="J34" s="238"/>
      <c r="K34" s="239" t="s">
        <v>106</v>
      </c>
      <c r="L34" s="240"/>
      <c r="M34" s="241"/>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20">
    <mergeCell ref="H18:I18"/>
    <mergeCell ref="A1:F1"/>
    <mergeCell ref="A4:C4"/>
    <mergeCell ref="B18:C18"/>
    <mergeCell ref="D18:E18"/>
    <mergeCell ref="F18:G18"/>
    <mergeCell ref="E35:F35"/>
    <mergeCell ref="B19:C19"/>
    <mergeCell ref="D19:E19"/>
    <mergeCell ref="F19:G19"/>
    <mergeCell ref="H19:I19"/>
    <mergeCell ref="B20:C20"/>
    <mergeCell ref="D20:E20"/>
    <mergeCell ref="F20:G20"/>
    <mergeCell ref="H20:I20"/>
    <mergeCell ref="B21:C21"/>
    <mergeCell ref="D21:E21"/>
    <mergeCell ref="F21:G21"/>
    <mergeCell ref="H21:I21"/>
    <mergeCell ref="E34:F34"/>
  </mergeCells>
  <conditionalFormatting sqref="E7 E9 E11">
    <cfRule type="cellIs" dxfId="373" priority="1" stopIfTrue="1" operator="equal">
      <formula>"Bye"</formula>
    </cfRule>
  </conditionalFormatting>
  <conditionalFormatting sqref="R41">
    <cfRule type="expression" dxfId="372" priority="2" stopIfTrue="1">
      <formula>$O$1="CU"</formula>
    </cfRule>
  </conditionalFormatting>
  <printOptions horizontalCentered="1" verticalCentered="1"/>
  <pageMargins left="0" right="0" top="0.98402777777777783" bottom="0.98402777777777783" header="0.51181102362204722" footer="0.51181102362204722"/>
  <pageSetup paperSize="9" scale="90" firstPageNumber="0"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D235E-A823-46ED-A217-B3053716665A}">
  <sheetPr codeName="Munka12">
    <tabColor indexed="11"/>
  </sheetPr>
  <dimension ref="A1:AK41"/>
  <sheetViews>
    <sheetView showZeros="0" workbookViewId="0">
      <selection activeCell="S5" sqref="S5"/>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8.44140625" customWidth="1"/>
    <col min="11" max="13" width="8.5546875" customWidth="1"/>
    <col min="15" max="15" width="5.5546875" customWidth="1"/>
    <col min="16" max="16" width="4.5546875" customWidth="1"/>
    <col min="17" max="17" width="11.6640625" customWidth="1"/>
    <col min="25" max="25" width="10.33203125" hidden="1" customWidth="1"/>
    <col min="26"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e">
        <f>IF(Y5=1,CONCATENATE(VLOOKUP(Y3,AA16:AH27,2)),CONCATENATE(VLOOKUP(Y3,AA2:AK13,2)))</f>
        <v>#N/A</v>
      </c>
      <c r="AC1" s="177" t="e">
        <f>IF(Y5=1,CONCATENATE(VLOOKUP(Y3,AA16:AK27,3)),CONCATENATE(VLOOKUP(Y3,AA2:AK13,3)))</f>
        <v>#N/A</v>
      </c>
      <c r="AD1" s="177" t="e">
        <f>IF(Y5=1,CONCATENATE(VLOOKUP(Y3,AA16:AK27,4)),CONCATENATE(VLOOKUP(Y3,AA2:AK13,4)))</f>
        <v>#N/A</v>
      </c>
      <c r="AE1" s="177" t="e">
        <f>IF(Y5=1,CONCATENATE(VLOOKUP(Y3,AA16:AK27,5)),CONCATENATE(VLOOKUP(Y3,AA2:AK13,5)))</f>
        <v>#N/A</v>
      </c>
      <c r="AF1" s="177" t="e">
        <f>IF(Y5=1,CONCATENATE(VLOOKUP(Y3,AA16:AK27,6)),CONCATENATE(VLOOKUP(Y3,AA2:AK13,6)))</f>
        <v>#N/A</v>
      </c>
      <c r="AG1" s="177" t="e">
        <f>IF(Y5=1,CONCATENATE(VLOOKUP(Y3,AA16:AK27,7)),CONCATENATE(VLOOKUP(Y3,AA2:AK13,7)))</f>
        <v>#N/A</v>
      </c>
      <c r="AH1" s="177" t="e">
        <f>IF(Y5=1,CONCATENATE(VLOOKUP(Y3,AA16:AK27,8)),CONCATENATE(VLOOKUP(Y3,AA2:AK13,8)))</f>
        <v>#N/A</v>
      </c>
      <c r="AI1" s="177" t="e">
        <f>IF(Y5=1,CONCATENATE(VLOOKUP(Y3,AA16:AK27,9)),CONCATENATE(VLOOKUP(Y3,AA2:AK13,9)))</f>
        <v>#N/A</v>
      </c>
      <c r="AJ1" s="177" t="e">
        <f>IF(Y5=1,CONCATENATE(VLOOKUP(Y3,AA16:AK27,10)),CONCATENATE(VLOOKUP(Y3,AA2:AK13,10)))</f>
        <v>#N/A</v>
      </c>
      <c r="AK1" s="177" t="e">
        <f>IF(Y5=1,CONCATENATE(VLOOKUP(Y3,AA16:AK27,11)),CONCATENATE(VLOOKUP(Y3,AA2:AK13,11)))</f>
        <v>#N/A</v>
      </c>
    </row>
    <row r="2" spans="1:37" x14ac:dyDescent="0.25">
      <c r="A2" s="178" t="s">
        <v>29</v>
      </c>
      <c r="B2" s="179"/>
      <c r="C2" s="179"/>
      <c r="D2" s="179"/>
      <c r="E2" s="278">
        <f>Altalanos!$B$8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1" t="s">
        <v>63</v>
      </c>
      <c r="R3" s="187" t="s">
        <v>64</v>
      </c>
      <c r="S3" s="192"/>
      <c r="Y3" s="186">
        <f>IF(H4="OB","A",IF(H4="IX","W",H4))</f>
        <v>0</v>
      </c>
      <c r="Z3" s="186"/>
      <c r="AA3" s="186" t="s">
        <v>65</v>
      </c>
      <c r="AB3" s="187">
        <v>120</v>
      </c>
      <c r="AC3" s="187">
        <v>90</v>
      </c>
      <c r="AD3" s="187">
        <v>65</v>
      </c>
      <c r="AE3" s="187">
        <v>55</v>
      </c>
      <c r="AF3" s="187">
        <v>50</v>
      </c>
      <c r="AG3" s="187">
        <v>45</v>
      </c>
      <c r="AH3" s="187">
        <v>40</v>
      </c>
      <c r="AI3" s="187">
        <v>35</v>
      </c>
      <c r="AJ3" s="187">
        <v>25</v>
      </c>
      <c r="AK3" s="187">
        <v>20</v>
      </c>
    </row>
    <row r="4" spans="1:37" x14ac:dyDescent="0.25">
      <c r="A4" s="709">
        <f>Altalanos!$A$10</f>
        <v>45789</v>
      </c>
      <c r="B4" s="709"/>
      <c r="C4" s="709"/>
      <c r="D4" s="193"/>
      <c r="E4" s="194" t="str">
        <f>Altalanos!$C$10</f>
        <v>Gyula</v>
      </c>
      <c r="F4" s="194"/>
      <c r="G4" s="194"/>
      <c r="H4" s="195"/>
      <c r="I4" s="194"/>
      <c r="J4" s="196"/>
      <c r="K4" s="195"/>
      <c r="L4" s="197" t="str">
        <f>Altalanos!$E$10</f>
        <v>Kovács Zoltán</v>
      </c>
      <c r="M4" s="195"/>
      <c r="N4" s="198"/>
      <c r="O4" s="199"/>
      <c r="P4" s="198"/>
      <c r="Q4" s="200" t="s">
        <v>67</v>
      </c>
      <c r="R4" s="201" t="s">
        <v>68</v>
      </c>
      <c r="S4" s="192"/>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Q5" s="203" t="s">
        <v>77</v>
      </c>
      <c r="R5" s="204" t="s">
        <v>78</v>
      </c>
      <c r="S5" s="192"/>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208" t="str">
        <f>IF($B7="","",VLOOKUP($B7,#REF!,5))</f>
        <v/>
      </c>
      <c r="D7" s="208" t="str">
        <f>IF($B7="","",VLOOKUP($B7,#REF!,15))</f>
        <v/>
      </c>
      <c r="E7" s="209" t="s">
        <v>116</v>
      </c>
      <c r="F7" s="210"/>
      <c r="G7" s="209" t="s">
        <v>117</v>
      </c>
      <c r="H7" s="210"/>
      <c r="I7" s="209" t="s">
        <v>118</v>
      </c>
      <c r="J7" s="205"/>
      <c r="K7" s="211"/>
      <c r="L7" s="212" t="str">
        <f>IF(K7="","",CONCATENATE(VLOOKUP($Y$3,$AB$1:$AK$1,K7)," pont"))</f>
        <v/>
      </c>
      <c r="M7" s="213"/>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215"/>
      <c r="D8" s="215"/>
      <c r="E8" s="215"/>
      <c r="F8" s="215"/>
      <c r="G8" s="215"/>
      <c r="H8" s="215"/>
      <c r="I8" s="215"/>
      <c r="J8" s="205"/>
      <c r="K8" s="206"/>
      <c r="L8" s="206"/>
      <c r="M8" s="216"/>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208" t="str">
        <f>IF($B9="","",VLOOKUP($B9,#REF!,5))</f>
        <v/>
      </c>
      <c r="D9" s="208" t="str">
        <f>IF($B9="","",VLOOKUP($B9,#REF!,15))</f>
        <v/>
      </c>
      <c r="E9" s="209" t="s">
        <v>119</v>
      </c>
      <c r="F9" s="210"/>
      <c r="G9" s="209" t="s">
        <v>120</v>
      </c>
      <c r="H9" s="210"/>
      <c r="I9" s="209" t="s">
        <v>83</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215"/>
      <c r="D10" s="215"/>
      <c r="E10" s="215"/>
      <c r="F10" s="215"/>
      <c r="G10" s="215"/>
      <c r="H10" s="215"/>
      <c r="I10" s="215"/>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208" t="str">
        <f>IF($B11="","",VLOOKUP($B11,#REF!,5))</f>
        <v/>
      </c>
      <c r="D11" s="208" t="str">
        <f>IF($B11="","",VLOOKUP($B11,#REF!,15))</f>
        <v/>
      </c>
      <c r="E11" s="209" t="s">
        <v>121</v>
      </c>
      <c r="F11" s="210"/>
      <c r="G11" s="209" t="s">
        <v>122</v>
      </c>
      <c r="H11" s="210"/>
      <c r="I11" s="209" t="s">
        <v>123</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5"/>
      <c r="B12" s="205"/>
      <c r="C12" s="205"/>
      <c r="D12" s="205"/>
      <c r="E12" s="205"/>
      <c r="F12" s="205"/>
      <c r="G12" s="205"/>
      <c r="H12" s="205"/>
      <c r="I12" s="205"/>
      <c r="J12" s="205"/>
      <c r="K12" s="205"/>
      <c r="L12" s="205"/>
      <c r="M12" s="205"/>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5"/>
      <c r="B13" s="205"/>
      <c r="C13" s="205"/>
      <c r="D13" s="205"/>
      <c r="E13" s="205"/>
      <c r="F13" s="205"/>
      <c r="G13" s="205"/>
      <c r="H13" s="205"/>
      <c r="I13" s="205"/>
      <c r="J13" s="205"/>
      <c r="K13" s="205"/>
      <c r="L13" s="205"/>
      <c r="M13" s="205"/>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5"/>
      <c r="B14" s="205"/>
      <c r="C14" s="205"/>
      <c r="D14" s="205"/>
      <c r="E14" s="205"/>
      <c r="F14" s="205"/>
      <c r="G14" s="205"/>
      <c r="H14" s="205"/>
      <c r="I14" s="205"/>
      <c r="J14" s="205"/>
      <c r="K14" s="205"/>
      <c r="L14" s="205"/>
      <c r="M14" s="205"/>
      <c r="Y14" s="186"/>
      <c r="Z14" s="186"/>
      <c r="AA14" s="186"/>
      <c r="AB14" s="186"/>
      <c r="AC14" s="186"/>
      <c r="AD14" s="186"/>
      <c r="AE14" s="186"/>
      <c r="AF14" s="186"/>
      <c r="AG14" s="186"/>
      <c r="AH14" s="186"/>
      <c r="AI14" s="186"/>
      <c r="AJ14" s="186"/>
      <c r="AK14" s="186"/>
    </row>
    <row r="15" spans="1:37" x14ac:dyDescent="0.25">
      <c r="A15" s="205"/>
      <c r="B15" s="205"/>
      <c r="C15" s="205"/>
      <c r="D15" s="205"/>
      <c r="E15" s="205"/>
      <c r="F15" s="205"/>
      <c r="G15" s="205"/>
      <c r="H15" s="205"/>
      <c r="I15" s="205"/>
      <c r="J15" s="205"/>
      <c r="K15" s="205"/>
      <c r="L15" s="205"/>
      <c r="M15" s="205"/>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Tóth</v>
      </c>
      <c r="E18" s="711"/>
      <c r="F18" s="711" t="str">
        <f>E9</f>
        <v>Bagdi</v>
      </c>
      <c r="G18" s="711"/>
      <c r="H18" s="711" t="str">
        <f>E11</f>
        <v>Kocsár</v>
      </c>
      <c r="I18" s="711"/>
      <c r="J18" s="205"/>
      <c r="K18" s="205"/>
      <c r="L18" s="205"/>
      <c r="M18" s="205"/>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Tóth</v>
      </c>
      <c r="C19" s="703"/>
      <c r="D19" s="705"/>
      <c r="E19" s="705"/>
      <c r="F19" s="704"/>
      <c r="G19" s="704"/>
      <c r="H19" s="704"/>
      <c r="I19" s="704"/>
      <c r="J19" s="205"/>
      <c r="K19" s="205"/>
      <c r="L19" s="205"/>
      <c r="M19" s="205"/>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Bagdi</v>
      </c>
      <c r="C20" s="703"/>
      <c r="D20" s="704"/>
      <c r="E20" s="704"/>
      <c r="F20" s="705"/>
      <c r="G20" s="705"/>
      <c r="H20" s="704"/>
      <c r="I20" s="704"/>
      <c r="J20" s="205"/>
      <c r="K20" s="205"/>
      <c r="L20" s="205"/>
      <c r="M20" s="205"/>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Kocsár</v>
      </c>
      <c r="C21" s="703"/>
      <c r="D21" s="704"/>
      <c r="E21" s="704"/>
      <c r="F21" s="704"/>
      <c r="G21" s="704"/>
      <c r="H21" s="705"/>
      <c r="I21" s="705"/>
      <c r="J21" s="205"/>
      <c r="K21" s="205"/>
      <c r="L21" s="205"/>
      <c r="M21" s="205"/>
      <c r="Y21" s="186"/>
      <c r="Z21" s="186"/>
      <c r="AA21" s="186" t="s">
        <v>84</v>
      </c>
      <c r="AB21" s="186">
        <v>90</v>
      </c>
      <c r="AC21" s="186">
        <v>60</v>
      </c>
      <c r="AD21" s="186">
        <v>45</v>
      </c>
      <c r="AE21" s="186">
        <v>34</v>
      </c>
      <c r="AF21" s="186">
        <v>27</v>
      </c>
      <c r="AG21" s="186">
        <v>22</v>
      </c>
      <c r="AH21" s="186">
        <v>18</v>
      </c>
      <c r="AI21" s="186">
        <v>15</v>
      </c>
      <c r="AJ21" s="186">
        <v>12</v>
      </c>
      <c r="AK21" s="186">
        <v>9</v>
      </c>
    </row>
    <row r="22" spans="1:37" x14ac:dyDescent="0.25">
      <c r="A22" s="205"/>
      <c r="B22" s="205"/>
      <c r="C22" s="205"/>
      <c r="D22" s="205"/>
      <c r="E22" s="205"/>
      <c r="F22" s="205"/>
      <c r="G22" s="205"/>
      <c r="H22" s="205"/>
      <c r="I22" s="205"/>
      <c r="J22" s="205"/>
      <c r="K22" s="205"/>
      <c r="L22" s="205"/>
      <c r="M22" s="205"/>
      <c r="Y22" s="186"/>
      <c r="Z22" s="186"/>
      <c r="AA22" s="186" t="s">
        <v>85</v>
      </c>
      <c r="AB22" s="186">
        <v>60</v>
      </c>
      <c r="AC22" s="186">
        <v>40</v>
      </c>
      <c r="AD22" s="186">
        <v>30</v>
      </c>
      <c r="AE22" s="186">
        <v>20</v>
      </c>
      <c r="AF22" s="186">
        <v>18</v>
      </c>
      <c r="AG22" s="186">
        <v>15</v>
      </c>
      <c r="AH22" s="186">
        <v>12</v>
      </c>
      <c r="AI22" s="186">
        <v>10</v>
      </c>
      <c r="AJ22" s="186">
        <v>8</v>
      </c>
      <c r="AK22" s="186">
        <v>6</v>
      </c>
    </row>
    <row r="23" spans="1:37" x14ac:dyDescent="0.25">
      <c r="A23" s="205"/>
      <c r="B23" s="205"/>
      <c r="C23" s="205"/>
      <c r="D23" s="205"/>
      <c r="E23" s="205"/>
      <c r="F23" s="205"/>
      <c r="G23" s="205"/>
      <c r="H23" s="205"/>
      <c r="I23" s="205"/>
      <c r="J23" s="205"/>
      <c r="K23" s="205"/>
      <c r="L23" s="205"/>
      <c r="M23" s="2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19"/>
    </row>
    <row r="33" spans="1:18" x14ac:dyDescent="0.25">
      <c r="A33" s="220" t="s">
        <v>72</v>
      </c>
      <c r="B33" s="221"/>
      <c r="C33" s="222"/>
      <c r="D33" s="223" t="s">
        <v>99</v>
      </c>
      <c r="E33" s="224" t="s">
        <v>100</v>
      </c>
      <c r="F33" s="225"/>
      <c r="G33" s="223" t="s">
        <v>99</v>
      </c>
      <c r="H33" s="224" t="s">
        <v>101</v>
      </c>
      <c r="I33" s="226"/>
      <c r="J33" s="224" t="s">
        <v>102</v>
      </c>
      <c r="K33" s="227" t="s">
        <v>103</v>
      </c>
      <c r="L33" s="33"/>
      <c r="M33" s="228"/>
      <c r="N33" s="229"/>
      <c r="P33" s="230"/>
      <c r="Q33" s="230"/>
      <c r="R33" s="231"/>
    </row>
    <row r="34" spans="1:18" x14ac:dyDescent="0.25">
      <c r="A34" s="232" t="s">
        <v>104</v>
      </c>
      <c r="B34" s="233"/>
      <c r="C34" s="234"/>
      <c r="D34" s="235"/>
      <c r="E34" s="706"/>
      <c r="F34" s="706"/>
      <c r="G34" s="236" t="s">
        <v>105</v>
      </c>
      <c r="H34" s="233"/>
      <c r="I34" s="237"/>
      <c r="J34" s="238"/>
      <c r="K34" s="239" t="s">
        <v>106</v>
      </c>
      <c r="L34" s="240"/>
      <c r="M34" s="241"/>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20">
    <mergeCell ref="H18:I18"/>
    <mergeCell ref="A1:F1"/>
    <mergeCell ref="A4:C4"/>
    <mergeCell ref="B18:C18"/>
    <mergeCell ref="D18:E18"/>
    <mergeCell ref="F18:G18"/>
    <mergeCell ref="E35:F35"/>
    <mergeCell ref="B19:C19"/>
    <mergeCell ref="D19:E19"/>
    <mergeCell ref="F19:G19"/>
    <mergeCell ref="H19:I19"/>
    <mergeCell ref="B20:C20"/>
    <mergeCell ref="D20:E20"/>
    <mergeCell ref="F20:G20"/>
    <mergeCell ref="H20:I20"/>
    <mergeCell ref="B21:C21"/>
    <mergeCell ref="D21:E21"/>
    <mergeCell ref="F21:G21"/>
    <mergeCell ref="H21:I21"/>
    <mergeCell ref="E34:F34"/>
  </mergeCells>
  <conditionalFormatting sqref="E7 E9 E11">
    <cfRule type="cellIs" dxfId="371" priority="1" stopIfTrue="1" operator="equal">
      <formula>"Bye"</formula>
    </cfRule>
  </conditionalFormatting>
  <conditionalFormatting sqref="R41">
    <cfRule type="expression" dxfId="370" priority="2" stopIfTrue="1">
      <formula>$O$1="CU"</formula>
    </cfRule>
  </conditionalFormatting>
  <printOptions horizontalCentered="1" verticalCentered="1"/>
  <pageMargins left="0" right="0" top="0.98402777777777783" bottom="0.98402777777777783" header="0.51181102362204722" footer="0.51181102362204722"/>
  <pageSetup paperSize="9" scale="90" firstPageNumber="0"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32843-3734-4643-BFAF-1BD4986DC5FF}">
  <sheetPr codeName="Munka17">
    <tabColor indexed="11"/>
  </sheetPr>
  <dimension ref="A1:AS140"/>
  <sheetViews>
    <sheetView showZeros="0" workbookViewId="0">
      <selection activeCell="H27" sqref="H27"/>
    </sheetView>
  </sheetViews>
  <sheetFormatPr defaultRowHeight="13.2" x14ac:dyDescent="0.25"/>
  <cols>
    <col min="1" max="2" width="3.33203125" customWidth="1"/>
    <col min="3" max="3" width="4.6640625" customWidth="1"/>
    <col min="4" max="4" width="7.33203125" customWidth="1"/>
    <col min="5" max="5" width="4.33203125" customWidth="1"/>
    <col min="6" max="6" width="12.6640625" customWidth="1"/>
    <col min="7" max="7" width="2.6640625" customWidth="1"/>
    <col min="8" max="8" width="7.6640625" customWidth="1"/>
    <col min="9" max="9" width="5.88671875" customWidth="1"/>
    <col min="10" max="10" width="1.6640625" style="279" customWidth="1"/>
    <col min="11" max="11" width="10.6640625" customWidth="1"/>
    <col min="12" max="12" width="1.6640625" style="279" customWidth="1"/>
    <col min="13" max="13" width="10.6640625" customWidth="1"/>
    <col min="14" max="14" width="1.6640625" style="280" customWidth="1"/>
    <col min="15" max="15" width="10.6640625" customWidth="1"/>
    <col min="16" max="16" width="1.6640625" style="279" customWidth="1"/>
    <col min="17" max="17" width="10.6640625" customWidth="1"/>
    <col min="18" max="18" width="1.6640625" style="280" customWidth="1"/>
    <col min="19" max="19" width="9.109375" hidden="1" customWidth="1"/>
    <col min="20" max="20" width="8.6640625" customWidth="1"/>
    <col min="21" max="21" width="9.109375" hidden="1" customWidth="1"/>
    <col min="25" max="27" width="9" hidden="1" customWidth="1"/>
    <col min="28" max="28" width="10.33203125" hidden="1" customWidth="1"/>
    <col min="29" max="34" width="9" hidden="1" customWidth="1"/>
    <col min="35" max="37" width="9.109375" style="215" customWidth="1"/>
  </cols>
  <sheetData>
    <row r="1" spans="1:45" s="282" customFormat="1" ht="21.75" customHeight="1" x14ac:dyDescent="0.25">
      <c r="A1" s="281" t="str">
        <f>Altalanos!$A$6</f>
        <v>Diákolimpia Vármegyei</v>
      </c>
      <c r="B1" s="281"/>
      <c r="C1" s="169"/>
      <c r="D1" s="169"/>
      <c r="E1" s="169"/>
      <c r="F1" s="169"/>
      <c r="G1" s="169"/>
      <c r="H1" s="281"/>
      <c r="I1" s="171"/>
      <c r="J1" s="172"/>
      <c r="K1" s="170" t="s">
        <v>28</v>
      </c>
      <c r="L1" s="173"/>
      <c r="M1" s="174"/>
      <c r="N1" s="172"/>
      <c r="O1" s="172"/>
      <c r="P1" s="172"/>
      <c r="Q1" s="169"/>
      <c r="R1" s="172"/>
      <c r="T1" s="283"/>
      <c r="U1" s="283"/>
      <c r="V1" s="283"/>
      <c r="W1" s="283"/>
      <c r="X1" s="283"/>
      <c r="Y1" s="283"/>
      <c r="Z1" s="283"/>
      <c r="AA1" s="283"/>
      <c r="AB1" s="177" t="str">
        <f>IF($Y$5=1,CONCATENATE(VLOOKUP($Y$3,$AA$2:$AH$14,2)),CONCATENATE(VLOOKUP($Y$3,$AA$16:$AH$25,2)))</f>
        <v>15</v>
      </c>
      <c r="AC1" s="177" t="str">
        <f>IF($Y$5=1,CONCATENATE(VLOOKUP($Y$3,$AA$2:$AH$14,3)),CONCATENATE(VLOOKUP($Y$3,$AA$16:$AH$25,3)))</f>
        <v>10</v>
      </c>
      <c r="AD1" s="177" t="str">
        <f>IF($Y$5=1,CONCATENATE(VLOOKUP($Y$3,$AA$2:$AH$14,4)),CONCATENATE(VLOOKUP($Y$3,$AA$16:$AH$25,4)))</f>
        <v>6</v>
      </c>
      <c r="AE1" s="177" t="str">
        <f>IF($Y$5=1,CONCATENATE(VLOOKUP($Y$3,$AA$2:$AH$14,5)),CONCATENATE(VLOOKUP($Y$3,$AA$16:$AH$25,5)))</f>
        <v>3</v>
      </c>
      <c r="AF1" s="177" t="str">
        <f>IF($Y$5=1,CONCATENATE(VLOOKUP($Y$3,$AA$2:$AH$14,6)),CONCATENATE(VLOOKUP($Y$3,$AA$16:$AH$25,6)))</f>
        <v>1</v>
      </c>
      <c r="AG1" s="177" t="str">
        <f>IF($Y$5=1,CONCATENATE(VLOOKUP($Y$3,$AA$2:$AH$14,7)),CONCATENATE(VLOOKUP($Y$3,$AA$16:$AH$25,7)))</f>
        <v>0</v>
      </c>
      <c r="AH1" s="177" t="str">
        <f>IF($Y$5=1,CONCATENATE(VLOOKUP($Y$3,$AA$2:$AH$14,8)),CONCATENATE(VLOOKUP($Y$3,$AA$16:$AH$25,8)))</f>
        <v>0</v>
      </c>
      <c r="AI1" s="284"/>
      <c r="AJ1" s="284"/>
      <c r="AK1" s="284"/>
    </row>
    <row r="2" spans="1:45" s="285" customFormat="1" x14ac:dyDescent="0.25">
      <c r="A2" s="178" t="s">
        <v>29</v>
      </c>
      <c r="B2" s="179"/>
      <c r="C2" s="179"/>
      <c r="D2" s="179"/>
      <c r="E2" s="278">
        <f>Altalanos!$B$8</f>
        <v>0</v>
      </c>
      <c r="F2" s="179"/>
      <c r="G2" s="180"/>
      <c r="H2" s="181"/>
      <c r="I2" s="181"/>
      <c r="J2" s="182"/>
      <c r="K2" s="173"/>
      <c r="L2" s="173"/>
      <c r="M2" s="173"/>
      <c r="N2" s="182"/>
      <c r="O2" s="181"/>
      <c r="P2" s="182"/>
      <c r="Q2" s="181"/>
      <c r="R2" s="182"/>
      <c r="T2" s="286"/>
      <c r="U2" s="286"/>
      <c r="V2" s="286"/>
      <c r="W2" s="286"/>
      <c r="X2" s="286"/>
      <c r="Y2" s="185"/>
      <c r="Z2" s="186"/>
      <c r="AA2" s="186" t="s">
        <v>62</v>
      </c>
      <c r="AB2" s="187">
        <v>300</v>
      </c>
      <c r="AC2" s="187">
        <v>250</v>
      </c>
      <c r="AD2" s="187">
        <v>200</v>
      </c>
      <c r="AE2" s="187">
        <v>150</v>
      </c>
      <c r="AF2" s="187">
        <v>120</v>
      </c>
      <c r="AG2" s="187">
        <v>90</v>
      </c>
      <c r="AH2" s="187">
        <v>40</v>
      </c>
      <c r="AI2" s="205"/>
      <c r="AJ2" s="205"/>
      <c r="AK2" s="205"/>
      <c r="AL2" s="286"/>
      <c r="AM2" s="286"/>
      <c r="AN2" s="286"/>
      <c r="AO2" s="286"/>
      <c r="AP2" s="286"/>
      <c r="AQ2" s="286"/>
      <c r="AR2" s="286"/>
      <c r="AS2" s="286"/>
    </row>
    <row r="3" spans="1:45" s="287" customFormat="1" ht="11.25" customHeight="1" x14ac:dyDescent="0.25">
      <c r="A3" s="53" t="s">
        <v>21</v>
      </c>
      <c r="B3" s="53"/>
      <c r="C3" s="53"/>
      <c r="D3" s="53"/>
      <c r="E3" s="52"/>
      <c r="F3" s="53"/>
      <c r="G3" s="53" t="s">
        <v>11</v>
      </c>
      <c r="H3" s="53"/>
      <c r="I3" s="53"/>
      <c r="J3" s="188"/>
      <c r="K3" s="53" t="s">
        <v>34</v>
      </c>
      <c r="L3" s="188"/>
      <c r="M3" s="53"/>
      <c r="N3" s="188"/>
      <c r="O3" s="53"/>
      <c r="P3" s="188"/>
      <c r="Q3" s="53"/>
      <c r="R3" s="54" t="s">
        <v>35</v>
      </c>
      <c r="T3" s="288"/>
      <c r="U3" s="288"/>
      <c r="V3" s="288"/>
      <c r="W3" s="288"/>
      <c r="X3" s="288"/>
      <c r="Y3" s="186" t="str">
        <f>IF(K4="OB","A",IF(K4="IX","W",IF(K4="","",K4)))</f>
        <v>VI.kcs. F16 "A"</v>
      </c>
      <c r="Z3" s="186"/>
      <c r="AA3" s="186" t="s">
        <v>86</v>
      </c>
      <c r="AB3" s="187">
        <v>280</v>
      </c>
      <c r="AC3" s="187">
        <v>230</v>
      </c>
      <c r="AD3" s="187">
        <v>180</v>
      </c>
      <c r="AE3" s="187">
        <v>140</v>
      </c>
      <c r="AF3" s="187">
        <v>80</v>
      </c>
      <c r="AG3" s="187">
        <v>0</v>
      </c>
      <c r="AH3" s="187">
        <v>0</v>
      </c>
      <c r="AI3" s="205"/>
      <c r="AJ3" s="205"/>
      <c r="AK3" s="205"/>
      <c r="AL3" s="288"/>
      <c r="AM3" s="288"/>
      <c r="AN3" s="288"/>
      <c r="AO3" s="288"/>
      <c r="AP3" s="288"/>
      <c r="AQ3" s="288"/>
      <c r="AR3" s="288"/>
      <c r="AS3" s="288"/>
    </row>
    <row r="4" spans="1:45" s="291" customFormat="1" ht="11.25" customHeight="1" x14ac:dyDescent="0.25">
      <c r="A4" s="709">
        <f>Altalanos!$A$10</f>
        <v>45789</v>
      </c>
      <c r="B4" s="709"/>
      <c r="C4" s="709"/>
      <c r="D4" s="193"/>
      <c r="E4" s="194"/>
      <c r="F4" s="194"/>
      <c r="G4" s="194" t="str">
        <f>Altalanos!$C$10</f>
        <v>Gyula</v>
      </c>
      <c r="H4" s="289"/>
      <c r="I4" s="194"/>
      <c r="J4" s="196"/>
      <c r="K4" s="195" t="s">
        <v>124</v>
      </c>
      <c r="L4" s="196"/>
      <c r="M4" s="290"/>
      <c r="N4" s="196"/>
      <c r="O4" s="194"/>
      <c r="P4" s="196"/>
      <c r="Q4" s="194"/>
      <c r="R4" s="197" t="str">
        <f>Altalanos!$E$10</f>
        <v>Kovács Zoltán</v>
      </c>
      <c r="T4" s="292"/>
      <c r="U4" s="292"/>
      <c r="V4" s="292"/>
      <c r="W4" s="292"/>
      <c r="X4" s="292"/>
      <c r="Y4" s="186"/>
      <c r="Z4" s="186"/>
      <c r="AA4" s="186" t="s">
        <v>65</v>
      </c>
      <c r="AB4" s="187">
        <v>250</v>
      </c>
      <c r="AC4" s="187">
        <v>200</v>
      </c>
      <c r="AD4" s="187">
        <v>150</v>
      </c>
      <c r="AE4" s="187">
        <v>120</v>
      </c>
      <c r="AF4" s="187">
        <v>90</v>
      </c>
      <c r="AG4" s="187">
        <v>60</v>
      </c>
      <c r="AH4" s="187">
        <v>25</v>
      </c>
      <c r="AI4" s="205"/>
      <c r="AJ4" s="205"/>
      <c r="AK4" s="205"/>
      <c r="AL4" s="292"/>
      <c r="AM4" s="292"/>
      <c r="AN4" s="292"/>
      <c r="AO4" s="292"/>
      <c r="AP4" s="292"/>
      <c r="AQ4" s="292"/>
      <c r="AR4" s="292"/>
      <c r="AS4" s="292"/>
    </row>
    <row r="5" spans="1:45" s="287" customFormat="1" x14ac:dyDescent="0.25">
      <c r="A5" s="261"/>
      <c r="B5" s="293" t="s">
        <v>125</v>
      </c>
      <c r="C5" s="294" t="s">
        <v>72</v>
      </c>
      <c r="D5" s="293" t="s">
        <v>126</v>
      </c>
      <c r="E5" s="293" t="s">
        <v>127</v>
      </c>
      <c r="F5" s="295" t="s">
        <v>24</v>
      </c>
      <c r="G5" s="295" t="s">
        <v>25</v>
      </c>
      <c r="H5" s="295"/>
      <c r="I5" s="295" t="s">
        <v>37</v>
      </c>
      <c r="J5" s="295"/>
      <c r="K5" s="293" t="s">
        <v>128</v>
      </c>
      <c r="L5" s="296"/>
      <c r="M5" s="293" t="s">
        <v>129</v>
      </c>
      <c r="N5" s="296"/>
      <c r="O5" s="293" t="s">
        <v>130</v>
      </c>
      <c r="P5" s="296"/>
      <c r="Q5" s="293"/>
      <c r="R5" s="297"/>
      <c r="T5" s="288"/>
      <c r="U5" s="288"/>
      <c r="V5" s="288"/>
      <c r="W5" s="288"/>
      <c r="X5" s="288"/>
      <c r="Y5" s="186">
        <f>IF(OR(Altalanos!$A$8="F1",Altalanos!$A$8="F2",Altalanos!$A$8="N1",Altalanos!$A$8="N2"),1,2)</f>
        <v>2</v>
      </c>
      <c r="Z5" s="186"/>
      <c r="AA5" s="186" t="s">
        <v>69</v>
      </c>
      <c r="AB5" s="187">
        <v>200</v>
      </c>
      <c r="AC5" s="187">
        <v>150</v>
      </c>
      <c r="AD5" s="187">
        <v>120</v>
      </c>
      <c r="AE5" s="187">
        <v>90</v>
      </c>
      <c r="AF5" s="187">
        <v>60</v>
      </c>
      <c r="AG5" s="187">
        <v>40</v>
      </c>
      <c r="AH5" s="187">
        <v>15</v>
      </c>
      <c r="AI5" s="205"/>
      <c r="AJ5" s="205"/>
      <c r="AK5" s="205"/>
      <c r="AL5" s="288"/>
      <c r="AM5" s="288"/>
      <c r="AN5" s="288"/>
      <c r="AO5" s="288"/>
      <c r="AP5" s="288"/>
      <c r="AQ5" s="288"/>
      <c r="AR5" s="288"/>
      <c r="AS5" s="288"/>
    </row>
    <row r="6" spans="1:45" s="304" customFormat="1" ht="11.1" customHeight="1" x14ac:dyDescent="0.25">
      <c r="A6" s="298"/>
      <c r="B6" s="299"/>
      <c r="C6" s="299"/>
      <c r="D6" s="299"/>
      <c r="E6" s="299"/>
      <c r="F6" s="298" t="str">
        <f>IF(Y3="","",CONCATENATE(VLOOKUP(Y3,AB1:AH1,4)," pont"))</f>
        <v>3 pont</v>
      </c>
      <c r="G6" s="300"/>
      <c r="H6" s="301"/>
      <c r="I6" s="300"/>
      <c r="J6" s="302"/>
      <c r="K6" s="299" t="str">
        <f>IF(Y3="","",CONCATENATE(VLOOKUP(Y3,AB1:AH1,3)," pont"))</f>
        <v>6 pont</v>
      </c>
      <c r="L6" s="302"/>
      <c r="M6" s="299" t="str">
        <f>IF(Y3="","",CONCATENATE(VLOOKUP(Y3,AB1:AH1,2)," pont"))</f>
        <v>10 pont</v>
      </c>
      <c r="N6" s="302"/>
      <c r="O6" s="299" t="str">
        <f>IF(Y3="","",CONCATENATE(VLOOKUP(Y3,AB1:AH1,1)," pont"))</f>
        <v>15 pont</v>
      </c>
      <c r="P6" s="302"/>
      <c r="Q6" s="299"/>
      <c r="R6" s="303"/>
      <c r="T6" s="305"/>
      <c r="U6" s="305"/>
      <c r="V6" s="305"/>
      <c r="W6" s="305"/>
      <c r="X6" s="305"/>
      <c r="Y6" s="306"/>
      <c r="Z6" s="306"/>
      <c r="AA6" s="306" t="s">
        <v>79</v>
      </c>
      <c r="AB6" s="307">
        <v>150</v>
      </c>
      <c r="AC6" s="307">
        <v>120</v>
      </c>
      <c r="AD6" s="307">
        <v>90</v>
      </c>
      <c r="AE6" s="307">
        <v>60</v>
      </c>
      <c r="AF6" s="307">
        <v>40</v>
      </c>
      <c r="AG6" s="307">
        <v>25</v>
      </c>
      <c r="AH6" s="307">
        <v>10</v>
      </c>
      <c r="AI6" s="308"/>
      <c r="AJ6" s="308"/>
      <c r="AK6" s="308"/>
      <c r="AL6" s="305"/>
      <c r="AM6" s="305"/>
      <c r="AN6" s="305"/>
      <c r="AO6" s="305"/>
      <c r="AP6" s="305"/>
      <c r="AQ6" s="305"/>
      <c r="AR6" s="305"/>
      <c r="AS6" s="305"/>
    </row>
    <row r="7" spans="1:45" s="60" customFormat="1" ht="12.9" customHeight="1" x14ac:dyDescent="0.25">
      <c r="A7" s="309">
        <v>1</v>
      </c>
      <c r="B7" s="310" t="str">
        <f>IF($E7="","",VLOOKUP($E7,#REF!,14))</f>
        <v/>
      </c>
      <c r="C7" s="208">
        <v>1</v>
      </c>
      <c r="D7" s="208" t="str">
        <f>IF($E7="","",VLOOKUP($E7,#REF!,5))</f>
        <v/>
      </c>
      <c r="E7" s="311"/>
      <c r="F7" s="312" t="s">
        <v>131</v>
      </c>
      <c r="G7" s="312" t="s">
        <v>132</v>
      </c>
      <c r="H7" s="312"/>
      <c r="I7" s="312" t="s">
        <v>133</v>
      </c>
      <c r="J7" s="313"/>
      <c r="K7" s="314"/>
      <c r="L7" s="314"/>
      <c r="M7" s="314"/>
      <c r="N7" s="314"/>
      <c r="O7" s="315"/>
      <c r="P7" s="316"/>
      <c r="Q7" s="317"/>
      <c r="R7" s="318"/>
      <c r="S7" s="319"/>
      <c r="T7" s="319"/>
      <c r="U7" s="320" t="str">
        <f>Birók!P21</f>
        <v>Bíró</v>
      </c>
      <c r="V7" s="319"/>
      <c r="W7" s="319"/>
      <c r="X7" s="319"/>
      <c r="Y7" s="186"/>
      <c r="Z7" s="186"/>
      <c r="AA7" s="186" t="s">
        <v>80</v>
      </c>
      <c r="AB7" s="187">
        <v>120</v>
      </c>
      <c r="AC7" s="187">
        <v>90</v>
      </c>
      <c r="AD7" s="187">
        <v>60</v>
      </c>
      <c r="AE7" s="187">
        <v>40</v>
      </c>
      <c r="AF7" s="187">
        <v>25</v>
      </c>
      <c r="AG7" s="187">
        <v>10</v>
      </c>
      <c r="AH7" s="187">
        <v>5</v>
      </c>
      <c r="AI7" s="205"/>
      <c r="AJ7" s="205"/>
      <c r="AK7" s="205"/>
      <c r="AL7" s="319"/>
      <c r="AM7" s="319"/>
      <c r="AN7" s="319"/>
      <c r="AO7" s="319"/>
      <c r="AP7" s="319"/>
      <c r="AQ7" s="319"/>
      <c r="AR7" s="319"/>
      <c r="AS7" s="319"/>
    </row>
    <row r="8" spans="1:45" s="60" customFormat="1" ht="12.9" customHeight="1" x14ac:dyDescent="0.25">
      <c r="A8" s="321"/>
      <c r="B8" s="322"/>
      <c r="C8" s="323"/>
      <c r="D8" s="323"/>
      <c r="E8" s="324"/>
      <c r="F8" s="325"/>
      <c r="G8" s="325"/>
      <c r="H8" s="326"/>
      <c r="I8" s="327" t="s">
        <v>134</v>
      </c>
      <c r="J8" s="328"/>
      <c r="K8" s="329" t="str">
        <f>UPPER(IF(OR(J8="a",J8="as"),F7,IF(OR(J8="b",J8="bs"),F9,0)))</f>
        <v>0</v>
      </c>
      <c r="L8" s="329"/>
      <c r="M8" s="314"/>
      <c r="N8" s="314"/>
      <c r="O8" s="315"/>
      <c r="P8" s="316"/>
      <c r="Q8" s="317"/>
      <c r="R8" s="318"/>
      <c r="S8" s="319"/>
      <c r="T8" s="319"/>
      <c r="U8" s="330" t="str">
        <f>Birók!P22</f>
        <v xml:space="preserve"> </v>
      </c>
      <c r="V8" s="319"/>
      <c r="W8" s="319"/>
      <c r="X8" s="319"/>
      <c r="Y8" s="186"/>
      <c r="Z8" s="186"/>
      <c r="AA8" s="186" t="s">
        <v>84</v>
      </c>
      <c r="AB8" s="187">
        <v>90</v>
      </c>
      <c r="AC8" s="187">
        <v>60</v>
      </c>
      <c r="AD8" s="187">
        <v>40</v>
      </c>
      <c r="AE8" s="187">
        <v>25</v>
      </c>
      <c r="AF8" s="187">
        <v>10</v>
      </c>
      <c r="AG8" s="187">
        <v>5</v>
      </c>
      <c r="AH8" s="187">
        <v>2</v>
      </c>
      <c r="AI8" s="205"/>
      <c r="AJ8" s="205"/>
      <c r="AK8" s="205"/>
      <c r="AL8" s="319"/>
      <c r="AM8" s="319"/>
      <c r="AN8" s="319"/>
      <c r="AO8" s="319"/>
      <c r="AP8" s="319"/>
      <c r="AQ8" s="319"/>
      <c r="AR8" s="319"/>
      <c r="AS8" s="319"/>
    </row>
    <row r="9" spans="1:45" s="60" customFormat="1" ht="12.9" customHeight="1" x14ac:dyDescent="0.25">
      <c r="A9" s="321">
        <v>2</v>
      </c>
      <c r="B9" s="310" t="str">
        <f>IF($E9="","",VLOOKUP($E9,#REF!,14))</f>
        <v/>
      </c>
      <c r="C9" s="208">
        <v>70</v>
      </c>
      <c r="D9" s="208" t="str">
        <f>IF($E9="","",VLOOKUP($E9,#REF!,5))</f>
        <v/>
      </c>
      <c r="E9" s="331"/>
      <c r="F9" s="209" t="s">
        <v>135</v>
      </c>
      <c r="G9" s="209" t="s">
        <v>136</v>
      </c>
      <c r="H9" s="209"/>
      <c r="I9" s="209" t="s">
        <v>137</v>
      </c>
      <c r="J9" s="332"/>
      <c r="K9" s="314"/>
      <c r="L9" s="333"/>
      <c r="M9" s="314"/>
      <c r="N9" s="314"/>
      <c r="O9" s="315"/>
      <c r="P9" s="316"/>
      <c r="Q9" s="317"/>
      <c r="R9" s="318"/>
      <c r="S9" s="319"/>
      <c r="T9" s="319"/>
      <c r="U9" s="330" t="str">
        <f>Birók!P23</f>
        <v xml:space="preserve"> </v>
      </c>
      <c r="V9" s="319"/>
      <c r="W9" s="319"/>
      <c r="X9" s="319"/>
      <c r="Y9" s="186"/>
      <c r="Z9" s="186"/>
      <c r="AA9" s="186" t="s">
        <v>85</v>
      </c>
      <c r="AB9" s="187">
        <v>60</v>
      </c>
      <c r="AC9" s="187">
        <v>40</v>
      </c>
      <c r="AD9" s="187">
        <v>25</v>
      </c>
      <c r="AE9" s="187">
        <v>10</v>
      </c>
      <c r="AF9" s="187">
        <v>5</v>
      </c>
      <c r="AG9" s="187">
        <v>2</v>
      </c>
      <c r="AH9" s="187">
        <v>1</v>
      </c>
      <c r="AI9" s="205"/>
      <c r="AJ9" s="205"/>
      <c r="AK9" s="205"/>
      <c r="AL9" s="319"/>
      <c r="AM9" s="319"/>
      <c r="AN9" s="319"/>
      <c r="AO9" s="319"/>
      <c r="AP9" s="319"/>
      <c r="AQ9" s="319"/>
      <c r="AR9" s="319"/>
      <c r="AS9" s="319"/>
    </row>
    <row r="10" spans="1:45" s="60" customFormat="1" ht="12.9" customHeight="1" x14ac:dyDescent="0.25">
      <c r="A10" s="321"/>
      <c r="B10" s="322"/>
      <c r="C10" s="323"/>
      <c r="D10" s="323"/>
      <c r="E10" s="334"/>
      <c r="F10" s="325"/>
      <c r="G10" s="325"/>
      <c r="H10" s="326"/>
      <c r="I10" s="325"/>
      <c r="J10" s="335"/>
      <c r="K10" s="327" t="s">
        <v>134</v>
      </c>
      <c r="L10" s="336"/>
      <c r="M10" s="329" t="str">
        <f>UPPER(IF(OR(L10="a",L10="as"),K8,IF(OR(L10="b",L10="bs"),K12,0)))</f>
        <v>0</v>
      </c>
      <c r="N10" s="337"/>
      <c r="O10" s="338"/>
      <c r="P10" s="338"/>
      <c r="Q10" s="317"/>
      <c r="R10" s="318"/>
      <c r="S10" s="319"/>
      <c r="T10" s="319"/>
      <c r="U10" s="330" t="str">
        <f>Birók!P24</f>
        <v xml:space="preserve"> </v>
      </c>
      <c r="V10" s="319"/>
      <c r="W10" s="319"/>
      <c r="X10" s="319"/>
      <c r="Y10" s="186"/>
      <c r="Z10" s="186"/>
      <c r="AA10" s="186" t="s">
        <v>90</v>
      </c>
      <c r="AB10" s="187">
        <v>40</v>
      </c>
      <c r="AC10" s="187">
        <v>25</v>
      </c>
      <c r="AD10" s="187">
        <v>15</v>
      </c>
      <c r="AE10" s="187">
        <v>7</v>
      </c>
      <c r="AF10" s="187">
        <v>4</v>
      </c>
      <c r="AG10" s="187">
        <v>1</v>
      </c>
      <c r="AH10" s="187">
        <v>0</v>
      </c>
      <c r="AI10" s="205"/>
      <c r="AJ10" s="205"/>
      <c r="AK10" s="205"/>
      <c r="AL10" s="319"/>
      <c r="AM10" s="319"/>
      <c r="AN10" s="319"/>
      <c r="AO10" s="319"/>
      <c r="AP10" s="319"/>
      <c r="AQ10" s="319"/>
      <c r="AR10" s="319"/>
      <c r="AS10" s="319"/>
    </row>
    <row r="11" spans="1:45" s="60" customFormat="1" ht="12.9" customHeight="1" x14ac:dyDescent="0.25">
      <c r="A11" s="321">
        <v>3</v>
      </c>
      <c r="B11" s="310" t="str">
        <f>IF($E11="","",VLOOKUP($E11,#REF!,14))</f>
        <v/>
      </c>
      <c r="C11" s="208">
        <v>84</v>
      </c>
      <c r="D11" s="208" t="str">
        <f>IF($E11="","",VLOOKUP($E11,#REF!,5))</f>
        <v/>
      </c>
      <c r="E11" s="331"/>
      <c r="F11" s="209" t="s">
        <v>138</v>
      </c>
      <c r="G11" s="209" t="s">
        <v>139</v>
      </c>
      <c r="H11" s="209"/>
      <c r="I11" s="209" t="s">
        <v>140</v>
      </c>
      <c r="J11" s="313"/>
      <c r="K11" s="314"/>
      <c r="L11" s="339"/>
      <c r="M11" s="314"/>
      <c r="N11" s="340"/>
      <c r="O11" s="338"/>
      <c r="P11" s="338"/>
      <c r="Q11" s="317"/>
      <c r="R11" s="318"/>
      <c r="S11" s="319"/>
      <c r="T11" s="319"/>
      <c r="U11" s="330" t="str">
        <f>Birók!P25</f>
        <v xml:space="preserve"> </v>
      </c>
      <c r="V11" s="319"/>
      <c r="W11" s="319"/>
      <c r="X11" s="319"/>
      <c r="Y11" s="186"/>
      <c r="Z11" s="186"/>
      <c r="AA11" s="186" t="s">
        <v>91</v>
      </c>
      <c r="AB11" s="187">
        <v>25</v>
      </c>
      <c r="AC11" s="187">
        <v>15</v>
      </c>
      <c r="AD11" s="187">
        <v>10</v>
      </c>
      <c r="AE11" s="187">
        <v>6</v>
      </c>
      <c r="AF11" s="187">
        <v>3</v>
      </c>
      <c r="AG11" s="187">
        <v>1</v>
      </c>
      <c r="AH11" s="187">
        <v>0</v>
      </c>
      <c r="AI11" s="205"/>
      <c r="AJ11" s="205"/>
      <c r="AK11" s="205"/>
      <c r="AL11" s="319"/>
      <c r="AM11" s="319"/>
      <c r="AN11" s="319"/>
      <c r="AO11" s="319"/>
      <c r="AP11" s="319"/>
      <c r="AQ11" s="319"/>
      <c r="AR11" s="319"/>
      <c r="AS11" s="319"/>
    </row>
    <row r="12" spans="1:45" s="60" customFormat="1" ht="12.9" customHeight="1" x14ac:dyDescent="0.25">
      <c r="A12" s="321"/>
      <c r="B12" s="322"/>
      <c r="C12" s="323"/>
      <c r="D12" s="323"/>
      <c r="E12" s="334"/>
      <c r="F12" s="325"/>
      <c r="G12" s="325"/>
      <c r="H12" s="326"/>
      <c r="I12" s="327" t="s">
        <v>134</v>
      </c>
      <c r="J12" s="328"/>
      <c r="K12" s="329" t="str">
        <f>UPPER(IF(OR(J12="a",J12="as"),F11,IF(OR(J12="b",J12="bs"),F13,0)))</f>
        <v>0</v>
      </c>
      <c r="L12" s="341"/>
      <c r="M12" s="314"/>
      <c r="N12" s="340"/>
      <c r="O12" s="338"/>
      <c r="P12" s="338"/>
      <c r="Q12" s="317"/>
      <c r="R12" s="318"/>
      <c r="S12" s="319"/>
      <c r="T12" s="319"/>
      <c r="U12" s="330" t="str">
        <f>Birók!P26</f>
        <v xml:space="preserve"> </v>
      </c>
      <c r="V12" s="319"/>
      <c r="W12" s="319"/>
      <c r="X12" s="319"/>
      <c r="Y12" s="186"/>
      <c r="Z12" s="186"/>
      <c r="AA12" s="186" t="s">
        <v>96</v>
      </c>
      <c r="AB12" s="187">
        <v>15</v>
      </c>
      <c r="AC12" s="187">
        <v>10</v>
      </c>
      <c r="AD12" s="187">
        <v>6</v>
      </c>
      <c r="AE12" s="187">
        <v>3</v>
      </c>
      <c r="AF12" s="187">
        <v>1</v>
      </c>
      <c r="AG12" s="187">
        <v>0</v>
      </c>
      <c r="AH12" s="187">
        <v>0</v>
      </c>
      <c r="AI12" s="205"/>
      <c r="AJ12" s="205"/>
      <c r="AK12" s="205"/>
      <c r="AL12" s="319"/>
      <c r="AM12" s="319"/>
      <c r="AN12" s="319"/>
      <c r="AO12" s="319"/>
      <c r="AP12" s="319"/>
      <c r="AQ12" s="319"/>
      <c r="AR12" s="319"/>
      <c r="AS12" s="319"/>
    </row>
    <row r="13" spans="1:45" s="60" customFormat="1" ht="12.9" customHeight="1" x14ac:dyDescent="0.25">
      <c r="A13" s="321">
        <v>4</v>
      </c>
      <c r="B13" s="310" t="str">
        <f>IF($E13="","",VLOOKUP($E13,#REF!,14))</f>
        <v/>
      </c>
      <c r="C13" s="208">
        <v>57</v>
      </c>
      <c r="D13" s="208" t="str">
        <f>IF($E13="","",VLOOKUP($E13,#REF!,5))</f>
        <v/>
      </c>
      <c r="E13" s="331"/>
      <c r="F13" s="209" t="s">
        <v>141</v>
      </c>
      <c r="G13" s="209" t="s">
        <v>142</v>
      </c>
      <c r="H13" s="209"/>
      <c r="I13" s="209" t="s">
        <v>83</v>
      </c>
      <c r="J13" s="342"/>
      <c r="K13" s="314"/>
      <c r="L13" s="314"/>
      <c r="M13" s="314"/>
      <c r="N13" s="340"/>
      <c r="O13" s="338"/>
      <c r="P13" s="338"/>
      <c r="Q13" s="317"/>
      <c r="R13" s="318"/>
      <c r="S13" s="319"/>
      <c r="T13" s="319"/>
      <c r="U13" s="330" t="str">
        <f>Birók!P27</f>
        <v xml:space="preserve"> </v>
      </c>
      <c r="V13" s="319"/>
      <c r="W13" s="319"/>
      <c r="X13" s="319"/>
      <c r="Y13" s="186"/>
      <c r="Z13" s="186"/>
      <c r="AA13" s="186" t="s">
        <v>97</v>
      </c>
      <c r="AB13" s="187">
        <v>10</v>
      </c>
      <c r="AC13" s="187">
        <v>6</v>
      </c>
      <c r="AD13" s="187">
        <v>3</v>
      </c>
      <c r="AE13" s="187">
        <v>1</v>
      </c>
      <c r="AF13" s="187">
        <v>0</v>
      </c>
      <c r="AG13" s="187">
        <v>0</v>
      </c>
      <c r="AH13" s="187">
        <v>0</v>
      </c>
      <c r="AI13" s="205"/>
      <c r="AJ13" s="205"/>
      <c r="AK13" s="205"/>
      <c r="AL13" s="319"/>
      <c r="AM13" s="319"/>
      <c r="AN13" s="319"/>
      <c r="AO13" s="319"/>
      <c r="AP13" s="319"/>
      <c r="AQ13" s="319"/>
      <c r="AR13" s="319"/>
      <c r="AS13" s="319"/>
    </row>
    <row r="14" spans="1:45" s="60" customFormat="1" ht="12.9" customHeight="1" x14ac:dyDescent="0.25">
      <c r="A14" s="321"/>
      <c r="B14" s="322"/>
      <c r="C14" s="323"/>
      <c r="D14" s="323"/>
      <c r="E14" s="334"/>
      <c r="F14" s="325"/>
      <c r="G14" s="325"/>
      <c r="H14" s="326"/>
      <c r="I14" s="325"/>
      <c r="J14" s="335"/>
      <c r="K14" s="314"/>
      <c r="L14" s="314"/>
      <c r="M14" s="327" t="s">
        <v>134</v>
      </c>
      <c r="N14" s="336"/>
      <c r="O14" s="329" t="str">
        <f>UPPER(IF(OR(N14="a",N14="as"),M10,IF(OR(N14="b",N14="bs"),M18,0)))</f>
        <v>0</v>
      </c>
      <c r="P14" s="337"/>
      <c r="Q14" s="317"/>
      <c r="R14" s="318"/>
      <c r="S14" s="319"/>
      <c r="T14" s="319"/>
      <c r="U14" s="330" t="str">
        <f>Birók!P28</f>
        <v xml:space="preserve"> </v>
      </c>
      <c r="V14" s="319"/>
      <c r="W14" s="319"/>
      <c r="X14" s="319"/>
      <c r="Y14" s="186"/>
      <c r="Z14" s="186"/>
      <c r="AA14" s="186" t="s">
        <v>98</v>
      </c>
      <c r="AB14" s="187">
        <v>3</v>
      </c>
      <c r="AC14" s="187">
        <v>2</v>
      </c>
      <c r="AD14" s="187">
        <v>1</v>
      </c>
      <c r="AE14" s="187">
        <v>0</v>
      </c>
      <c r="AF14" s="187">
        <v>0</v>
      </c>
      <c r="AG14" s="187">
        <v>0</v>
      </c>
      <c r="AH14" s="187">
        <v>0</v>
      </c>
      <c r="AI14" s="205"/>
      <c r="AJ14" s="205"/>
      <c r="AK14" s="205"/>
      <c r="AL14" s="319"/>
      <c r="AM14" s="319"/>
      <c r="AN14" s="319"/>
      <c r="AO14" s="319"/>
      <c r="AP14" s="319"/>
      <c r="AQ14" s="319"/>
      <c r="AR14" s="319"/>
      <c r="AS14" s="319"/>
    </row>
    <row r="15" spans="1:45" s="60" customFormat="1" ht="12.9" customHeight="1" x14ac:dyDescent="0.25">
      <c r="A15" s="343">
        <v>5</v>
      </c>
      <c r="B15" s="310" t="str">
        <f>IF($E15="","",VLOOKUP($E15,#REF!,14))</f>
        <v/>
      </c>
      <c r="C15" s="208">
        <v>60</v>
      </c>
      <c r="D15" s="208" t="str">
        <f>IF($E15="","",VLOOKUP($E15,#REF!,5))</f>
        <v/>
      </c>
      <c r="E15" s="331"/>
      <c r="F15" s="209" t="s">
        <v>58</v>
      </c>
      <c r="G15" s="209" t="s">
        <v>143</v>
      </c>
      <c r="H15" s="209"/>
      <c r="I15" s="209" t="s">
        <v>144</v>
      </c>
      <c r="J15" s="344"/>
      <c r="K15" s="314"/>
      <c r="L15" s="314"/>
      <c r="M15" s="314"/>
      <c r="N15" s="340"/>
      <c r="O15" s="314"/>
      <c r="P15" s="338"/>
      <c r="Q15" s="317"/>
      <c r="R15" s="318"/>
      <c r="S15" s="319"/>
      <c r="T15" s="319"/>
      <c r="U15" s="330" t="str">
        <f>Birók!P29</f>
        <v xml:space="preserve"> </v>
      </c>
      <c r="V15" s="319"/>
      <c r="W15" s="319"/>
      <c r="X15" s="319"/>
      <c r="Y15" s="186"/>
      <c r="Z15" s="186"/>
      <c r="AA15" s="186"/>
      <c r="AB15" s="186"/>
      <c r="AC15" s="186"/>
      <c r="AD15" s="186"/>
      <c r="AE15" s="186"/>
      <c r="AF15" s="186"/>
      <c r="AG15" s="186"/>
      <c r="AH15" s="186"/>
      <c r="AI15" s="205"/>
      <c r="AJ15" s="205"/>
      <c r="AK15" s="205"/>
      <c r="AL15" s="319"/>
      <c r="AM15" s="319"/>
      <c r="AN15" s="319"/>
      <c r="AO15" s="319"/>
      <c r="AP15" s="319"/>
      <c r="AQ15" s="319"/>
      <c r="AR15" s="319"/>
      <c r="AS15" s="319"/>
    </row>
    <row r="16" spans="1:45" s="60" customFormat="1" ht="12.9" customHeight="1" x14ac:dyDescent="0.25">
      <c r="A16" s="321"/>
      <c r="B16" s="322"/>
      <c r="C16" s="323"/>
      <c r="D16" s="323"/>
      <c r="E16" s="334"/>
      <c r="F16" s="325"/>
      <c r="G16" s="325"/>
      <c r="H16" s="326"/>
      <c r="I16" s="327" t="s">
        <v>134</v>
      </c>
      <c r="J16" s="328"/>
      <c r="K16" s="329" t="str">
        <f>UPPER(IF(OR(J16="a",J16="as"),F15,IF(OR(J16="b",J16="bs"),F17,0)))</f>
        <v>0</v>
      </c>
      <c r="L16" s="329"/>
      <c r="M16" s="314"/>
      <c r="N16" s="340"/>
      <c r="O16" s="327"/>
      <c r="P16" s="338"/>
      <c r="Q16" s="317"/>
      <c r="R16" s="318"/>
      <c r="S16" s="319"/>
      <c r="T16" s="319"/>
      <c r="U16" s="345" t="str">
        <f>Birók!P30</f>
        <v>Egyik sem</v>
      </c>
      <c r="V16" s="319"/>
      <c r="W16" s="319"/>
      <c r="X16" s="319"/>
      <c r="Y16" s="186"/>
      <c r="Z16" s="186"/>
      <c r="AA16" s="186" t="s">
        <v>62</v>
      </c>
      <c r="AB16" s="187">
        <v>150</v>
      </c>
      <c r="AC16" s="187">
        <v>120</v>
      </c>
      <c r="AD16" s="187">
        <v>90</v>
      </c>
      <c r="AE16" s="187">
        <v>60</v>
      </c>
      <c r="AF16" s="187">
        <v>40</v>
      </c>
      <c r="AG16" s="187">
        <v>25</v>
      </c>
      <c r="AH16" s="187">
        <v>15</v>
      </c>
      <c r="AI16" s="205"/>
      <c r="AJ16" s="205"/>
      <c r="AK16" s="205"/>
      <c r="AL16" s="319"/>
      <c r="AM16" s="319"/>
      <c r="AN16" s="319"/>
      <c r="AO16" s="319"/>
      <c r="AP16" s="319"/>
      <c r="AQ16" s="319"/>
      <c r="AR16" s="319"/>
      <c r="AS16" s="319"/>
    </row>
    <row r="17" spans="1:45" s="60" customFormat="1" ht="12.9" customHeight="1" x14ac:dyDescent="0.25">
      <c r="A17" s="321">
        <v>6</v>
      </c>
      <c r="B17" s="310" t="str">
        <f>IF($E17="","",VLOOKUP($E17,#REF!,14))</f>
        <v/>
      </c>
      <c r="C17" s="208">
        <v>102</v>
      </c>
      <c r="D17" s="208" t="str">
        <f>IF($E17="","",VLOOKUP($E17,#REF!,5))</f>
        <v/>
      </c>
      <c r="E17" s="331"/>
      <c r="F17" s="209" t="s">
        <v>93</v>
      </c>
      <c r="G17" s="209" t="s">
        <v>145</v>
      </c>
      <c r="H17" s="209"/>
      <c r="I17" s="209" t="s">
        <v>133</v>
      </c>
      <c r="J17" s="332"/>
      <c r="K17" s="314"/>
      <c r="L17" s="333"/>
      <c r="M17" s="314"/>
      <c r="N17" s="340"/>
      <c r="O17" s="338"/>
      <c r="P17" s="338"/>
      <c r="Q17" s="317"/>
      <c r="R17" s="318"/>
      <c r="S17" s="319"/>
      <c r="T17" s="319"/>
      <c r="U17" s="319"/>
      <c r="V17" s="319"/>
      <c r="W17" s="319"/>
      <c r="X17" s="319"/>
      <c r="Y17" s="186"/>
      <c r="Z17" s="186"/>
      <c r="AA17" s="186" t="s">
        <v>65</v>
      </c>
      <c r="AB17" s="187">
        <v>120</v>
      </c>
      <c r="AC17" s="187">
        <v>90</v>
      </c>
      <c r="AD17" s="187">
        <v>60</v>
      </c>
      <c r="AE17" s="187">
        <v>40</v>
      </c>
      <c r="AF17" s="187">
        <v>25</v>
      </c>
      <c r="AG17" s="187">
        <v>15</v>
      </c>
      <c r="AH17" s="187">
        <v>8</v>
      </c>
      <c r="AI17" s="205"/>
      <c r="AJ17" s="205"/>
      <c r="AK17" s="205"/>
      <c r="AL17" s="319"/>
      <c r="AM17" s="319"/>
      <c r="AN17" s="319"/>
      <c r="AO17" s="319"/>
      <c r="AP17" s="319"/>
      <c r="AQ17" s="319"/>
      <c r="AR17" s="319"/>
      <c r="AS17" s="319"/>
    </row>
    <row r="18" spans="1:45" s="60" customFormat="1" ht="12.9" customHeight="1" x14ac:dyDescent="0.25">
      <c r="A18" s="321"/>
      <c r="B18" s="322"/>
      <c r="C18" s="323"/>
      <c r="D18" s="323"/>
      <c r="E18" s="334"/>
      <c r="F18" s="325"/>
      <c r="G18" s="325"/>
      <c r="H18" s="326"/>
      <c r="I18" s="325"/>
      <c r="J18" s="335"/>
      <c r="K18" s="327" t="s">
        <v>134</v>
      </c>
      <c r="L18" s="336"/>
      <c r="M18" s="329" t="str">
        <f>UPPER(IF(OR(L18="a",L18="as"),K16,IF(OR(L18="b",L18="bs"),K20,0)))</f>
        <v>0</v>
      </c>
      <c r="N18" s="346"/>
      <c r="O18" s="338"/>
      <c r="P18" s="338"/>
      <c r="Q18" s="317"/>
      <c r="R18" s="318"/>
      <c r="S18" s="319"/>
      <c r="T18" s="319"/>
      <c r="U18" s="319"/>
      <c r="V18" s="319"/>
      <c r="W18" s="319"/>
      <c r="X18" s="319"/>
      <c r="Y18" s="186"/>
      <c r="Z18" s="186"/>
      <c r="AA18" s="186" t="s">
        <v>69</v>
      </c>
      <c r="AB18" s="187">
        <v>90</v>
      </c>
      <c r="AC18" s="187">
        <v>60</v>
      </c>
      <c r="AD18" s="187">
        <v>40</v>
      </c>
      <c r="AE18" s="187">
        <v>25</v>
      </c>
      <c r="AF18" s="187">
        <v>15</v>
      </c>
      <c r="AG18" s="187">
        <v>8</v>
      </c>
      <c r="AH18" s="187">
        <v>4</v>
      </c>
      <c r="AI18" s="205"/>
      <c r="AJ18" s="205"/>
      <c r="AK18" s="205"/>
      <c r="AL18" s="319"/>
      <c r="AM18" s="319"/>
      <c r="AN18" s="319"/>
      <c r="AO18" s="319"/>
      <c r="AP18" s="319"/>
      <c r="AQ18" s="319"/>
      <c r="AR18" s="319"/>
      <c r="AS18" s="319"/>
    </row>
    <row r="19" spans="1:45" s="60" customFormat="1" ht="12.9" customHeight="1" x14ac:dyDescent="0.25">
      <c r="A19" s="321">
        <v>7</v>
      </c>
      <c r="B19" s="310" t="str">
        <f>IF($E19="","",VLOOKUP($E19,#REF!,14))</f>
        <v/>
      </c>
      <c r="C19" s="208"/>
      <c r="D19" s="208" t="str">
        <f>IF($E19="","",VLOOKUP($E19,#REF!,5))</f>
        <v/>
      </c>
      <c r="E19" s="331"/>
      <c r="F19" s="209" t="s">
        <v>146</v>
      </c>
      <c r="G19" s="209" t="s">
        <v>147</v>
      </c>
      <c r="H19" s="209"/>
      <c r="I19" s="209" t="s">
        <v>148</v>
      </c>
      <c r="J19" s="313"/>
      <c r="K19" s="314"/>
      <c r="L19" s="339"/>
      <c r="M19" s="314"/>
      <c r="N19" s="338"/>
      <c r="O19" s="338"/>
      <c r="P19" s="338"/>
      <c r="Q19" s="317"/>
      <c r="R19" s="318"/>
      <c r="S19" s="319"/>
      <c r="T19" s="319"/>
      <c r="U19" s="319"/>
      <c r="V19" s="319"/>
      <c r="W19" s="319"/>
      <c r="X19" s="319"/>
      <c r="Y19" s="186"/>
      <c r="Z19" s="186"/>
      <c r="AA19" s="186" t="s">
        <v>79</v>
      </c>
      <c r="AB19" s="187">
        <v>60</v>
      </c>
      <c r="AC19" s="187">
        <v>40</v>
      </c>
      <c r="AD19" s="187">
        <v>25</v>
      </c>
      <c r="AE19" s="187">
        <v>15</v>
      </c>
      <c r="AF19" s="187">
        <v>8</v>
      </c>
      <c r="AG19" s="187">
        <v>4</v>
      </c>
      <c r="AH19" s="187">
        <v>2</v>
      </c>
      <c r="AI19" s="205"/>
      <c r="AJ19" s="205"/>
      <c r="AK19" s="205"/>
      <c r="AL19" s="319"/>
      <c r="AM19" s="319"/>
      <c r="AN19" s="319"/>
      <c r="AO19" s="319"/>
      <c r="AP19" s="319"/>
      <c r="AQ19" s="319"/>
      <c r="AR19" s="319"/>
      <c r="AS19" s="319"/>
    </row>
    <row r="20" spans="1:45" s="60" customFormat="1" ht="12.9" customHeight="1" x14ac:dyDescent="0.25">
      <c r="A20" s="321"/>
      <c r="B20" s="322"/>
      <c r="C20" s="323"/>
      <c r="D20" s="323"/>
      <c r="E20" s="324"/>
      <c r="F20" s="325"/>
      <c r="G20" s="325"/>
      <c r="H20" s="326"/>
      <c r="I20" s="327" t="s">
        <v>134</v>
      </c>
      <c r="J20" s="328"/>
      <c r="K20" s="329" t="str">
        <f>UPPER(IF(OR(J20="a",J20="as"),F19,IF(OR(J20="b",J20="bs"),F21,0)))</f>
        <v>0</v>
      </c>
      <c r="L20" s="341"/>
      <c r="M20" s="314"/>
      <c r="N20" s="338"/>
      <c r="O20" s="338"/>
      <c r="P20" s="338"/>
      <c r="Q20" s="317"/>
      <c r="R20" s="318"/>
      <c r="S20" s="319"/>
      <c r="T20" s="319"/>
      <c r="U20" s="319"/>
      <c r="V20" s="319"/>
      <c r="W20" s="319"/>
      <c r="X20" s="319"/>
      <c r="Y20" s="186"/>
      <c r="Z20" s="186"/>
      <c r="AA20" s="186" t="s">
        <v>80</v>
      </c>
      <c r="AB20" s="187">
        <v>40</v>
      </c>
      <c r="AC20" s="187">
        <v>25</v>
      </c>
      <c r="AD20" s="187">
        <v>15</v>
      </c>
      <c r="AE20" s="187">
        <v>8</v>
      </c>
      <c r="AF20" s="187">
        <v>4</v>
      </c>
      <c r="AG20" s="187">
        <v>2</v>
      </c>
      <c r="AH20" s="187">
        <v>1</v>
      </c>
      <c r="AI20" s="205"/>
      <c r="AJ20" s="205"/>
      <c r="AK20" s="205"/>
      <c r="AL20" s="319"/>
      <c r="AM20" s="319"/>
      <c r="AN20" s="319"/>
      <c r="AO20" s="319"/>
      <c r="AP20" s="319"/>
      <c r="AQ20" s="319"/>
      <c r="AR20" s="319"/>
      <c r="AS20" s="319"/>
    </row>
    <row r="21" spans="1:45" s="60" customFormat="1" ht="12.9" customHeight="1" x14ac:dyDescent="0.25">
      <c r="A21" s="347">
        <v>8</v>
      </c>
      <c r="B21" s="310" t="str">
        <f>IF($E21="","",VLOOKUP($E21,#REF!,14))</f>
        <v/>
      </c>
      <c r="C21" s="208">
        <v>41</v>
      </c>
      <c r="D21" s="208" t="str">
        <f>IF($E21="","",VLOOKUP($E21,#REF!,5))</f>
        <v/>
      </c>
      <c r="E21" s="311"/>
      <c r="F21" s="348" t="s">
        <v>149</v>
      </c>
      <c r="G21" s="348" t="s">
        <v>122</v>
      </c>
      <c r="H21" s="348"/>
      <c r="I21" s="348" t="s">
        <v>150</v>
      </c>
      <c r="J21" s="342"/>
      <c r="K21" s="314"/>
      <c r="L21" s="314"/>
      <c r="M21" s="314"/>
      <c r="N21" s="338"/>
      <c r="O21" s="338"/>
      <c r="P21" s="338"/>
      <c r="Q21" s="317"/>
      <c r="R21" s="318"/>
      <c r="S21" s="319"/>
      <c r="T21" s="319"/>
      <c r="U21" s="319"/>
      <c r="V21" s="319"/>
      <c r="W21" s="319"/>
      <c r="X21" s="319"/>
      <c r="Y21" s="186"/>
      <c r="Z21" s="186"/>
      <c r="AA21" s="186" t="s">
        <v>84</v>
      </c>
      <c r="AB21" s="187">
        <v>25</v>
      </c>
      <c r="AC21" s="187">
        <v>15</v>
      </c>
      <c r="AD21" s="187">
        <v>10</v>
      </c>
      <c r="AE21" s="187">
        <v>6</v>
      </c>
      <c r="AF21" s="187">
        <v>3</v>
      </c>
      <c r="AG21" s="187">
        <v>1</v>
      </c>
      <c r="AH21" s="187">
        <v>0</v>
      </c>
      <c r="AI21" s="205"/>
      <c r="AJ21" s="205"/>
      <c r="AK21" s="205"/>
      <c r="AL21" s="319"/>
      <c r="AM21" s="319"/>
      <c r="AN21" s="319"/>
      <c r="AO21" s="319"/>
      <c r="AP21" s="319"/>
      <c r="AQ21" s="319"/>
      <c r="AR21" s="319"/>
      <c r="AS21" s="319"/>
    </row>
    <row r="22" spans="1:45" s="60" customFormat="1" ht="9.6" customHeight="1" x14ac:dyDescent="0.25">
      <c r="A22" s="349"/>
      <c r="B22" s="315"/>
      <c r="C22" s="315"/>
      <c r="D22" s="315"/>
      <c r="E22" s="324"/>
      <c r="F22" s="315"/>
      <c r="G22" s="315"/>
      <c r="H22" s="315"/>
      <c r="I22" s="315"/>
      <c r="J22" s="324"/>
      <c r="K22" s="315"/>
      <c r="L22" s="315"/>
      <c r="M22" s="315"/>
      <c r="N22" s="317"/>
      <c r="O22" s="317"/>
      <c r="P22" s="317"/>
      <c r="Q22" s="317"/>
      <c r="R22" s="318"/>
      <c r="S22" s="319"/>
      <c r="T22" s="319"/>
      <c r="U22" s="319"/>
      <c r="V22" s="319"/>
      <c r="W22" s="319"/>
      <c r="X22" s="319"/>
      <c r="Y22" s="186"/>
      <c r="Z22" s="186"/>
      <c r="AA22" s="186" t="s">
        <v>85</v>
      </c>
      <c r="AB22" s="187">
        <v>15</v>
      </c>
      <c r="AC22" s="187">
        <v>10</v>
      </c>
      <c r="AD22" s="187">
        <v>6</v>
      </c>
      <c r="AE22" s="187">
        <v>3</v>
      </c>
      <c r="AF22" s="187">
        <v>1</v>
      </c>
      <c r="AG22" s="187">
        <v>0</v>
      </c>
      <c r="AH22" s="187">
        <v>0</v>
      </c>
      <c r="AI22" s="205"/>
      <c r="AJ22" s="205"/>
      <c r="AK22" s="205"/>
      <c r="AL22" s="319"/>
      <c r="AM22" s="319"/>
      <c r="AN22" s="319"/>
      <c r="AO22" s="319"/>
      <c r="AP22" s="319"/>
      <c r="AQ22" s="319"/>
      <c r="AR22" s="319"/>
      <c r="AS22" s="319"/>
    </row>
    <row r="23" spans="1:45" s="60" customFormat="1" ht="9.6" customHeight="1" x14ac:dyDescent="0.25">
      <c r="A23" s="350"/>
      <c r="B23" s="324"/>
      <c r="C23" s="324"/>
      <c r="D23" s="324"/>
      <c r="E23" s="324"/>
      <c r="F23" s="315"/>
      <c r="G23" s="315"/>
      <c r="H23" s="319"/>
      <c r="I23" s="351"/>
      <c r="J23" s="324"/>
      <c r="K23" s="315"/>
      <c r="L23" s="315"/>
      <c r="M23" s="315"/>
      <c r="N23" s="317"/>
      <c r="O23" s="317"/>
      <c r="P23" s="317"/>
      <c r="Q23" s="317"/>
      <c r="R23" s="318"/>
      <c r="S23" s="319"/>
      <c r="T23" s="319"/>
      <c r="U23" s="319"/>
      <c r="V23" s="319"/>
      <c r="W23" s="319"/>
      <c r="X23" s="319"/>
      <c r="Y23" s="186"/>
      <c r="Z23" s="186"/>
      <c r="AA23" s="186" t="s">
        <v>90</v>
      </c>
      <c r="AB23" s="187">
        <v>10</v>
      </c>
      <c r="AC23" s="187">
        <v>6</v>
      </c>
      <c r="AD23" s="187">
        <v>3</v>
      </c>
      <c r="AE23" s="187">
        <v>1</v>
      </c>
      <c r="AF23" s="187">
        <v>0</v>
      </c>
      <c r="AG23" s="187">
        <v>0</v>
      </c>
      <c r="AH23" s="187">
        <v>0</v>
      </c>
      <c r="AI23" s="205"/>
      <c r="AJ23" s="205"/>
      <c r="AK23" s="205"/>
      <c r="AL23" s="319"/>
      <c r="AM23" s="319"/>
      <c r="AN23" s="319"/>
      <c r="AO23" s="319"/>
      <c r="AP23" s="319"/>
      <c r="AQ23" s="319"/>
      <c r="AR23" s="319"/>
      <c r="AS23" s="319"/>
    </row>
    <row r="24" spans="1:45" s="60" customFormat="1" ht="9.6" customHeight="1" x14ac:dyDescent="0.25">
      <c r="A24" s="350"/>
      <c r="B24" s="315"/>
      <c r="C24" s="315"/>
      <c r="D24" s="315"/>
      <c r="E24" s="324"/>
      <c r="F24" s="315"/>
      <c r="G24" s="315"/>
      <c r="H24" s="315"/>
      <c r="I24" s="315"/>
      <c r="J24" s="324"/>
      <c r="K24" s="315"/>
      <c r="L24" s="352"/>
      <c r="M24" s="315"/>
      <c r="N24" s="317"/>
      <c r="O24" s="317"/>
      <c r="P24" s="317"/>
      <c r="Q24" s="317"/>
      <c r="R24" s="318"/>
      <c r="S24" s="319"/>
      <c r="T24" s="319"/>
      <c r="U24" s="319"/>
      <c r="V24" s="319"/>
      <c r="W24" s="319"/>
      <c r="X24" s="319"/>
      <c r="Y24" s="186"/>
      <c r="Z24" s="186"/>
      <c r="AA24" s="186" t="s">
        <v>91</v>
      </c>
      <c r="AB24" s="187">
        <v>6</v>
      </c>
      <c r="AC24" s="187">
        <v>3</v>
      </c>
      <c r="AD24" s="187">
        <v>1</v>
      </c>
      <c r="AE24" s="187">
        <v>0</v>
      </c>
      <c r="AF24" s="187">
        <v>0</v>
      </c>
      <c r="AG24" s="187">
        <v>0</v>
      </c>
      <c r="AH24" s="187">
        <v>0</v>
      </c>
      <c r="AI24" s="205"/>
      <c r="AJ24" s="205"/>
      <c r="AK24" s="205"/>
      <c r="AL24" s="319"/>
      <c r="AM24" s="319"/>
      <c r="AN24" s="319"/>
      <c r="AO24" s="319"/>
      <c r="AP24" s="319"/>
      <c r="AQ24" s="319"/>
      <c r="AR24" s="319"/>
      <c r="AS24" s="319"/>
    </row>
    <row r="25" spans="1:45" s="60" customFormat="1" ht="9.6" customHeight="1" x14ac:dyDescent="0.25">
      <c r="A25" s="350"/>
      <c r="B25" s="324"/>
      <c r="C25" s="324"/>
      <c r="D25" s="324"/>
      <c r="E25" s="324"/>
      <c r="F25" s="315"/>
      <c r="G25" s="315"/>
      <c r="H25" s="319"/>
      <c r="I25" s="315"/>
      <c r="J25" s="324"/>
      <c r="K25" s="351"/>
      <c r="L25" s="324"/>
      <c r="M25" s="315"/>
      <c r="N25" s="317"/>
      <c r="O25" s="317"/>
      <c r="P25" s="317"/>
      <c r="Q25" s="317"/>
      <c r="R25" s="318"/>
      <c r="S25" s="319"/>
      <c r="T25" s="319"/>
      <c r="U25" s="319"/>
      <c r="V25" s="319"/>
      <c r="W25" s="319"/>
      <c r="X25" s="319"/>
      <c r="Y25" s="186"/>
      <c r="Z25" s="186"/>
      <c r="AA25" s="186" t="s">
        <v>96</v>
      </c>
      <c r="AB25" s="187">
        <v>3</v>
      </c>
      <c r="AC25" s="187">
        <v>2</v>
      </c>
      <c r="AD25" s="187">
        <v>1</v>
      </c>
      <c r="AE25" s="187">
        <v>0</v>
      </c>
      <c r="AF25" s="187">
        <v>0</v>
      </c>
      <c r="AG25" s="187">
        <v>0</v>
      </c>
      <c r="AH25" s="187">
        <v>0</v>
      </c>
      <c r="AI25" s="205"/>
      <c r="AJ25" s="205"/>
      <c r="AK25" s="205"/>
      <c r="AL25" s="319"/>
      <c r="AM25" s="319"/>
      <c r="AN25" s="319"/>
      <c r="AO25" s="319"/>
      <c r="AP25" s="319"/>
      <c r="AQ25" s="319"/>
      <c r="AR25" s="319"/>
      <c r="AS25" s="319"/>
    </row>
    <row r="26" spans="1:45" s="60" customFormat="1" ht="9.6" customHeight="1" x14ac:dyDescent="0.25">
      <c r="A26" s="350"/>
      <c r="B26" s="315"/>
      <c r="C26" s="315"/>
      <c r="D26" s="315"/>
      <c r="E26" s="324"/>
      <c r="F26" s="315"/>
      <c r="G26" s="315"/>
      <c r="H26" s="315"/>
      <c r="I26" s="315"/>
      <c r="J26" s="324"/>
      <c r="K26" s="315"/>
      <c r="L26" s="315"/>
      <c r="M26" s="315"/>
      <c r="N26" s="317"/>
      <c r="O26" s="317"/>
      <c r="P26" s="317"/>
      <c r="Q26" s="317"/>
      <c r="R26" s="318"/>
      <c r="S26" s="353"/>
      <c r="T26" s="319"/>
      <c r="U26" s="319"/>
      <c r="V26" s="319"/>
      <c r="W26" s="319"/>
      <c r="X26" s="319"/>
      <c r="Y26"/>
      <c r="Z26"/>
      <c r="AA26"/>
      <c r="AB26"/>
      <c r="AC26"/>
      <c r="AD26"/>
      <c r="AE26"/>
      <c r="AF26"/>
      <c r="AG26"/>
      <c r="AH26"/>
      <c r="AI26" s="205"/>
      <c r="AJ26" s="205"/>
      <c r="AK26" s="205"/>
      <c r="AL26" s="319"/>
      <c r="AM26" s="319"/>
      <c r="AN26" s="319"/>
      <c r="AO26" s="319"/>
      <c r="AP26" s="319"/>
      <c r="AQ26" s="319"/>
      <c r="AR26" s="319"/>
      <c r="AS26" s="319"/>
    </row>
    <row r="27" spans="1:45" s="60" customFormat="1" ht="9.6" customHeight="1" x14ac:dyDescent="0.25">
      <c r="A27" s="350"/>
      <c r="B27" s="324"/>
      <c r="C27" s="324"/>
      <c r="D27" s="324"/>
      <c r="E27" s="324"/>
      <c r="F27" s="315"/>
      <c r="G27" s="315"/>
      <c r="H27" s="319"/>
      <c r="I27" s="351"/>
      <c r="J27" s="324"/>
      <c r="K27" s="315"/>
      <c r="L27" s="315"/>
      <c r="M27" s="315"/>
      <c r="N27" s="317"/>
      <c r="O27" s="317"/>
      <c r="P27" s="317"/>
      <c r="Q27" s="317"/>
      <c r="R27" s="318"/>
      <c r="S27" s="319"/>
      <c r="T27" s="319"/>
      <c r="U27" s="319"/>
      <c r="V27" s="319"/>
      <c r="W27" s="319"/>
      <c r="X27" s="319"/>
      <c r="Y27"/>
      <c r="Z27"/>
      <c r="AA27"/>
      <c r="AB27"/>
      <c r="AC27"/>
      <c r="AD27"/>
      <c r="AE27"/>
      <c r="AF27"/>
      <c r="AG27"/>
      <c r="AH27"/>
      <c r="AI27" s="205"/>
      <c r="AJ27" s="205"/>
      <c r="AK27" s="205"/>
      <c r="AL27" s="319"/>
      <c r="AM27" s="319"/>
      <c r="AN27" s="319"/>
      <c r="AO27" s="319"/>
      <c r="AP27" s="319"/>
      <c r="AQ27" s="319"/>
      <c r="AR27" s="319"/>
      <c r="AS27" s="319"/>
    </row>
    <row r="28" spans="1:45" s="60" customFormat="1" ht="9.6" customHeight="1" x14ac:dyDescent="0.25">
      <c r="A28" s="350"/>
      <c r="B28" s="315"/>
      <c r="C28" s="315"/>
      <c r="D28" s="315"/>
      <c r="E28" s="324"/>
      <c r="F28" s="315"/>
      <c r="G28" s="315"/>
      <c r="H28" s="315"/>
      <c r="I28" s="315"/>
      <c r="J28" s="324"/>
      <c r="K28" s="315"/>
      <c r="L28" s="315"/>
      <c r="M28" s="315"/>
      <c r="N28" s="317"/>
      <c r="O28" s="317"/>
      <c r="P28" s="317"/>
      <c r="Q28" s="317"/>
      <c r="R28" s="318"/>
      <c r="S28" s="319"/>
      <c r="T28" s="319"/>
      <c r="U28" s="319"/>
      <c r="V28" s="319"/>
      <c r="W28" s="319"/>
      <c r="X28" s="319"/>
      <c r="Y28" s="319"/>
      <c r="Z28" s="319"/>
      <c r="AA28" s="319"/>
      <c r="AB28" s="319"/>
      <c r="AC28" s="319"/>
      <c r="AD28" s="319"/>
      <c r="AE28" s="319"/>
      <c r="AF28" s="319"/>
      <c r="AG28" s="319"/>
      <c r="AH28" s="319"/>
      <c r="AI28" s="354"/>
      <c r="AJ28" s="354"/>
      <c r="AK28" s="354"/>
      <c r="AL28" s="319"/>
      <c r="AM28" s="319"/>
      <c r="AN28" s="319"/>
      <c r="AO28" s="319"/>
      <c r="AP28" s="319"/>
      <c r="AQ28" s="319"/>
      <c r="AR28" s="319"/>
      <c r="AS28" s="319"/>
    </row>
    <row r="29" spans="1:45" s="60" customFormat="1" ht="9.6" customHeight="1" x14ac:dyDescent="0.25">
      <c r="A29" s="350"/>
      <c r="B29" s="324"/>
      <c r="C29" s="324"/>
      <c r="D29" s="324"/>
      <c r="E29" s="324"/>
      <c r="F29" s="315"/>
      <c r="G29" s="315"/>
      <c r="H29" s="319"/>
      <c r="I29" s="315"/>
      <c r="J29" s="324"/>
      <c r="K29" s="315"/>
      <c r="L29" s="315"/>
      <c r="M29" s="351"/>
      <c r="N29" s="324"/>
      <c r="O29" s="315"/>
      <c r="P29" s="317"/>
      <c r="Q29" s="317"/>
      <c r="R29" s="318"/>
      <c r="S29" s="319"/>
      <c r="T29" s="319"/>
      <c r="U29" s="319"/>
      <c r="V29" s="319"/>
      <c r="W29" s="319"/>
      <c r="X29" s="319"/>
      <c r="Y29" s="319"/>
      <c r="Z29" s="319"/>
      <c r="AA29" s="319"/>
      <c r="AB29" s="319"/>
      <c r="AC29" s="319"/>
      <c r="AD29" s="319"/>
      <c r="AE29" s="319"/>
      <c r="AF29" s="319"/>
      <c r="AG29" s="319"/>
      <c r="AH29" s="319"/>
      <c r="AI29" s="354"/>
      <c r="AJ29" s="354"/>
      <c r="AK29" s="354"/>
      <c r="AL29" s="319"/>
      <c r="AM29" s="319"/>
      <c r="AN29" s="319"/>
      <c r="AO29" s="319"/>
      <c r="AP29" s="319"/>
      <c r="AQ29" s="319"/>
      <c r="AR29" s="319"/>
      <c r="AS29" s="319"/>
    </row>
    <row r="30" spans="1:45" s="60" customFormat="1" ht="9.6" customHeight="1" x14ac:dyDescent="0.25">
      <c r="A30" s="350"/>
      <c r="B30" s="315"/>
      <c r="C30" s="315"/>
      <c r="D30" s="315"/>
      <c r="E30" s="324"/>
      <c r="F30" s="315"/>
      <c r="G30" s="315"/>
      <c r="H30" s="315"/>
      <c r="I30" s="315"/>
      <c r="J30" s="324"/>
      <c r="K30" s="315"/>
      <c r="L30" s="315"/>
      <c r="M30" s="315"/>
      <c r="N30" s="317"/>
      <c r="O30" s="315"/>
      <c r="P30" s="317"/>
      <c r="Q30" s="317"/>
      <c r="R30" s="318"/>
      <c r="S30" s="319"/>
      <c r="T30" s="319"/>
      <c r="U30" s="319"/>
      <c r="V30" s="319"/>
      <c r="W30" s="319"/>
      <c r="X30" s="319"/>
      <c r="Y30" s="319"/>
      <c r="Z30" s="319"/>
      <c r="AA30" s="319"/>
      <c r="AB30" s="319"/>
      <c r="AC30" s="319"/>
      <c r="AD30" s="319"/>
      <c r="AE30" s="319"/>
      <c r="AF30" s="319"/>
      <c r="AG30" s="319"/>
      <c r="AH30" s="319"/>
      <c r="AI30" s="354"/>
      <c r="AJ30" s="354"/>
      <c r="AK30" s="354"/>
      <c r="AL30" s="319"/>
      <c r="AM30" s="319"/>
      <c r="AN30" s="319"/>
      <c r="AO30" s="319"/>
      <c r="AP30" s="319"/>
      <c r="AQ30" s="319"/>
      <c r="AR30" s="319"/>
      <c r="AS30" s="319"/>
    </row>
    <row r="31" spans="1:45" s="60" customFormat="1" ht="9.6" customHeight="1" x14ac:dyDescent="0.25">
      <c r="A31" s="350"/>
      <c r="B31" s="324"/>
      <c r="C31" s="324"/>
      <c r="D31" s="324"/>
      <c r="E31" s="324"/>
      <c r="F31" s="315"/>
      <c r="G31" s="315"/>
      <c r="H31" s="319"/>
      <c r="I31" s="351"/>
      <c r="J31" s="324"/>
      <c r="K31" s="315"/>
      <c r="L31" s="315"/>
      <c r="M31" s="315"/>
      <c r="N31" s="317"/>
      <c r="O31" s="317"/>
      <c r="P31" s="317"/>
      <c r="Q31" s="317"/>
      <c r="R31" s="318"/>
      <c r="S31" s="319"/>
      <c r="T31" s="319"/>
      <c r="U31" s="319"/>
      <c r="V31" s="319"/>
      <c r="W31" s="319"/>
      <c r="X31" s="319"/>
      <c r="Y31" s="319"/>
      <c r="Z31" s="319"/>
      <c r="AA31" s="319"/>
      <c r="AB31" s="319"/>
      <c r="AC31" s="319"/>
      <c r="AD31" s="319"/>
      <c r="AE31" s="319"/>
      <c r="AF31" s="319"/>
      <c r="AG31" s="319"/>
      <c r="AH31" s="319"/>
      <c r="AI31" s="354"/>
      <c r="AJ31" s="354"/>
      <c r="AK31" s="354"/>
      <c r="AL31" s="319"/>
      <c r="AM31" s="319"/>
      <c r="AN31" s="319"/>
      <c r="AO31" s="319"/>
      <c r="AP31" s="319"/>
      <c r="AQ31" s="319"/>
      <c r="AR31" s="319"/>
      <c r="AS31" s="319"/>
    </row>
    <row r="32" spans="1:45" s="60" customFormat="1" ht="9.6" customHeight="1" x14ac:dyDescent="0.25">
      <c r="A32" s="350"/>
      <c r="B32" s="315"/>
      <c r="C32" s="315"/>
      <c r="D32" s="315"/>
      <c r="E32" s="324"/>
      <c r="F32" s="315"/>
      <c r="G32" s="315"/>
      <c r="H32" s="315"/>
      <c r="I32" s="315"/>
      <c r="J32" s="324"/>
      <c r="K32" s="315"/>
      <c r="L32" s="352"/>
      <c r="M32" s="315"/>
      <c r="N32" s="317"/>
      <c r="O32" s="317"/>
      <c r="P32" s="317"/>
      <c r="Q32" s="317"/>
      <c r="R32" s="318"/>
      <c r="S32" s="319"/>
      <c r="T32" s="319"/>
      <c r="U32" s="319"/>
      <c r="V32" s="319"/>
      <c r="W32" s="319"/>
      <c r="X32" s="319"/>
      <c r="Y32" s="319"/>
      <c r="Z32" s="319"/>
      <c r="AA32" s="319"/>
      <c r="AB32" s="319"/>
      <c r="AC32" s="319"/>
      <c r="AD32" s="319"/>
      <c r="AE32" s="319"/>
      <c r="AF32" s="319"/>
      <c r="AG32" s="319"/>
      <c r="AH32" s="319"/>
      <c r="AI32" s="354"/>
      <c r="AJ32" s="354"/>
      <c r="AK32" s="354"/>
      <c r="AL32" s="319"/>
      <c r="AM32" s="319"/>
      <c r="AN32" s="319"/>
      <c r="AO32" s="319"/>
      <c r="AP32" s="319"/>
      <c r="AQ32" s="319"/>
      <c r="AR32" s="319"/>
      <c r="AS32" s="319"/>
    </row>
    <row r="33" spans="1:45" s="60" customFormat="1" ht="9.6" customHeight="1" x14ac:dyDescent="0.25">
      <c r="A33" s="350"/>
      <c r="B33" s="324"/>
      <c r="C33" s="324"/>
      <c r="D33" s="324"/>
      <c r="E33" s="324"/>
      <c r="F33" s="315"/>
      <c r="G33" s="315"/>
      <c r="H33" s="319"/>
      <c r="I33" s="315"/>
      <c r="J33" s="324"/>
      <c r="K33" s="351"/>
      <c r="L33" s="324"/>
      <c r="M33" s="315"/>
      <c r="N33" s="317"/>
      <c r="O33" s="317"/>
      <c r="P33" s="317"/>
      <c r="Q33" s="317"/>
      <c r="R33" s="318"/>
      <c r="S33" s="319"/>
      <c r="T33" s="319"/>
      <c r="U33" s="319"/>
      <c r="V33" s="319"/>
      <c r="W33" s="319"/>
      <c r="X33" s="319"/>
      <c r="Y33" s="319"/>
      <c r="Z33" s="319"/>
      <c r="AA33" s="319"/>
      <c r="AB33" s="319"/>
      <c r="AC33" s="319"/>
      <c r="AD33" s="319"/>
      <c r="AE33" s="319"/>
      <c r="AF33" s="319"/>
      <c r="AG33" s="319"/>
      <c r="AH33" s="319"/>
      <c r="AI33" s="354"/>
      <c r="AJ33" s="354"/>
      <c r="AK33" s="354"/>
      <c r="AL33" s="319"/>
      <c r="AM33" s="319"/>
      <c r="AN33" s="319"/>
      <c r="AO33" s="319"/>
      <c r="AP33" s="319"/>
      <c r="AQ33" s="319"/>
      <c r="AR33" s="319"/>
      <c r="AS33" s="319"/>
    </row>
    <row r="34" spans="1:45" s="60" customFormat="1" ht="9.6" customHeight="1" x14ac:dyDescent="0.25">
      <c r="A34" s="350"/>
      <c r="B34" s="315"/>
      <c r="C34" s="315"/>
      <c r="D34" s="315"/>
      <c r="E34" s="324"/>
      <c r="F34" s="315"/>
      <c r="G34" s="315"/>
      <c r="H34" s="315"/>
      <c r="I34" s="315"/>
      <c r="J34" s="324"/>
      <c r="K34" s="315"/>
      <c r="L34" s="315"/>
      <c r="M34" s="315"/>
      <c r="N34" s="317"/>
      <c r="O34" s="317"/>
      <c r="P34" s="317"/>
      <c r="Q34" s="317"/>
      <c r="R34" s="318"/>
      <c r="S34" s="319"/>
      <c r="T34" s="319"/>
      <c r="U34" s="319"/>
      <c r="V34" s="319"/>
      <c r="W34" s="319"/>
      <c r="X34" s="319"/>
      <c r="Y34" s="319"/>
      <c r="Z34" s="319"/>
      <c r="AA34" s="319"/>
      <c r="AB34" s="319"/>
      <c r="AC34" s="319"/>
      <c r="AD34" s="319"/>
      <c r="AE34" s="319"/>
      <c r="AF34" s="319"/>
      <c r="AG34" s="319"/>
      <c r="AH34" s="319"/>
      <c r="AI34" s="354"/>
      <c r="AJ34" s="354"/>
      <c r="AK34" s="354"/>
      <c r="AL34" s="319"/>
      <c r="AM34" s="319"/>
      <c r="AN34" s="319"/>
      <c r="AO34" s="319"/>
      <c r="AP34" s="319"/>
      <c r="AQ34" s="319"/>
      <c r="AR34" s="319"/>
      <c r="AS34" s="319"/>
    </row>
    <row r="35" spans="1:45" s="60" customFormat="1" ht="9.6" customHeight="1" x14ac:dyDescent="0.25">
      <c r="A35" s="350"/>
      <c r="B35" s="324"/>
      <c r="C35" s="324"/>
      <c r="D35" s="324"/>
      <c r="E35" s="324"/>
      <c r="F35" s="315"/>
      <c r="G35" s="315"/>
      <c r="H35" s="319"/>
      <c r="I35" s="351"/>
      <c r="J35" s="324"/>
      <c r="K35" s="315"/>
      <c r="L35" s="315"/>
      <c r="M35" s="315"/>
      <c r="N35" s="317"/>
      <c r="O35" s="317"/>
      <c r="P35" s="317"/>
      <c r="Q35" s="317"/>
      <c r="R35" s="318"/>
      <c r="S35" s="319"/>
      <c r="T35" s="319"/>
      <c r="U35" s="319"/>
      <c r="V35" s="319"/>
      <c r="W35" s="319"/>
      <c r="X35" s="319"/>
      <c r="Y35" s="319"/>
      <c r="Z35" s="319"/>
      <c r="AA35" s="319"/>
      <c r="AB35" s="319"/>
      <c r="AC35" s="319"/>
      <c r="AD35" s="319"/>
      <c r="AE35" s="319"/>
      <c r="AF35" s="319"/>
      <c r="AG35" s="319"/>
      <c r="AH35" s="319"/>
      <c r="AI35" s="354"/>
      <c r="AJ35" s="354"/>
      <c r="AK35" s="354"/>
      <c r="AL35" s="319"/>
      <c r="AM35" s="319"/>
      <c r="AN35" s="319"/>
      <c r="AO35" s="319"/>
      <c r="AP35" s="319"/>
      <c r="AQ35" s="319"/>
      <c r="AR35" s="319"/>
      <c r="AS35" s="319"/>
    </row>
    <row r="36" spans="1:45" s="60" customFormat="1" ht="9.6" customHeight="1" x14ac:dyDescent="0.25">
      <c r="A36" s="349"/>
      <c r="B36" s="315"/>
      <c r="C36" s="315"/>
      <c r="D36" s="315"/>
      <c r="E36" s="324"/>
      <c r="F36" s="315"/>
      <c r="G36" s="315"/>
      <c r="H36" s="315"/>
      <c r="I36" s="315"/>
      <c r="J36" s="324"/>
      <c r="K36" s="315"/>
      <c r="L36" s="315"/>
      <c r="M36" s="315"/>
      <c r="N36" s="315"/>
      <c r="O36" s="315"/>
      <c r="P36" s="315"/>
      <c r="Q36" s="317"/>
      <c r="R36" s="318"/>
      <c r="S36" s="319"/>
      <c r="T36" s="319"/>
      <c r="U36" s="319"/>
      <c r="V36" s="319"/>
      <c r="W36" s="319"/>
      <c r="X36" s="319"/>
      <c r="Y36" s="319"/>
      <c r="Z36" s="319"/>
      <c r="AA36" s="319"/>
      <c r="AB36" s="319"/>
      <c r="AC36" s="319"/>
      <c r="AD36" s="319"/>
      <c r="AE36" s="319"/>
      <c r="AF36" s="319"/>
      <c r="AG36" s="319"/>
      <c r="AH36" s="319"/>
      <c r="AI36" s="354"/>
      <c r="AJ36" s="354"/>
      <c r="AK36" s="354"/>
      <c r="AL36" s="319"/>
      <c r="AM36" s="319"/>
      <c r="AN36" s="319"/>
      <c r="AO36" s="319"/>
      <c r="AP36" s="319"/>
      <c r="AQ36" s="319"/>
      <c r="AR36" s="319"/>
      <c r="AS36" s="319"/>
    </row>
    <row r="37" spans="1:45" s="60" customFormat="1" ht="9.6" customHeight="1" x14ac:dyDescent="0.25">
      <c r="A37" s="350"/>
      <c r="B37" s="324"/>
      <c r="C37" s="324"/>
      <c r="D37" s="324"/>
      <c r="E37" s="324"/>
      <c r="F37" s="355"/>
      <c r="G37" s="355"/>
      <c r="H37" s="356"/>
      <c r="I37" s="314"/>
      <c r="J37" s="335"/>
      <c r="K37" s="314"/>
      <c r="L37" s="314"/>
      <c r="M37" s="314"/>
      <c r="N37" s="338"/>
      <c r="O37" s="338"/>
      <c r="P37" s="338"/>
      <c r="Q37" s="317"/>
      <c r="R37" s="318"/>
      <c r="S37" s="319"/>
      <c r="T37" s="319"/>
      <c r="U37" s="319"/>
      <c r="V37" s="319"/>
      <c r="W37" s="319"/>
      <c r="X37" s="319"/>
      <c r="Y37" s="319"/>
      <c r="Z37" s="319"/>
      <c r="AA37" s="319"/>
      <c r="AB37" s="319"/>
      <c r="AC37" s="319"/>
      <c r="AD37" s="319"/>
      <c r="AE37" s="319"/>
      <c r="AF37" s="319"/>
      <c r="AG37" s="319"/>
      <c r="AH37" s="319"/>
      <c r="AI37" s="354"/>
      <c r="AJ37" s="354"/>
      <c r="AK37" s="354"/>
      <c r="AL37" s="319"/>
      <c r="AM37" s="319"/>
      <c r="AN37" s="319"/>
      <c r="AO37" s="319"/>
      <c r="AP37" s="319"/>
      <c r="AQ37" s="319"/>
      <c r="AR37" s="319"/>
      <c r="AS37" s="319"/>
    </row>
    <row r="38" spans="1:45" s="60" customFormat="1" ht="9.6" customHeight="1" x14ac:dyDescent="0.25">
      <c r="A38" s="349"/>
      <c r="B38" s="315"/>
      <c r="C38" s="315"/>
      <c r="D38" s="315"/>
      <c r="E38" s="324"/>
      <c r="F38" s="315"/>
      <c r="G38" s="315"/>
      <c r="H38" s="315"/>
      <c r="I38" s="315"/>
      <c r="J38" s="324"/>
      <c r="K38" s="315"/>
      <c r="L38" s="315"/>
      <c r="M38" s="315"/>
      <c r="N38" s="317"/>
      <c r="O38" s="317"/>
      <c r="P38" s="317"/>
      <c r="Q38" s="317"/>
      <c r="R38" s="318"/>
      <c r="S38" s="319"/>
      <c r="T38" s="319"/>
      <c r="U38" s="319"/>
      <c r="V38" s="319"/>
      <c r="W38" s="319"/>
      <c r="X38" s="319"/>
      <c r="Y38" s="319"/>
      <c r="Z38" s="319"/>
      <c r="AA38" s="319"/>
      <c r="AB38" s="319"/>
      <c r="AC38" s="319"/>
      <c r="AD38" s="319"/>
      <c r="AE38" s="319"/>
      <c r="AF38" s="319"/>
      <c r="AG38" s="319"/>
      <c r="AH38" s="319"/>
      <c r="AI38" s="354"/>
      <c r="AJ38" s="354"/>
      <c r="AK38" s="354"/>
      <c r="AL38" s="319"/>
      <c r="AM38" s="319"/>
      <c r="AN38" s="319"/>
      <c r="AO38" s="319"/>
      <c r="AP38" s="319"/>
      <c r="AQ38" s="319"/>
      <c r="AR38" s="319"/>
      <c r="AS38" s="319"/>
    </row>
    <row r="39" spans="1:45" s="60" customFormat="1" ht="9.6" customHeight="1" x14ac:dyDescent="0.25">
      <c r="A39" s="350"/>
      <c r="B39" s="324"/>
      <c r="C39" s="324"/>
      <c r="D39" s="324"/>
      <c r="E39" s="324"/>
      <c r="F39" s="315"/>
      <c r="G39" s="315"/>
      <c r="H39" s="319"/>
      <c r="I39" s="351"/>
      <c r="J39" s="324"/>
      <c r="K39" s="315"/>
      <c r="L39" s="315"/>
      <c r="M39" s="315"/>
      <c r="N39" s="317"/>
      <c r="O39" s="317"/>
      <c r="P39" s="317"/>
      <c r="Q39" s="317"/>
      <c r="R39" s="318"/>
      <c r="S39" s="319"/>
      <c r="T39" s="319"/>
      <c r="U39" s="319"/>
      <c r="V39" s="319"/>
      <c r="W39" s="319"/>
      <c r="X39" s="319"/>
      <c r="Y39" s="319"/>
      <c r="Z39" s="319"/>
      <c r="AA39" s="319"/>
      <c r="AB39" s="319"/>
      <c r="AC39" s="319"/>
      <c r="AD39" s="319"/>
      <c r="AE39" s="319"/>
      <c r="AF39" s="319"/>
      <c r="AG39" s="319"/>
      <c r="AH39" s="319"/>
      <c r="AI39" s="354"/>
      <c r="AJ39" s="354"/>
      <c r="AK39" s="354"/>
      <c r="AL39" s="319"/>
      <c r="AM39" s="319"/>
      <c r="AN39" s="319"/>
      <c r="AO39" s="319"/>
      <c r="AP39" s="319"/>
      <c r="AQ39" s="319"/>
      <c r="AR39" s="319"/>
      <c r="AS39" s="319"/>
    </row>
    <row r="40" spans="1:45" s="60" customFormat="1" ht="9.6" customHeight="1" x14ac:dyDescent="0.25">
      <c r="A40" s="350"/>
      <c r="B40" s="315"/>
      <c r="C40" s="315"/>
      <c r="D40" s="315"/>
      <c r="E40" s="324"/>
      <c r="F40" s="315"/>
      <c r="G40" s="315"/>
      <c r="H40" s="315"/>
      <c r="I40" s="315"/>
      <c r="J40" s="324"/>
      <c r="K40" s="315"/>
      <c r="L40" s="352"/>
      <c r="M40" s="315"/>
      <c r="N40" s="317"/>
      <c r="O40" s="317"/>
      <c r="P40" s="317"/>
      <c r="Q40" s="317"/>
      <c r="R40" s="318"/>
      <c r="S40" s="319"/>
      <c r="T40" s="319"/>
      <c r="U40" s="319"/>
      <c r="V40" s="319"/>
      <c r="W40" s="319"/>
      <c r="X40" s="319"/>
      <c r="Y40" s="319"/>
      <c r="Z40" s="319"/>
      <c r="AA40" s="319"/>
      <c r="AB40" s="319"/>
      <c r="AC40" s="319"/>
      <c r="AD40" s="319"/>
      <c r="AE40" s="319"/>
      <c r="AF40" s="319"/>
      <c r="AG40" s="319"/>
      <c r="AH40" s="319"/>
      <c r="AI40" s="354"/>
      <c r="AJ40" s="354"/>
      <c r="AK40" s="354"/>
      <c r="AL40" s="319"/>
      <c r="AM40" s="319"/>
      <c r="AN40" s="319"/>
      <c r="AO40" s="319"/>
      <c r="AP40" s="319"/>
      <c r="AQ40" s="319"/>
      <c r="AR40" s="319"/>
      <c r="AS40" s="319"/>
    </row>
    <row r="41" spans="1:45" s="60" customFormat="1" ht="9.6" customHeight="1" x14ac:dyDescent="0.25">
      <c r="A41" s="350"/>
      <c r="B41" s="324"/>
      <c r="C41" s="324"/>
      <c r="D41" s="324"/>
      <c r="E41" s="324"/>
      <c r="F41" s="315"/>
      <c r="G41" s="315"/>
      <c r="H41" s="319"/>
      <c r="I41" s="315"/>
      <c r="J41" s="324"/>
      <c r="K41" s="351"/>
      <c r="L41" s="324"/>
      <c r="M41" s="315"/>
      <c r="N41" s="317"/>
      <c r="O41" s="317"/>
      <c r="P41" s="317"/>
      <c r="Q41" s="317"/>
      <c r="R41" s="318"/>
      <c r="S41" s="319"/>
      <c r="T41" s="319"/>
      <c r="U41" s="319"/>
      <c r="V41" s="319"/>
      <c r="W41" s="319"/>
      <c r="X41" s="319"/>
      <c r="Y41" s="319"/>
      <c r="Z41" s="319"/>
      <c r="AA41" s="319"/>
      <c r="AB41" s="319"/>
      <c r="AC41" s="319"/>
      <c r="AD41" s="319"/>
      <c r="AE41" s="319"/>
      <c r="AF41" s="319"/>
      <c r="AG41" s="319"/>
      <c r="AH41" s="319"/>
      <c r="AI41" s="354"/>
      <c r="AJ41" s="354"/>
      <c r="AK41" s="354"/>
      <c r="AL41" s="319"/>
      <c r="AM41" s="319"/>
      <c r="AN41" s="319"/>
      <c r="AO41" s="319"/>
      <c r="AP41" s="319"/>
      <c r="AQ41" s="319"/>
      <c r="AR41" s="319"/>
      <c r="AS41" s="319"/>
    </row>
    <row r="42" spans="1:45" s="60" customFormat="1" ht="9.6" customHeight="1" x14ac:dyDescent="0.25">
      <c r="A42" s="350"/>
      <c r="B42" s="315"/>
      <c r="C42" s="315"/>
      <c r="D42" s="315"/>
      <c r="E42" s="324"/>
      <c r="F42" s="315"/>
      <c r="G42" s="315"/>
      <c r="H42" s="315"/>
      <c r="I42" s="315"/>
      <c r="J42" s="324"/>
      <c r="K42" s="315"/>
      <c r="L42" s="315"/>
      <c r="M42" s="315"/>
      <c r="N42" s="317"/>
      <c r="O42" s="317"/>
      <c r="P42" s="317"/>
      <c r="Q42" s="317"/>
      <c r="R42" s="318"/>
      <c r="S42" s="353"/>
      <c r="T42" s="319"/>
      <c r="U42" s="319"/>
      <c r="V42" s="319"/>
      <c r="W42" s="319"/>
      <c r="X42" s="319"/>
      <c r="Y42" s="319"/>
      <c r="Z42" s="319"/>
      <c r="AA42" s="319"/>
      <c r="AB42" s="319"/>
      <c r="AC42" s="319"/>
      <c r="AD42" s="319"/>
      <c r="AE42" s="319"/>
      <c r="AF42" s="319"/>
      <c r="AG42" s="319"/>
      <c r="AH42" s="319"/>
      <c r="AI42" s="354"/>
      <c r="AJ42" s="354"/>
      <c r="AK42" s="354"/>
      <c r="AL42" s="319"/>
      <c r="AM42" s="319"/>
      <c r="AN42" s="319"/>
      <c r="AO42" s="319"/>
      <c r="AP42" s="319"/>
      <c r="AQ42" s="319"/>
      <c r="AR42" s="319"/>
      <c r="AS42" s="319"/>
    </row>
    <row r="43" spans="1:45" s="60" customFormat="1" ht="9.6" customHeight="1" x14ac:dyDescent="0.25">
      <c r="A43" s="350"/>
      <c r="B43" s="324"/>
      <c r="C43" s="324"/>
      <c r="D43" s="324"/>
      <c r="E43" s="324"/>
      <c r="F43" s="315"/>
      <c r="G43" s="315"/>
      <c r="H43" s="319"/>
      <c r="I43" s="351"/>
      <c r="J43" s="324"/>
      <c r="K43" s="315"/>
      <c r="L43" s="315"/>
      <c r="M43" s="315"/>
      <c r="N43" s="317"/>
      <c r="O43" s="317"/>
      <c r="P43" s="317"/>
      <c r="Q43" s="317"/>
      <c r="R43" s="318"/>
      <c r="S43" s="319"/>
      <c r="T43" s="319"/>
      <c r="U43" s="319"/>
      <c r="V43" s="319"/>
      <c r="W43" s="319"/>
      <c r="X43" s="319"/>
      <c r="Y43" s="319"/>
      <c r="Z43" s="319"/>
      <c r="AA43" s="319"/>
      <c r="AB43" s="319"/>
      <c r="AC43" s="319"/>
      <c r="AD43" s="319"/>
      <c r="AE43" s="319"/>
      <c r="AF43" s="319"/>
      <c r="AG43" s="319"/>
      <c r="AH43" s="319"/>
      <c r="AI43" s="354"/>
      <c r="AJ43" s="354"/>
      <c r="AK43" s="354"/>
      <c r="AL43" s="319"/>
      <c r="AM43" s="319"/>
      <c r="AN43" s="319"/>
      <c r="AO43" s="319"/>
      <c r="AP43" s="319"/>
      <c r="AQ43" s="319"/>
      <c r="AR43" s="319"/>
      <c r="AS43" s="319"/>
    </row>
    <row r="44" spans="1:45" s="60" customFormat="1" ht="9.6" customHeight="1" x14ac:dyDescent="0.25">
      <c r="A44" s="350"/>
      <c r="B44" s="315"/>
      <c r="C44" s="315"/>
      <c r="D44" s="315"/>
      <c r="E44" s="324"/>
      <c r="F44" s="315"/>
      <c r="G44" s="315"/>
      <c r="H44" s="315"/>
      <c r="I44" s="315"/>
      <c r="J44" s="324"/>
      <c r="K44" s="315"/>
      <c r="L44" s="315"/>
      <c r="M44" s="315"/>
      <c r="N44" s="317"/>
      <c r="O44" s="317"/>
      <c r="P44" s="317"/>
      <c r="Q44" s="317"/>
      <c r="R44" s="318"/>
      <c r="S44" s="319"/>
      <c r="T44" s="319"/>
      <c r="U44" s="319"/>
      <c r="V44" s="319"/>
      <c r="W44" s="319"/>
      <c r="X44" s="319"/>
      <c r="Y44" s="319"/>
      <c r="Z44" s="319"/>
      <c r="AA44" s="319"/>
      <c r="AB44" s="319"/>
      <c r="AC44" s="319"/>
      <c r="AD44" s="319"/>
      <c r="AE44" s="319"/>
      <c r="AF44" s="319"/>
      <c r="AG44" s="319"/>
      <c r="AH44" s="319"/>
      <c r="AI44" s="354"/>
      <c r="AJ44" s="354"/>
      <c r="AK44" s="354"/>
      <c r="AL44" s="319"/>
      <c r="AM44" s="319"/>
      <c r="AN44" s="319"/>
      <c r="AO44" s="319"/>
      <c r="AP44" s="319"/>
      <c r="AQ44" s="319"/>
      <c r="AR44" s="319"/>
      <c r="AS44" s="319"/>
    </row>
    <row r="45" spans="1:45" s="60" customFormat="1" ht="9.6" customHeight="1" x14ac:dyDescent="0.25">
      <c r="A45" s="350"/>
      <c r="B45" s="324"/>
      <c r="C45" s="324"/>
      <c r="D45" s="324"/>
      <c r="E45" s="324"/>
      <c r="F45" s="315"/>
      <c r="G45" s="315"/>
      <c r="H45" s="319"/>
      <c r="I45" s="315"/>
      <c r="J45" s="324"/>
      <c r="K45" s="315"/>
      <c r="L45" s="315"/>
      <c r="M45" s="351"/>
      <c r="N45" s="324"/>
      <c r="O45" s="315"/>
      <c r="P45" s="317"/>
      <c r="Q45" s="317"/>
      <c r="R45" s="318"/>
      <c r="S45" s="319"/>
      <c r="T45" s="319"/>
      <c r="U45" s="319"/>
      <c r="V45" s="319"/>
      <c r="W45" s="319"/>
      <c r="X45" s="319"/>
      <c r="Y45" s="319"/>
      <c r="Z45" s="319"/>
      <c r="AA45" s="319"/>
      <c r="AB45" s="319"/>
      <c r="AC45" s="319"/>
      <c r="AD45" s="319"/>
      <c r="AE45" s="319"/>
      <c r="AF45" s="319"/>
      <c r="AG45" s="319"/>
      <c r="AH45" s="319"/>
      <c r="AI45" s="354"/>
      <c r="AJ45" s="354"/>
      <c r="AK45" s="354"/>
      <c r="AL45" s="319"/>
      <c r="AM45" s="319"/>
      <c r="AN45" s="319"/>
      <c r="AO45" s="319"/>
      <c r="AP45" s="319"/>
      <c r="AQ45" s="319"/>
      <c r="AR45" s="319"/>
      <c r="AS45" s="319"/>
    </row>
    <row r="46" spans="1:45" s="60" customFormat="1" ht="9.6" customHeight="1" x14ac:dyDescent="0.25">
      <c r="A46" s="350"/>
      <c r="B46" s="315"/>
      <c r="C46" s="315"/>
      <c r="D46" s="315"/>
      <c r="E46" s="324"/>
      <c r="F46" s="315"/>
      <c r="G46" s="315"/>
      <c r="H46" s="315"/>
      <c r="I46" s="315"/>
      <c r="J46" s="324"/>
      <c r="K46" s="315"/>
      <c r="L46" s="315"/>
      <c r="M46" s="315"/>
      <c r="N46" s="317"/>
      <c r="O46" s="315"/>
      <c r="P46" s="317"/>
      <c r="Q46" s="317"/>
      <c r="R46" s="318"/>
      <c r="S46" s="319"/>
      <c r="T46" s="319"/>
      <c r="U46" s="319"/>
      <c r="V46" s="319"/>
      <c r="W46" s="319"/>
      <c r="X46" s="319"/>
      <c r="Y46" s="319"/>
      <c r="Z46" s="319"/>
      <c r="AA46" s="319"/>
      <c r="AB46" s="319"/>
      <c r="AC46" s="319"/>
      <c r="AD46" s="319"/>
      <c r="AE46" s="319"/>
      <c r="AF46" s="319"/>
      <c r="AG46" s="319"/>
      <c r="AH46" s="319"/>
      <c r="AI46" s="354"/>
      <c r="AJ46" s="354"/>
      <c r="AK46" s="354"/>
      <c r="AL46" s="319"/>
      <c r="AM46" s="319"/>
      <c r="AN46" s="319"/>
      <c r="AO46" s="319"/>
      <c r="AP46" s="319"/>
      <c r="AQ46" s="319"/>
      <c r="AR46" s="319"/>
      <c r="AS46" s="319"/>
    </row>
    <row r="47" spans="1:45" s="60" customFormat="1" ht="9.6" customHeight="1" x14ac:dyDescent="0.25">
      <c r="A47" s="350"/>
      <c r="B47" s="324"/>
      <c r="C47" s="324"/>
      <c r="D47" s="324"/>
      <c r="E47" s="324"/>
      <c r="F47" s="315"/>
      <c r="G47" s="315"/>
      <c r="H47" s="319"/>
      <c r="I47" s="351"/>
      <c r="J47" s="324"/>
      <c r="K47" s="315"/>
      <c r="L47" s="315"/>
      <c r="M47" s="315"/>
      <c r="N47" s="317"/>
      <c r="O47" s="317"/>
      <c r="P47" s="317"/>
      <c r="Q47" s="317"/>
      <c r="R47" s="318"/>
      <c r="S47" s="319"/>
      <c r="T47" s="319"/>
      <c r="U47" s="319"/>
      <c r="V47" s="319"/>
      <c r="W47" s="319"/>
      <c r="X47" s="319"/>
      <c r="Y47" s="319"/>
      <c r="Z47" s="319"/>
      <c r="AA47" s="319"/>
      <c r="AB47" s="319"/>
      <c r="AC47" s="319"/>
      <c r="AD47" s="319"/>
      <c r="AE47" s="319"/>
      <c r="AF47" s="319"/>
      <c r="AG47" s="319"/>
      <c r="AH47" s="319"/>
      <c r="AI47" s="354"/>
      <c r="AJ47" s="354"/>
      <c r="AK47" s="354"/>
      <c r="AL47" s="319"/>
      <c r="AM47" s="319"/>
      <c r="AN47" s="319"/>
      <c r="AO47" s="319"/>
      <c r="AP47" s="319"/>
      <c r="AQ47" s="319"/>
      <c r="AR47" s="319"/>
      <c r="AS47" s="319"/>
    </row>
    <row r="48" spans="1:45" s="60" customFormat="1" ht="9.6" customHeight="1" x14ac:dyDescent="0.25">
      <c r="A48" s="350"/>
      <c r="B48" s="315"/>
      <c r="C48" s="315"/>
      <c r="D48" s="315"/>
      <c r="E48" s="324"/>
      <c r="F48" s="315"/>
      <c r="G48" s="315"/>
      <c r="H48" s="315"/>
      <c r="I48" s="315"/>
      <c r="J48" s="324"/>
      <c r="K48" s="315"/>
      <c r="L48" s="352"/>
      <c r="M48" s="315"/>
      <c r="N48" s="317"/>
      <c r="O48" s="317"/>
      <c r="P48" s="317"/>
      <c r="Q48" s="317"/>
      <c r="R48" s="318"/>
      <c r="S48" s="319"/>
      <c r="T48" s="319"/>
      <c r="U48" s="319"/>
      <c r="V48" s="319"/>
      <c r="W48" s="319"/>
      <c r="X48" s="319"/>
      <c r="Y48" s="319"/>
      <c r="Z48" s="319"/>
      <c r="AA48" s="319"/>
      <c r="AB48" s="319"/>
      <c r="AC48" s="319"/>
      <c r="AD48" s="319"/>
      <c r="AE48" s="319"/>
      <c r="AF48" s="319"/>
      <c r="AG48" s="319"/>
      <c r="AH48" s="319"/>
      <c r="AI48" s="354"/>
      <c r="AJ48" s="354"/>
      <c r="AK48" s="354"/>
      <c r="AL48" s="319"/>
      <c r="AM48" s="319"/>
      <c r="AN48" s="319"/>
      <c r="AO48" s="319"/>
      <c r="AP48" s="319"/>
      <c r="AQ48" s="319"/>
      <c r="AR48" s="319"/>
      <c r="AS48" s="319"/>
    </row>
    <row r="49" spans="1:45" s="60" customFormat="1" ht="9.6" customHeight="1" x14ac:dyDescent="0.25">
      <c r="A49" s="350"/>
      <c r="B49" s="324"/>
      <c r="C49" s="324"/>
      <c r="D49" s="324"/>
      <c r="E49" s="324"/>
      <c r="F49" s="315"/>
      <c r="G49" s="315"/>
      <c r="H49" s="319"/>
      <c r="I49" s="315"/>
      <c r="J49" s="324"/>
      <c r="K49" s="351"/>
      <c r="L49" s="324"/>
      <c r="M49" s="315"/>
      <c r="N49" s="317"/>
      <c r="O49" s="317"/>
      <c r="P49" s="317"/>
      <c r="Q49" s="317"/>
      <c r="R49" s="318"/>
      <c r="S49" s="319"/>
      <c r="T49" s="319"/>
      <c r="U49" s="319"/>
      <c r="V49" s="319"/>
      <c r="W49" s="319"/>
      <c r="X49" s="319"/>
      <c r="Y49" s="319"/>
      <c r="Z49" s="319"/>
      <c r="AA49" s="319"/>
      <c r="AB49" s="319"/>
      <c r="AC49" s="319"/>
      <c r="AD49" s="319"/>
      <c r="AE49" s="319"/>
      <c r="AF49" s="319"/>
      <c r="AG49" s="319"/>
      <c r="AH49" s="319"/>
      <c r="AI49" s="354"/>
      <c r="AJ49" s="354"/>
      <c r="AK49" s="354"/>
      <c r="AL49" s="319"/>
      <c r="AM49" s="319"/>
      <c r="AN49" s="319"/>
      <c r="AO49" s="319"/>
      <c r="AP49" s="319"/>
      <c r="AQ49" s="319"/>
      <c r="AR49" s="319"/>
      <c r="AS49" s="319"/>
    </row>
    <row r="50" spans="1:45" s="60" customFormat="1" ht="9.6" customHeight="1" x14ac:dyDescent="0.25">
      <c r="A50" s="350"/>
      <c r="B50" s="315"/>
      <c r="C50" s="315"/>
      <c r="D50" s="315"/>
      <c r="E50" s="324"/>
      <c r="F50" s="315"/>
      <c r="G50" s="315"/>
      <c r="H50" s="315"/>
      <c r="I50" s="315"/>
      <c r="J50" s="324"/>
      <c r="K50" s="315"/>
      <c r="L50" s="315"/>
      <c r="M50" s="315"/>
      <c r="N50" s="317"/>
      <c r="O50" s="317"/>
      <c r="P50" s="317"/>
      <c r="Q50" s="317"/>
      <c r="R50" s="318"/>
      <c r="S50" s="319"/>
      <c r="T50" s="319"/>
      <c r="U50" s="319"/>
      <c r="V50" s="319"/>
      <c r="W50" s="319"/>
      <c r="X50" s="319"/>
      <c r="Y50" s="319"/>
      <c r="Z50" s="319"/>
      <c r="AA50" s="319"/>
      <c r="AB50" s="319"/>
      <c r="AC50" s="319"/>
      <c r="AD50" s="319"/>
      <c r="AE50" s="319"/>
      <c r="AF50" s="319"/>
      <c r="AG50" s="319"/>
      <c r="AH50" s="319"/>
      <c r="AI50" s="354"/>
      <c r="AJ50" s="354"/>
      <c r="AK50" s="354"/>
      <c r="AL50" s="319"/>
      <c r="AM50" s="319"/>
      <c r="AN50" s="319"/>
      <c r="AO50" s="319"/>
      <c r="AP50" s="319"/>
      <c r="AQ50" s="319"/>
      <c r="AR50" s="319"/>
      <c r="AS50" s="319"/>
    </row>
    <row r="51" spans="1:45" s="60" customFormat="1" ht="9.6" customHeight="1" x14ac:dyDescent="0.25">
      <c r="A51" s="350"/>
      <c r="B51" s="324"/>
      <c r="C51" s="324"/>
      <c r="D51" s="324"/>
      <c r="E51" s="324"/>
      <c r="F51" s="315"/>
      <c r="G51" s="315"/>
      <c r="H51" s="319"/>
      <c r="I51" s="351"/>
      <c r="J51" s="324"/>
      <c r="K51" s="315"/>
      <c r="L51" s="315"/>
      <c r="M51" s="315"/>
      <c r="N51" s="317"/>
      <c r="O51" s="317"/>
      <c r="P51" s="317"/>
      <c r="Q51" s="317"/>
      <c r="R51" s="318"/>
      <c r="S51" s="319"/>
      <c r="T51" s="319"/>
      <c r="U51" s="319"/>
      <c r="V51" s="319"/>
      <c r="W51" s="319"/>
      <c r="X51" s="319"/>
      <c r="Y51" s="319"/>
      <c r="Z51" s="319"/>
      <c r="AA51" s="319"/>
      <c r="AB51" s="319"/>
      <c r="AC51" s="319"/>
      <c r="AD51" s="319"/>
      <c r="AE51" s="319"/>
      <c r="AF51" s="319"/>
      <c r="AG51" s="319"/>
      <c r="AH51" s="319"/>
      <c r="AI51" s="354"/>
      <c r="AJ51" s="354"/>
      <c r="AK51" s="354"/>
      <c r="AL51" s="319"/>
      <c r="AM51" s="319"/>
      <c r="AN51" s="319"/>
      <c r="AO51" s="319"/>
      <c r="AP51" s="319"/>
      <c r="AQ51" s="319"/>
      <c r="AR51" s="319"/>
      <c r="AS51" s="319"/>
    </row>
    <row r="52" spans="1:45" s="60" customFormat="1" ht="9.6" customHeight="1" x14ac:dyDescent="0.25">
      <c r="A52" s="349"/>
      <c r="B52" s="315"/>
      <c r="C52" s="315"/>
      <c r="D52" s="315"/>
      <c r="E52" s="324"/>
      <c r="F52" s="315"/>
      <c r="G52" s="315"/>
      <c r="H52" s="315"/>
      <c r="I52" s="315"/>
      <c r="J52" s="324"/>
      <c r="K52" s="315"/>
      <c r="L52" s="315"/>
      <c r="M52" s="315"/>
      <c r="N52" s="315"/>
      <c r="O52" s="315"/>
      <c r="P52" s="315"/>
      <c r="Q52" s="317"/>
      <c r="R52" s="318"/>
      <c r="S52" s="319"/>
      <c r="T52" s="319"/>
      <c r="U52" s="319"/>
      <c r="V52" s="319"/>
      <c r="W52" s="319"/>
      <c r="X52" s="319"/>
      <c r="Y52" s="319"/>
      <c r="Z52" s="319"/>
      <c r="AA52" s="319"/>
      <c r="AB52" s="319"/>
      <c r="AC52" s="319"/>
      <c r="AD52" s="319"/>
      <c r="AE52" s="319"/>
      <c r="AF52" s="319"/>
      <c r="AG52" s="319"/>
      <c r="AH52" s="319"/>
      <c r="AI52" s="354"/>
      <c r="AJ52" s="354"/>
      <c r="AK52" s="354"/>
      <c r="AL52" s="319"/>
      <c r="AM52" s="319"/>
      <c r="AN52" s="319"/>
      <c r="AO52" s="319"/>
      <c r="AP52" s="319"/>
      <c r="AQ52" s="319"/>
      <c r="AR52" s="319"/>
      <c r="AS52" s="319"/>
    </row>
    <row r="53" spans="1:45" s="7" customFormat="1" ht="6.75" customHeight="1" x14ac:dyDescent="0.25">
      <c r="A53" s="357"/>
      <c r="B53" s="357"/>
      <c r="C53" s="357"/>
      <c r="D53" s="357"/>
      <c r="E53" s="357"/>
      <c r="F53" s="358"/>
      <c r="G53" s="358"/>
      <c r="H53" s="358"/>
      <c r="I53" s="358"/>
      <c r="J53" s="359"/>
      <c r="K53" s="358"/>
      <c r="L53" s="360"/>
      <c r="M53" s="358"/>
      <c r="N53" s="360"/>
      <c r="O53" s="358"/>
      <c r="P53" s="360"/>
      <c r="Q53" s="358"/>
      <c r="R53" s="360"/>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row>
    <row r="54" spans="1:45" s="18" customFormat="1" ht="10.5" customHeight="1" x14ac:dyDescent="0.25">
      <c r="A54" s="220" t="s">
        <v>72</v>
      </c>
      <c r="B54" s="221"/>
      <c r="C54" s="221"/>
      <c r="D54" s="222"/>
      <c r="E54" s="361" t="s">
        <v>99</v>
      </c>
      <c r="F54" s="362" t="s">
        <v>100</v>
      </c>
      <c r="G54" s="361"/>
      <c r="H54" s="361"/>
      <c r="I54" s="363"/>
      <c r="J54" s="361" t="s">
        <v>99</v>
      </c>
      <c r="K54" s="362" t="s">
        <v>101</v>
      </c>
      <c r="L54" s="364"/>
      <c r="M54" s="362" t="s">
        <v>102</v>
      </c>
      <c r="N54" s="365"/>
      <c r="O54" s="366" t="s">
        <v>103</v>
      </c>
      <c r="P54" s="366"/>
      <c r="Q54" s="367"/>
      <c r="R54" s="368"/>
      <c r="T54" s="258"/>
      <c r="U54" s="258"/>
      <c r="V54" s="258"/>
      <c r="W54" s="258"/>
      <c r="X54" s="258"/>
      <c r="Y54" s="258"/>
      <c r="Z54" s="258"/>
      <c r="AA54" s="258"/>
      <c r="AB54" s="258"/>
      <c r="AC54" s="258"/>
      <c r="AD54" s="258"/>
      <c r="AE54" s="258"/>
      <c r="AF54" s="258"/>
      <c r="AG54" s="258"/>
      <c r="AH54" s="258"/>
      <c r="AI54" s="369"/>
      <c r="AJ54" s="369"/>
      <c r="AK54" s="369"/>
      <c r="AL54" s="258"/>
      <c r="AM54" s="258"/>
      <c r="AN54" s="258"/>
      <c r="AO54" s="258"/>
      <c r="AP54" s="258"/>
      <c r="AQ54" s="258"/>
      <c r="AR54" s="258"/>
      <c r="AS54" s="258"/>
    </row>
    <row r="55" spans="1:45" s="18" customFormat="1" ht="9" customHeight="1" x14ac:dyDescent="0.25">
      <c r="A55" s="232" t="s">
        <v>104</v>
      </c>
      <c r="B55" s="233"/>
      <c r="C55" s="370"/>
      <c r="D55" s="234"/>
      <c r="E55" s="371">
        <v>1</v>
      </c>
      <c r="F55" s="258" t="e">
        <f>IF(E55&gt;$R$62,0,UPPER(VLOOKUP(E55,#REF!,2)))</f>
        <v>#REF!</v>
      </c>
      <c r="G55" s="371"/>
      <c r="H55" s="258"/>
      <c r="I55" s="251"/>
      <c r="J55" s="372" t="s">
        <v>105</v>
      </c>
      <c r="K55" s="249"/>
      <c r="L55" s="250"/>
      <c r="M55" s="249"/>
      <c r="N55" s="373"/>
      <c r="O55" s="239" t="s">
        <v>106</v>
      </c>
      <c r="P55" s="374"/>
      <c r="Q55" s="374"/>
      <c r="R55" s="373"/>
      <c r="T55" s="258"/>
      <c r="U55" s="258"/>
      <c r="V55" s="258"/>
      <c r="W55" s="258"/>
      <c r="X55" s="258"/>
      <c r="Y55" s="258"/>
      <c r="Z55" s="258"/>
      <c r="AA55" s="258"/>
      <c r="AB55" s="258"/>
      <c r="AC55" s="258"/>
      <c r="AD55" s="258"/>
      <c r="AE55" s="258"/>
      <c r="AF55" s="258"/>
      <c r="AG55" s="258"/>
      <c r="AH55" s="258"/>
      <c r="AI55" s="369"/>
      <c r="AJ55" s="369"/>
      <c r="AK55" s="369"/>
      <c r="AL55" s="258"/>
      <c r="AM55" s="258"/>
      <c r="AN55" s="258"/>
      <c r="AO55" s="258"/>
      <c r="AP55" s="258"/>
      <c r="AQ55" s="258"/>
      <c r="AR55" s="258"/>
      <c r="AS55" s="258"/>
    </row>
    <row r="56" spans="1:45" s="18" customFormat="1" ht="9" customHeight="1" x14ac:dyDescent="0.25">
      <c r="A56" s="244" t="s">
        <v>107</v>
      </c>
      <c r="B56" s="245"/>
      <c r="C56" s="375"/>
      <c r="D56" s="246"/>
      <c r="E56" s="371">
        <v>2</v>
      </c>
      <c r="F56" s="258" t="e">
        <f>IF(E56&gt;$R$62,0,UPPER(VLOOKUP(E56,#REF!,2)))</f>
        <v>#REF!</v>
      </c>
      <c r="G56" s="371"/>
      <c r="H56" s="258"/>
      <c r="I56" s="251"/>
      <c r="J56" s="372" t="s">
        <v>108</v>
      </c>
      <c r="K56" s="249"/>
      <c r="L56" s="250"/>
      <c r="M56" s="249"/>
      <c r="N56" s="373"/>
      <c r="O56" s="273"/>
      <c r="P56" s="275"/>
      <c r="Q56" s="245"/>
      <c r="R56" s="376"/>
      <c r="T56" s="258"/>
      <c r="U56" s="258"/>
      <c r="V56" s="258"/>
      <c r="W56" s="258"/>
      <c r="X56" s="258"/>
      <c r="Y56" s="258"/>
      <c r="Z56" s="258"/>
      <c r="AA56" s="258"/>
      <c r="AB56" s="258"/>
      <c r="AC56" s="258"/>
      <c r="AD56" s="258"/>
      <c r="AE56" s="258"/>
      <c r="AF56" s="258"/>
      <c r="AG56" s="258"/>
      <c r="AH56" s="258"/>
      <c r="AI56" s="369"/>
      <c r="AJ56" s="369"/>
      <c r="AK56" s="369"/>
      <c r="AL56" s="258"/>
      <c r="AM56" s="258"/>
      <c r="AN56" s="258"/>
      <c r="AO56" s="258"/>
      <c r="AP56" s="258"/>
      <c r="AQ56" s="258"/>
      <c r="AR56" s="258"/>
      <c r="AS56" s="258"/>
    </row>
    <row r="57" spans="1:45" s="18" customFormat="1" ht="9" customHeight="1" x14ac:dyDescent="0.25">
      <c r="A57" s="255"/>
      <c r="B57" s="256"/>
      <c r="C57" s="377"/>
      <c r="D57" s="257"/>
      <c r="E57" s="371"/>
      <c r="F57" s="258"/>
      <c r="G57" s="371"/>
      <c r="H57" s="258"/>
      <c r="I57" s="251"/>
      <c r="J57" s="372" t="s">
        <v>109</v>
      </c>
      <c r="K57" s="249"/>
      <c r="L57" s="250"/>
      <c r="M57" s="249"/>
      <c r="N57" s="373"/>
      <c r="O57" s="239" t="s">
        <v>110</v>
      </c>
      <c r="P57" s="374"/>
      <c r="Q57" s="374"/>
      <c r="R57" s="373"/>
      <c r="T57" s="258"/>
      <c r="U57" s="258"/>
      <c r="V57" s="258"/>
      <c r="W57" s="258"/>
      <c r="X57" s="258"/>
      <c r="Y57" s="258"/>
      <c r="Z57" s="258"/>
      <c r="AA57" s="258"/>
      <c r="AB57" s="258"/>
      <c r="AC57" s="258"/>
      <c r="AD57" s="258"/>
      <c r="AE57" s="258"/>
      <c r="AF57" s="258"/>
      <c r="AG57" s="258"/>
      <c r="AH57" s="258"/>
      <c r="AI57" s="369"/>
      <c r="AJ57" s="369"/>
      <c r="AK57" s="369"/>
      <c r="AL57" s="258"/>
      <c r="AM57" s="258"/>
      <c r="AN57" s="258"/>
      <c r="AO57" s="258"/>
      <c r="AP57" s="258"/>
      <c r="AQ57" s="258"/>
      <c r="AR57" s="258"/>
      <c r="AS57" s="258"/>
    </row>
    <row r="58" spans="1:45" s="18" customFormat="1" ht="9" customHeight="1" x14ac:dyDescent="0.25">
      <c r="A58" s="260"/>
      <c r="B58" s="261"/>
      <c r="C58" s="261"/>
      <c r="D58" s="262"/>
      <c r="E58" s="371"/>
      <c r="F58" s="258"/>
      <c r="G58" s="371"/>
      <c r="H58" s="258"/>
      <c r="I58" s="251"/>
      <c r="J58" s="372" t="s">
        <v>111</v>
      </c>
      <c r="K58" s="249"/>
      <c r="L58" s="250"/>
      <c r="M58" s="249"/>
      <c r="N58" s="373"/>
      <c r="O58" s="249"/>
      <c r="P58" s="250"/>
      <c r="Q58" s="249"/>
      <c r="R58" s="373"/>
      <c r="T58" s="258"/>
      <c r="U58" s="258"/>
      <c r="V58" s="258"/>
      <c r="W58" s="258"/>
      <c r="X58" s="258"/>
      <c r="Y58" s="258"/>
      <c r="Z58" s="258"/>
      <c r="AA58" s="258"/>
      <c r="AB58" s="258"/>
      <c r="AC58" s="258"/>
      <c r="AD58" s="258"/>
      <c r="AE58" s="258"/>
      <c r="AF58" s="258"/>
      <c r="AG58" s="258"/>
      <c r="AH58" s="258"/>
      <c r="AI58" s="369"/>
      <c r="AJ58" s="369"/>
      <c r="AK58" s="369"/>
      <c r="AL58" s="258"/>
      <c r="AM58" s="258"/>
      <c r="AN58" s="258"/>
      <c r="AO58" s="258"/>
      <c r="AP58" s="258"/>
      <c r="AQ58" s="258"/>
      <c r="AR58" s="258"/>
      <c r="AS58" s="258"/>
    </row>
    <row r="59" spans="1:45" s="18" customFormat="1" ht="9" customHeight="1" x14ac:dyDescent="0.25">
      <c r="A59" s="264"/>
      <c r="B59" s="265"/>
      <c r="C59" s="265"/>
      <c r="D59" s="266"/>
      <c r="E59" s="371"/>
      <c r="F59" s="258"/>
      <c r="G59" s="371"/>
      <c r="H59" s="258"/>
      <c r="I59" s="251"/>
      <c r="J59" s="372" t="s">
        <v>112</v>
      </c>
      <c r="K59" s="249"/>
      <c r="L59" s="250"/>
      <c r="M59" s="249"/>
      <c r="N59" s="373"/>
      <c r="O59" s="245"/>
      <c r="P59" s="275"/>
      <c r="Q59" s="245"/>
      <c r="R59" s="376"/>
      <c r="T59" s="258"/>
      <c r="U59" s="258"/>
      <c r="V59" s="258"/>
      <c r="W59" s="258"/>
      <c r="X59" s="258"/>
      <c r="Y59" s="258"/>
      <c r="Z59" s="258"/>
      <c r="AA59" s="258"/>
      <c r="AB59" s="258"/>
      <c r="AC59" s="258"/>
      <c r="AD59" s="258"/>
      <c r="AE59" s="258"/>
      <c r="AF59" s="258"/>
      <c r="AG59" s="258"/>
      <c r="AH59" s="258"/>
      <c r="AI59" s="369"/>
      <c r="AJ59" s="369"/>
      <c r="AK59" s="369"/>
      <c r="AL59" s="258"/>
      <c r="AM59" s="258"/>
      <c r="AN59" s="258"/>
      <c r="AO59" s="258"/>
      <c r="AP59" s="258"/>
      <c r="AQ59" s="258"/>
      <c r="AR59" s="258"/>
      <c r="AS59" s="258"/>
    </row>
    <row r="60" spans="1:45" s="18" customFormat="1" ht="9" customHeight="1" x14ac:dyDescent="0.25">
      <c r="A60" s="267"/>
      <c r="B60" s="16"/>
      <c r="C60" s="261"/>
      <c r="D60" s="262"/>
      <c r="E60" s="371"/>
      <c r="F60" s="258"/>
      <c r="G60" s="371"/>
      <c r="H60" s="258"/>
      <c r="I60" s="251"/>
      <c r="J60" s="372" t="s">
        <v>113</v>
      </c>
      <c r="K60" s="249"/>
      <c r="L60" s="250"/>
      <c r="M60" s="249"/>
      <c r="N60" s="373"/>
      <c r="O60" s="239" t="s">
        <v>33</v>
      </c>
      <c r="P60" s="374"/>
      <c r="Q60" s="374"/>
      <c r="R60" s="373"/>
      <c r="T60" s="258"/>
      <c r="U60" s="258"/>
      <c r="V60" s="258"/>
      <c r="W60" s="258"/>
      <c r="X60" s="258"/>
      <c r="Y60" s="258"/>
      <c r="Z60" s="258"/>
      <c r="AA60" s="258"/>
      <c r="AB60" s="258"/>
      <c r="AC60" s="258"/>
      <c r="AD60" s="258"/>
      <c r="AE60" s="258"/>
      <c r="AF60" s="258"/>
      <c r="AG60" s="258"/>
      <c r="AH60" s="258"/>
      <c r="AI60" s="369"/>
      <c r="AJ60" s="369"/>
      <c r="AK60" s="369"/>
      <c r="AL60" s="258"/>
      <c r="AM60" s="258"/>
      <c r="AN60" s="258"/>
      <c r="AO60" s="258"/>
      <c r="AP60" s="258"/>
      <c r="AQ60" s="258"/>
      <c r="AR60" s="258"/>
      <c r="AS60" s="258"/>
    </row>
    <row r="61" spans="1:45" s="18" customFormat="1" ht="9" customHeight="1" x14ac:dyDescent="0.25">
      <c r="A61" s="267"/>
      <c r="B61" s="16"/>
      <c r="C61" s="378"/>
      <c r="D61" s="268"/>
      <c r="E61" s="371"/>
      <c r="F61" s="258"/>
      <c r="G61" s="371"/>
      <c r="H61" s="258"/>
      <c r="I61" s="251"/>
      <c r="J61" s="372" t="s">
        <v>114</v>
      </c>
      <c r="K61" s="249"/>
      <c r="L61" s="250"/>
      <c r="M61" s="249"/>
      <c r="N61" s="373"/>
      <c r="O61" s="249"/>
      <c r="P61" s="250"/>
      <c r="Q61" s="249"/>
      <c r="R61" s="373"/>
      <c r="T61" s="258"/>
      <c r="U61" s="258"/>
      <c r="V61" s="258"/>
      <c r="W61" s="258"/>
      <c r="X61" s="258"/>
      <c r="Y61" s="258"/>
      <c r="Z61" s="258"/>
      <c r="AA61" s="258"/>
      <c r="AB61" s="258"/>
      <c r="AC61" s="258"/>
      <c r="AD61" s="258"/>
      <c r="AE61" s="258"/>
      <c r="AF61" s="258"/>
      <c r="AG61" s="258"/>
      <c r="AH61" s="258"/>
      <c r="AI61" s="369"/>
      <c r="AJ61" s="369"/>
      <c r="AK61" s="369"/>
      <c r="AL61" s="258"/>
      <c r="AM61" s="258"/>
      <c r="AN61" s="258"/>
      <c r="AO61" s="258"/>
      <c r="AP61" s="258"/>
      <c r="AQ61" s="258"/>
      <c r="AR61" s="258"/>
      <c r="AS61" s="258"/>
    </row>
    <row r="62" spans="1:45" s="18" customFormat="1" ht="9" customHeight="1" x14ac:dyDescent="0.25">
      <c r="A62" s="269"/>
      <c r="B62" s="270"/>
      <c r="C62" s="379"/>
      <c r="D62" s="271"/>
      <c r="E62" s="380"/>
      <c r="F62" s="273"/>
      <c r="G62" s="380"/>
      <c r="H62" s="273"/>
      <c r="I62" s="276"/>
      <c r="J62" s="381" t="s">
        <v>115</v>
      </c>
      <c r="K62" s="245"/>
      <c r="L62" s="275"/>
      <c r="M62" s="245"/>
      <c r="N62" s="376"/>
      <c r="O62" s="245" t="str">
        <f>R4</f>
        <v>Kovács Zoltán</v>
      </c>
      <c r="P62" s="275"/>
      <c r="Q62" s="245"/>
      <c r="R62" s="382" t="e">
        <f>MIN(4,#REF!)</f>
        <v>#REF!</v>
      </c>
      <c r="T62" s="258"/>
      <c r="U62" s="258"/>
      <c r="V62" s="258"/>
      <c r="W62" s="258"/>
      <c r="X62" s="258"/>
      <c r="Y62" s="258"/>
      <c r="Z62" s="258"/>
      <c r="AA62" s="258"/>
      <c r="AB62" s="258"/>
      <c r="AC62" s="258"/>
      <c r="AD62" s="258"/>
      <c r="AE62" s="258"/>
      <c r="AF62" s="258"/>
      <c r="AG62" s="258"/>
      <c r="AH62" s="258"/>
      <c r="AI62" s="369"/>
      <c r="AJ62" s="369"/>
      <c r="AK62" s="369"/>
      <c r="AL62" s="258"/>
      <c r="AM62" s="258"/>
      <c r="AN62" s="258"/>
      <c r="AO62" s="258"/>
      <c r="AP62" s="258"/>
      <c r="AQ62" s="258"/>
      <c r="AR62" s="258"/>
      <c r="AS62" s="258"/>
    </row>
    <row r="63" spans="1:45" x14ac:dyDescent="0.25">
      <c r="T63" s="205"/>
      <c r="U63" s="205"/>
      <c r="V63" s="205"/>
      <c r="W63" s="205"/>
      <c r="X63" s="205"/>
      <c r="Y63" s="205"/>
      <c r="Z63" s="205"/>
      <c r="AA63" s="205"/>
      <c r="AB63" s="205"/>
      <c r="AC63" s="205"/>
      <c r="AD63" s="205"/>
      <c r="AE63" s="205"/>
      <c r="AF63" s="205"/>
      <c r="AG63" s="205"/>
      <c r="AH63" s="205"/>
      <c r="AL63" s="205"/>
      <c r="AM63" s="205"/>
      <c r="AN63" s="205"/>
      <c r="AO63" s="205"/>
      <c r="AP63" s="205"/>
      <c r="AQ63" s="205"/>
      <c r="AR63" s="205"/>
      <c r="AS63" s="205"/>
    </row>
    <row r="64" spans="1:45" x14ac:dyDescent="0.25">
      <c r="T64" s="205"/>
      <c r="U64" s="205"/>
      <c r="V64" s="205"/>
      <c r="W64" s="205"/>
      <c r="X64" s="205"/>
      <c r="Y64" s="205"/>
      <c r="Z64" s="205"/>
      <c r="AA64" s="205"/>
      <c r="AB64" s="205"/>
      <c r="AC64" s="205"/>
      <c r="AD64" s="205"/>
      <c r="AE64" s="205"/>
      <c r="AF64" s="205"/>
      <c r="AG64" s="205"/>
      <c r="AH64" s="205"/>
      <c r="AL64" s="205"/>
      <c r="AM64" s="205"/>
      <c r="AN64" s="205"/>
      <c r="AO64" s="205"/>
      <c r="AP64" s="205"/>
      <c r="AQ64" s="205"/>
      <c r="AR64" s="205"/>
      <c r="AS64" s="205"/>
    </row>
    <row r="65" spans="20:45" x14ac:dyDescent="0.25">
      <c r="T65" s="205"/>
      <c r="U65" s="205"/>
      <c r="V65" s="205"/>
      <c r="W65" s="205"/>
      <c r="X65" s="205"/>
      <c r="Y65" s="205"/>
      <c r="Z65" s="205"/>
      <c r="AA65" s="205"/>
      <c r="AB65" s="205"/>
      <c r="AC65" s="205"/>
      <c r="AD65" s="205"/>
      <c r="AE65" s="205"/>
      <c r="AF65" s="205"/>
      <c r="AG65" s="205"/>
      <c r="AH65" s="205"/>
      <c r="AL65" s="205"/>
      <c r="AM65" s="205"/>
      <c r="AN65" s="205"/>
      <c r="AO65" s="205"/>
      <c r="AP65" s="205"/>
      <c r="AQ65" s="205"/>
      <c r="AR65" s="205"/>
      <c r="AS65" s="205"/>
    </row>
    <row r="66" spans="20:45" x14ac:dyDescent="0.25">
      <c r="T66" s="205"/>
      <c r="U66" s="205"/>
      <c r="V66" s="205"/>
      <c r="W66" s="205"/>
      <c r="X66" s="205"/>
      <c r="Y66" s="205"/>
      <c r="Z66" s="205"/>
      <c r="AA66" s="205"/>
      <c r="AB66" s="205"/>
      <c r="AC66" s="205"/>
      <c r="AD66" s="205"/>
      <c r="AE66" s="205"/>
      <c r="AF66" s="205"/>
      <c r="AG66" s="205"/>
      <c r="AH66" s="205"/>
      <c r="AL66" s="205"/>
      <c r="AM66" s="205"/>
      <c r="AN66" s="205"/>
      <c r="AO66" s="205"/>
      <c r="AP66" s="205"/>
      <c r="AQ66" s="205"/>
      <c r="AR66" s="205"/>
      <c r="AS66" s="205"/>
    </row>
    <row r="67" spans="20:45" x14ac:dyDescent="0.25">
      <c r="T67" s="205"/>
      <c r="U67" s="205"/>
      <c r="V67" s="205"/>
      <c r="W67" s="205"/>
      <c r="X67" s="205"/>
      <c r="Y67" s="205"/>
      <c r="Z67" s="205"/>
      <c r="AA67" s="205"/>
      <c r="AB67" s="205"/>
      <c r="AC67" s="205"/>
      <c r="AD67" s="205"/>
      <c r="AE67" s="205"/>
      <c r="AF67" s="205"/>
      <c r="AG67" s="205"/>
      <c r="AH67" s="205"/>
      <c r="AL67" s="205"/>
      <c r="AM67" s="205"/>
      <c r="AN67" s="205"/>
      <c r="AO67" s="205"/>
      <c r="AP67" s="205"/>
      <c r="AQ67" s="205"/>
      <c r="AR67" s="205"/>
      <c r="AS67" s="205"/>
    </row>
    <row r="68" spans="20:45" x14ac:dyDescent="0.25">
      <c r="T68" s="205"/>
      <c r="U68" s="205"/>
      <c r="V68" s="205"/>
      <c r="W68" s="205"/>
      <c r="X68" s="205"/>
      <c r="Y68" s="205"/>
      <c r="Z68" s="205"/>
      <c r="AA68" s="205"/>
      <c r="AB68" s="205"/>
      <c r="AC68" s="205"/>
      <c r="AD68" s="205"/>
      <c r="AE68" s="205"/>
      <c r="AF68" s="205"/>
      <c r="AG68" s="205"/>
      <c r="AH68" s="205"/>
      <c r="AL68" s="205"/>
      <c r="AM68" s="205"/>
      <c r="AN68" s="205"/>
      <c r="AO68" s="205"/>
      <c r="AP68" s="205"/>
      <c r="AQ68" s="205"/>
      <c r="AR68" s="205"/>
      <c r="AS68" s="205"/>
    </row>
    <row r="69" spans="20:45" x14ac:dyDescent="0.25">
      <c r="T69" s="205"/>
      <c r="U69" s="205"/>
      <c r="V69" s="205"/>
      <c r="W69" s="205"/>
      <c r="X69" s="205"/>
      <c r="Y69" s="205"/>
      <c r="Z69" s="205"/>
      <c r="AA69" s="205"/>
      <c r="AB69" s="205"/>
      <c r="AC69" s="205"/>
      <c r="AD69" s="205"/>
      <c r="AE69" s="205"/>
      <c r="AF69" s="205"/>
      <c r="AG69" s="205"/>
      <c r="AH69" s="205"/>
      <c r="AL69" s="205"/>
      <c r="AM69" s="205"/>
      <c r="AN69" s="205"/>
      <c r="AO69" s="205"/>
      <c r="AP69" s="205"/>
      <c r="AQ69" s="205"/>
      <c r="AR69" s="205"/>
      <c r="AS69" s="205"/>
    </row>
    <row r="70" spans="20:45" x14ac:dyDescent="0.25">
      <c r="T70" s="205"/>
      <c r="U70" s="205"/>
      <c r="V70" s="205"/>
      <c r="W70" s="205"/>
      <c r="X70" s="205"/>
      <c r="Y70" s="205"/>
      <c r="Z70" s="205"/>
      <c r="AA70" s="205"/>
      <c r="AB70" s="205"/>
      <c r="AC70" s="205"/>
      <c r="AD70" s="205"/>
      <c r="AE70" s="205"/>
      <c r="AF70" s="205"/>
      <c r="AG70" s="205"/>
      <c r="AH70" s="205"/>
      <c r="AL70" s="205"/>
      <c r="AM70" s="205"/>
      <c r="AN70" s="205"/>
      <c r="AO70" s="205"/>
      <c r="AP70" s="205"/>
      <c r="AQ70" s="205"/>
      <c r="AR70" s="205"/>
      <c r="AS70" s="205"/>
    </row>
    <row r="71" spans="20:45" x14ac:dyDescent="0.25">
      <c r="T71" s="205"/>
      <c r="U71" s="205"/>
      <c r="V71" s="205"/>
      <c r="W71" s="205"/>
      <c r="X71" s="205"/>
      <c r="Y71" s="205"/>
      <c r="Z71" s="205"/>
      <c r="AA71" s="205"/>
      <c r="AB71" s="205"/>
      <c r="AC71" s="205"/>
      <c r="AD71" s="205"/>
      <c r="AE71" s="205"/>
      <c r="AF71" s="205"/>
      <c r="AG71" s="205"/>
      <c r="AH71" s="205"/>
      <c r="AL71" s="205"/>
      <c r="AM71" s="205"/>
      <c r="AN71" s="205"/>
      <c r="AO71" s="205"/>
      <c r="AP71" s="205"/>
      <c r="AQ71" s="205"/>
      <c r="AR71" s="205"/>
      <c r="AS71" s="205"/>
    </row>
    <row r="72" spans="20:45" x14ac:dyDescent="0.25">
      <c r="T72" s="205"/>
      <c r="U72" s="205"/>
      <c r="V72" s="205"/>
      <c r="W72" s="205"/>
      <c r="X72" s="205"/>
      <c r="Y72" s="205"/>
      <c r="Z72" s="205"/>
      <c r="AA72" s="205"/>
      <c r="AB72" s="205"/>
      <c r="AC72" s="205"/>
      <c r="AD72" s="205"/>
      <c r="AE72" s="205"/>
      <c r="AF72" s="205"/>
      <c r="AG72" s="205"/>
      <c r="AH72" s="205"/>
      <c r="AL72" s="205"/>
      <c r="AM72" s="205"/>
      <c r="AN72" s="205"/>
      <c r="AO72" s="205"/>
      <c r="AP72" s="205"/>
      <c r="AQ72" s="205"/>
      <c r="AR72" s="205"/>
      <c r="AS72" s="205"/>
    </row>
    <row r="73" spans="20:45" x14ac:dyDescent="0.25">
      <c r="T73" s="205"/>
      <c r="U73" s="205"/>
      <c r="V73" s="205"/>
      <c r="W73" s="205"/>
      <c r="X73" s="205"/>
      <c r="Y73" s="205"/>
      <c r="Z73" s="205"/>
      <c r="AA73" s="205"/>
      <c r="AB73" s="205"/>
      <c r="AC73" s="205"/>
      <c r="AD73" s="205"/>
      <c r="AE73" s="205"/>
      <c r="AF73" s="205"/>
      <c r="AG73" s="205"/>
      <c r="AH73" s="205"/>
      <c r="AL73" s="205"/>
      <c r="AM73" s="205"/>
      <c r="AN73" s="205"/>
      <c r="AO73" s="205"/>
      <c r="AP73" s="205"/>
      <c r="AQ73" s="205"/>
      <c r="AR73" s="205"/>
      <c r="AS73" s="205"/>
    </row>
    <row r="74" spans="20:45" x14ac:dyDescent="0.25">
      <c r="T74" s="205"/>
      <c r="U74" s="205"/>
      <c r="V74" s="205"/>
      <c r="W74" s="205"/>
      <c r="X74" s="205"/>
      <c r="Y74" s="205"/>
      <c r="Z74" s="205"/>
      <c r="AA74" s="205"/>
      <c r="AB74" s="205"/>
      <c r="AC74" s="205"/>
      <c r="AD74" s="205"/>
      <c r="AE74" s="205"/>
      <c r="AF74" s="205"/>
      <c r="AG74" s="205"/>
      <c r="AH74" s="205"/>
      <c r="AL74" s="205"/>
      <c r="AM74" s="205"/>
      <c r="AN74" s="205"/>
      <c r="AO74" s="205"/>
      <c r="AP74" s="205"/>
      <c r="AQ74" s="205"/>
      <c r="AR74" s="205"/>
      <c r="AS74" s="205"/>
    </row>
    <row r="75" spans="20:45" x14ac:dyDescent="0.25">
      <c r="T75" s="205"/>
      <c r="U75" s="205"/>
      <c r="V75" s="205"/>
      <c r="W75" s="205"/>
      <c r="X75" s="205"/>
      <c r="Y75" s="205"/>
      <c r="Z75" s="205"/>
      <c r="AA75" s="205"/>
      <c r="AB75" s="205"/>
      <c r="AC75" s="205"/>
      <c r="AD75" s="205"/>
      <c r="AE75" s="205"/>
      <c r="AF75" s="205"/>
      <c r="AG75" s="205"/>
      <c r="AH75" s="205"/>
      <c r="AL75" s="205"/>
      <c r="AM75" s="205"/>
      <c r="AN75" s="205"/>
      <c r="AO75" s="205"/>
      <c r="AP75" s="205"/>
      <c r="AQ75" s="205"/>
      <c r="AR75" s="205"/>
      <c r="AS75" s="205"/>
    </row>
    <row r="76" spans="20:45" x14ac:dyDescent="0.25">
      <c r="T76" s="205"/>
      <c r="U76" s="205"/>
      <c r="V76" s="205"/>
      <c r="W76" s="205"/>
      <c r="X76" s="205"/>
      <c r="Y76" s="205"/>
      <c r="Z76" s="205"/>
      <c r="AA76" s="205"/>
      <c r="AB76" s="205"/>
      <c r="AC76" s="205"/>
      <c r="AD76" s="205"/>
      <c r="AE76" s="205"/>
      <c r="AF76" s="205"/>
      <c r="AG76" s="205"/>
      <c r="AH76" s="205"/>
      <c r="AL76" s="205"/>
      <c r="AM76" s="205"/>
      <c r="AN76" s="205"/>
      <c r="AO76" s="205"/>
      <c r="AP76" s="205"/>
      <c r="AQ76" s="205"/>
      <c r="AR76" s="205"/>
      <c r="AS76" s="205"/>
    </row>
    <row r="77" spans="20:45" x14ac:dyDescent="0.25">
      <c r="T77" s="205"/>
      <c r="U77" s="205"/>
      <c r="V77" s="205"/>
      <c r="W77" s="205"/>
      <c r="X77" s="205"/>
      <c r="Y77" s="205"/>
      <c r="Z77" s="205"/>
      <c r="AA77" s="205"/>
      <c r="AB77" s="205"/>
      <c r="AC77" s="205"/>
      <c r="AD77" s="205"/>
      <c r="AE77" s="205"/>
      <c r="AF77" s="205"/>
      <c r="AG77" s="205"/>
      <c r="AH77" s="205"/>
      <c r="AL77" s="205"/>
      <c r="AM77" s="205"/>
      <c r="AN77" s="205"/>
      <c r="AO77" s="205"/>
      <c r="AP77" s="205"/>
      <c r="AQ77" s="205"/>
      <c r="AR77" s="205"/>
      <c r="AS77" s="205"/>
    </row>
    <row r="78" spans="20:45" x14ac:dyDescent="0.25">
      <c r="T78" s="205"/>
      <c r="U78" s="205"/>
      <c r="V78" s="205"/>
      <c r="W78" s="205"/>
      <c r="X78" s="205"/>
      <c r="Y78" s="205"/>
      <c r="Z78" s="205"/>
      <c r="AA78" s="205"/>
      <c r="AB78" s="205"/>
      <c r="AC78" s="205"/>
      <c r="AD78" s="205"/>
      <c r="AE78" s="205"/>
      <c r="AF78" s="205"/>
      <c r="AG78" s="205"/>
      <c r="AH78" s="205"/>
      <c r="AL78" s="205"/>
      <c r="AM78" s="205"/>
      <c r="AN78" s="205"/>
      <c r="AO78" s="205"/>
      <c r="AP78" s="205"/>
      <c r="AQ78" s="205"/>
      <c r="AR78" s="205"/>
      <c r="AS78" s="205"/>
    </row>
    <row r="79" spans="20:45" x14ac:dyDescent="0.25">
      <c r="T79" s="205"/>
      <c r="U79" s="205"/>
      <c r="V79" s="205"/>
      <c r="W79" s="205"/>
      <c r="X79" s="205"/>
      <c r="Y79" s="205"/>
      <c r="Z79" s="205"/>
      <c r="AA79" s="205"/>
      <c r="AB79" s="205"/>
      <c r="AC79" s="205"/>
      <c r="AD79" s="205"/>
      <c r="AE79" s="205"/>
      <c r="AF79" s="205"/>
      <c r="AG79" s="205"/>
      <c r="AH79" s="205"/>
      <c r="AL79" s="205"/>
      <c r="AM79" s="205"/>
      <c r="AN79" s="205"/>
      <c r="AO79" s="205"/>
      <c r="AP79" s="205"/>
      <c r="AQ79" s="205"/>
      <c r="AR79" s="205"/>
      <c r="AS79" s="205"/>
    </row>
    <row r="80" spans="20:45" x14ac:dyDescent="0.25">
      <c r="T80" s="205"/>
      <c r="U80" s="205"/>
      <c r="V80" s="205"/>
      <c r="W80" s="205"/>
      <c r="X80" s="205"/>
      <c r="Y80" s="205"/>
      <c r="Z80" s="205"/>
      <c r="AA80" s="205"/>
      <c r="AB80" s="205"/>
      <c r="AC80" s="205"/>
      <c r="AD80" s="205"/>
      <c r="AE80" s="205"/>
      <c r="AF80" s="205"/>
      <c r="AG80" s="205"/>
      <c r="AH80" s="205"/>
      <c r="AL80" s="205"/>
      <c r="AM80" s="205"/>
      <c r="AN80" s="205"/>
      <c r="AO80" s="205"/>
      <c r="AP80" s="205"/>
      <c r="AQ80" s="205"/>
      <c r="AR80" s="205"/>
      <c r="AS80" s="205"/>
    </row>
    <row r="81" spans="20:45" x14ac:dyDescent="0.25">
      <c r="T81" s="205"/>
      <c r="U81" s="205"/>
      <c r="V81" s="205"/>
      <c r="W81" s="205"/>
      <c r="X81" s="205"/>
      <c r="Y81" s="205"/>
      <c r="Z81" s="205"/>
      <c r="AA81" s="205"/>
      <c r="AB81" s="205"/>
      <c r="AC81" s="205"/>
      <c r="AD81" s="205"/>
      <c r="AE81" s="205"/>
      <c r="AF81" s="205"/>
      <c r="AG81" s="205"/>
      <c r="AH81" s="205"/>
      <c r="AL81" s="205"/>
      <c r="AM81" s="205"/>
      <c r="AN81" s="205"/>
      <c r="AO81" s="205"/>
      <c r="AP81" s="205"/>
      <c r="AQ81" s="205"/>
      <c r="AR81" s="205"/>
      <c r="AS81" s="205"/>
    </row>
    <row r="82" spans="20:45" x14ac:dyDescent="0.25">
      <c r="T82" s="205"/>
      <c r="U82" s="205"/>
      <c r="V82" s="205"/>
      <c r="W82" s="205"/>
      <c r="X82" s="205"/>
      <c r="Y82" s="205"/>
      <c r="Z82" s="205"/>
      <c r="AA82" s="205"/>
      <c r="AB82" s="205"/>
      <c r="AC82" s="205"/>
      <c r="AD82" s="205"/>
      <c r="AE82" s="205"/>
      <c r="AF82" s="205"/>
      <c r="AG82" s="205"/>
      <c r="AH82" s="205"/>
      <c r="AL82" s="205"/>
      <c r="AM82" s="205"/>
      <c r="AN82" s="205"/>
      <c r="AO82" s="205"/>
      <c r="AP82" s="205"/>
      <c r="AQ82" s="205"/>
      <c r="AR82" s="205"/>
      <c r="AS82" s="205"/>
    </row>
    <row r="83" spans="20:45" x14ac:dyDescent="0.25">
      <c r="T83" s="205"/>
      <c r="U83" s="205"/>
      <c r="V83" s="205"/>
      <c r="W83" s="205"/>
      <c r="X83" s="205"/>
      <c r="Y83" s="205"/>
      <c r="Z83" s="205"/>
      <c r="AA83" s="205"/>
      <c r="AB83" s="205"/>
      <c r="AC83" s="205"/>
      <c r="AD83" s="205"/>
      <c r="AE83" s="205"/>
      <c r="AF83" s="205"/>
      <c r="AG83" s="205"/>
      <c r="AH83" s="205"/>
      <c r="AL83" s="205"/>
      <c r="AM83" s="205"/>
      <c r="AN83" s="205"/>
      <c r="AO83" s="205"/>
      <c r="AP83" s="205"/>
      <c r="AQ83" s="205"/>
      <c r="AR83" s="205"/>
      <c r="AS83" s="205"/>
    </row>
    <row r="84" spans="20:45" x14ac:dyDescent="0.25">
      <c r="T84" s="205"/>
      <c r="U84" s="205"/>
      <c r="V84" s="205"/>
      <c r="W84" s="205"/>
      <c r="X84" s="205"/>
      <c r="Y84" s="205"/>
      <c r="Z84" s="205"/>
      <c r="AA84" s="205"/>
      <c r="AB84" s="205"/>
      <c r="AC84" s="205"/>
      <c r="AD84" s="205"/>
      <c r="AE84" s="205"/>
      <c r="AF84" s="205"/>
      <c r="AG84" s="205"/>
      <c r="AH84" s="205"/>
      <c r="AL84" s="205"/>
      <c r="AM84" s="205"/>
      <c r="AN84" s="205"/>
      <c r="AO84" s="205"/>
      <c r="AP84" s="205"/>
      <c r="AQ84" s="205"/>
      <c r="AR84" s="205"/>
      <c r="AS84" s="205"/>
    </row>
    <row r="85" spans="20:45" x14ac:dyDescent="0.25">
      <c r="T85" s="205"/>
      <c r="U85" s="205"/>
      <c r="V85" s="205"/>
      <c r="W85" s="205"/>
      <c r="X85" s="205"/>
      <c r="Y85" s="205"/>
      <c r="Z85" s="205"/>
      <c r="AA85" s="205"/>
      <c r="AB85" s="205"/>
      <c r="AC85" s="205"/>
      <c r="AD85" s="205"/>
      <c r="AE85" s="205"/>
      <c r="AF85" s="205"/>
      <c r="AG85" s="205"/>
      <c r="AH85" s="205"/>
      <c r="AL85" s="205"/>
      <c r="AM85" s="205"/>
      <c r="AN85" s="205"/>
      <c r="AO85" s="205"/>
      <c r="AP85" s="205"/>
      <c r="AQ85" s="205"/>
      <c r="AR85" s="205"/>
      <c r="AS85" s="205"/>
    </row>
    <row r="86" spans="20:45" x14ac:dyDescent="0.25">
      <c r="T86" s="205"/>
      <c r="U86" s="205"/>
      <c r="V86" s="205"/>
      <c r="W86" s="205"/>
      <c r="X86" s="205"/>
      <c r="Y86" s="205"/>
      <c r="Z86" s="205"/>
      <c r="AA86" s="205"/>
      <c r="AB86" s="205"/>
      <c r="AC86" s="205"/>
      <c r="AD86" s="205"/>
      <c r="AE86" s="205"/>
      <c r="AF86" s="205"/>
      <c r="AG86" s="205"/>
      <c r="AH86" s="205"/>
      <c r="AL86" s="205"/>
      <c r="AM86" s="205"/>
      <c r="AN86" s="205"/>
      <c r="AO86" s="205"/>
      <c r="AP86" s="205"/>
      <c r="AQ86" s="205"/>
      <c r="AR86" s="205"/>
      <c r="AS86" s="205"/>
    </row>
    <row r="87" spans="20:45" x14ac:dyDescent="0.25">
      <c r="T87" s="205"/>
      <c r="U87" s="205"/>
      <c r="V87" s="205"/>
      <c r="W87" s="205"/>
      <c r="X87" s="205"/>
      <c r="Y87" s="205"/>
      <c r="Z87" s="205"/>
      <c r="AA87" s="205"/>
      <c r="AB87" s="205"/>
      <c r="AC87" s="205"/>
      <c r="AD87" s="205"/>
      <c r="AE87" s="205"/>
      <c r="AF87" s="205"/>
      <c r="AG87" s="205"/>
      <c r="AH87" s="205"/>
      <c r="AL87" s="205"/>
      <c r="AM87" s="205"/>
      <c r="AN87" s="205"/>
      <c r="AO87" s="205"/>
      <c r="AP87" s="205"/>
      <c r="AQ87" s="205"/>
      <c r="AR87" s="205"/>
      <c r="AS87" s="205"/>
    </row>
    <row r="88" spans="20:45" x14ac:dyDescent="0.25">
      <c r="T88" s="205"/>
      <c r="U88" s="205"/>
      <c r="V88" s="205"/>
      <c r="W88" s="205"/>
      <c r="X88" s="205"/>
      <c r="Y88" s="205"/>
      <c r="Z88" s="205"/>
      <c r="AA88" s="205"/>
      <c r="AB88" s="205"/>
      <c r="AC88" s="205"/>
      <c r="AD88" s="205"/>
      <c r="AE88" s="205"/>
      <c r="AF88" s="205"/>
      <c r="AG88" s="205"/>
      <c r="AH88" s="205"/>
      <c r="AL88" s="205"/>
      <c r="AM88" s="205"/>
      <c r="AN88" s="205"/>
      <c r="AO88" s="205"/>
      <c r="AP88" s="205"/>
      <c r="AQ88" s="205"/>
      <c r="AR88" s="205"/>
      <c r="AS88" s="205"/>
    </row>
    <row r="89" spans="20:45" x14ac:dyDescent="0.25">
      <c r="T89" s="205"/>
      <c r="U89" s="205"/>
      <c r="V89" s="205"/>
      <c r="W89" s="205"/>
      <c r="X89" s="205"/>
      <c r="Y89" s="205"/>
      <c r="Z89" s="205"/>
      <c r="AA89" s="205"/>
      <c r="AB89" s="205"/>
      <c r="AC89" s="205"/>
      <c r="AD89" s="205"/>
      <c r="AE89" s="205"/>
      <c r="AF89" s="205"/>
      <c r="AG89" s="205"/>
      <c r="AH89" s="205"/>
      <c r="AL89" s="205"/>
      <c r="AM89" s="205"/>
      <c r="AN89" s="205"/>
      <c r="AO89" s="205"/>
      <c r="AP89" s="205"/>
      <c r="AQ89" s="205"/>
      <c r="AR89" s="205"/>
      <c r="AS89" s="205"/>
    </row>
    <row r="90" spans="20:45" x14ac:dyDescent="0.25">
      <c r="T90" s="205"/>
      <c r="U90" s="205"/>
      <c r="V90" s="205"/>
      <c r="W90" s="205"/>
      <c r="X90" s="205"/>
      <c r="Y90" s="205"/>
      <c r="Z90" s="205"/>
      <c r="AA90" s="205"/>
      <c r="AB90" s="205"/>
      <c r="AC90" s="205"/>
      <c r="AD90" s="205"/>
      <c r="AE90" s="205"/>
      <c r="AF90" s="205"/>
      <c r="AG90" s="205"/>
      <c r="AH90" s="205"/>
      <c r="AL90" s="205"/>
      <c r="AM90" s="205"/>
      <c r="AN90" s="205"/>
      <c r="AO90" s="205"/>
      <c r="AP90" s="205"/>
      <c r="AQ90" s="205"/>
      <c r="AR90" s="205"/>
      <c r="AS90" s="205"/>
    </row>
    <row r="91" spans="20:45" x14ac:dyDescent="0.25">
      <c r="T91" s="205"/>
      <c r="U91" s="205"/>
      <c r="V91" s="205"/>
      <c r="W91" s="205"/>
      <c r="X91" s="205"/>
      <c r="Y91" s="205"/>
      <c r="Z91" s="205"/>
      <c r="AA91" s="205"/>
      <c r="AB91" s="205"/>
      <c r="AC91" s="205"/>
      <c r="AD91" s="205"/>
      <c r="AE91" s="205"/>
      <c r="AF91" s="205"/>
      <c r="AG91" s="205"/>
      <c r="AH91" s="205"/>
      <c r="AL91" s="205"/>
      <c r="AM91" s="205"/>
      <c r="AN91" s="205"/>
      <c r="AO91" s="205"/>
      <c r="AP91" s="205"/>
      <c r="AQ91" s="205"/>
      <c r="AR91" s="205"/>
      <c r="AS91" s="205"/>
    </row>
    <row r="92" spans="20:45" x14ac:dyDescent="0.25">
      <c r="T92" s="205"/>
      <c r="U92" s="205"/>
      <c r="V92" s="205"/>
      <c r="W92" s="205"/>
      <c r="X92" s="205"/>
      <c r="Y92" s="205"/>
      <c r="Z92" s="205"/>
      <c r="AA92" s="205"/>
      <c r="AB92" s="205"/>
      <c r="AC92" s="205"/>
      <c r="AD92" s="205"/>
      <c r="AE92" s="205"/>
      <c r="AF92" s="205"/>
      <c r="AG92" s="205"/>
      <c r="AH92" s="205"/>
      <c r="AL92" s="205"/>
      <c r="AM92" s="205"/>
      <c r="AN92" s="205"/>
      <c r="AO92" s="205"/>
      <c r="AP92" s="205"/>
      <c r="AQ92" s="205"/>
      <c r="AR92" s="205"/>
      <c r="AS92" s="205"/>
    </row>
    <row r="93" spans="20:45" x14ac:dyDescent="0.25">
      <c r="T93" s="205"/>
      <c r="U93" s="205"/>
      <c r="V93" s="205"/>
      <c r="W93" s="205"/>
      <c r="X93" s="205"/>
      <c r="Y93" s="205"/>
      <c r="Z93" s="205"/>
      <c r="AA93" s="205"/>
      <c r="AB93" s="205"/>
      <c r="AC93" s="205"/>
      <c r="AD93" s="205"/>
      <c r="AE93" s="205"/>
      <c r="AF93" s="205"/>
      <c r="AG93" s="205"/>
      <c r="AH93" s="205"/>
      <c r="AL93" s="205"/>
      <c r="AM93" s="205"/>
      <c r="AN93" s="205"/>
      <c r="AO93" s="205"/>
      <c r="AP93" s="205"/>
      <c r="AQ93" s="205"/>
      <c r="AR93" s="205"/>
      <c r="AS93" s="205"/>
    </row>
    <row r="94" spans="20:45" x14ac:dyDescent="0.25">
      <c r="T94" s="205"/>
      <c r="U94" s="205"/>
      <c r="V94" s="205"/>
      <c r="W94" s="205"/>
      <c r="X94" s="205"/>
      <c r="Y94" s="205"/>
      <c r="Z94" s="205"/>
      <c r="AA94" s="205"/>
      <c r="AB94" s="205"/>
      <c r="AC94" s="205"/>
      <c r="AD94" s="205"/>
      <c r="AE94" s="205"/>
      <c r="AF94" s="205"/>
      <c r="AG94" s="205"/>
      <c r="AH94" s="205"/>
      <c r="AL94" s="205"/>
      <c r="AM94" s="205"/>
      <c r="AN94" s="205"/>
      <c r="AO94" s="205"/>
      <c r="AP94" s="205"/>
      <c r="AQ94" s="205"/>
      <c r="AR94" s="205"/>
      <c r="AS94" s="205"/>
    </row>
    <row r="95" spans="20:45" x14ac:dyDescent="0.25">
      <c r="T95" s="205"/>
      <c r="U95" s="205"/>
      <c r="V95" s="205"/>
      <c r="W95" s="205"/>
      <c r="X95" s="205"/>
      <c r="Y95" s="205"/>
      <c r="Z95" s="205"/>
      <c r="AA95" s="205"/>
      <c r="AB95" s="205"/>
      <c r="AC95" s="205"/>
      <c r="AD95" s="205"/>
      <c r="AE95" s="205"/>
      <c r="AF95" s="205"/>
      <c r="AG95" s="205"/>
      <c r="AH95" s="205"/>
      <c r="AL95" s="205"/>
      <c r="AM95" s="205"/>
      <c r="AN95" s="205"/>
      <c r="AO95" s="205"/>
      <c r="AP95" s="205"/>
      <c r="AQ95" s="205"/>
      <c r="AR95" s="205"/>
      <c r="AS95" s="205"/>
    </row>
    <row r="96" spans="20:45" x14ac:dyDescent="0.25">
      <c r="T96" s="205"/>
      <c r="U96" s="205"/>
      <c r="V96" s="205"/>
      <c r="W96" s="205"/>
      <c r="X96" s="205"/>
      <c r="Y96" s="205"/>
      <c r="Z96" s="205"/>
      <c r="AA96" s="205"/>
      <c r="AB96" s="205"/>
      <c r="AC96" s="205"/>
      <c r="AD96" s="205"/>
      <c r="AE96" s="205"/>
      <c r="AF96" s="205"/>
      <c r="AG96" s="205"/>
      <c r="AH96" s="205"/>
      <c r="AL96" s="205"/>
      <c r="AM96" s="205"/>
      <c r="AN96" s="205"/>
      <c r="AO96" s="205"/>
      <c r="AP96" s="205"/>
      <c r="AQ96" s="205"/>
      <c r="AR96" s="205"/>
      <c r="AS96" s="205"/>
    </row>
    <row r="97" spans="20:45" x14ac:dyDescent="0.25">
      <c r="T97" s="205"/>
      <c r="U97" s="205"/>
      <c r="V97" s="205"/>
      <c r="W97" s="205"/>
      <c r="X97" s="205"/>
      <c r="Y97" s="205"/>
      <c r="Z97" s="205"/>
      <c r="AA97" s="205"/>
      <c r="AB97" s="205"/>
      <c r="AC97" s="205"/>
      <c r="AD97" s="205"/>
      <c r="AE97" s="205"/>
      <c r="AF97" s="205"/>
      <c r="AG97" s="205"/>
      <c r="AH97" s="205"/>
      <c r="AL97" s="205"/>
      <c r="AM97" s="205"/>
      <c r="AN97" s="205"/>
      <c r="AO97" s="205"/>
      <c r="AP97" s="205"/>
      <c r="AQ97" s="205"/>
      <c r="AR97" s="205"/>
      <c r="AS97" s="205"/>
    </row>
    <row r="98" spans="20:45" x14ac:dyDescent="0.25">
      <c r="T98" s="205"/>
      <c r="U98" s="205"/>
      <c r="V98" s="205"/>
      <c r="W98" s="205"/>
      <c r="X98" s="205"/>
      <c r="Y98" s="205"/>
      <c r="Z98" s="205"/>
      <c r="AA98" s="205"/>
      <c r="AB98" s="205"/>
      <c r="AC98" s="205"/>
      <c r="AD98" s="205"/>
      <c r="AE98" s="205"/>
      <c r="AF98" s="205"/>
      <c r="AG98" s="205"/>
      <c r="AH98" s="205"/>
      <c r="AL98" s="205"/>
      <c r="AM98" s="205"/>
      <c r="AN98" s="205"/>
      <c r="AO98" s="205"/>
      <c r="AP98" s="205"/>
      <c r="AQ98" s="205"/>
      <c r="AR98" s="205"/>
      <c r="AS98" s="205"/>
    </row>
    <row r="99" spans="20:45" x14ac:dyDescent="0.25">
      <c r="T99" s="205"/>
      <c r="U99" s="205"/>
      <c r="V99" s="205"/>
      <c r="W99" s="205"/>
      <c r="X99" s="205"/>
      <c r="Y99" s="205"/>
      <c r="Z99" s="205"/>
      <c r="AA99" s="205"/>
      <c r="AB99" s="205"/>
      <c r="AC99" s="205"/>
      <c r="AD99" s="205"/>
      <c r="AE99" s="205"/>
      <c r="AF99" s="205"/>
      <c r="AG99" s="205"/>
      <c r="AH99" s="205"/>
      <c r="AL99" s="205"/>
      <c r="AM99" s="205"/>
      <c r="AN99" s="205"/>
      <c r="AO99" s="205"/>
      <c r="AP99" s="205"/>
      <c r="AQ99" s="205"/>
      <c r="AR99" s="205"/>
      <c r="AS99" s="205"/>
    </row>
    <row r="100" spans="20:45" x14ac:dyDescent="0.25">
      <c r="T100" s="205"/>
      <c r="U100" s="205"/>
      <c r="V100" s="205"/>
      <c r="W100" s="205"/>
      <c r="X100" s="205"/>
      <c r="Y100" s="205"/>
      <c r="Z100" s="205"/>
      <c r="AA100" s="205"/>
      <c r="AB100" s="205"/>
      <c r="AC100" s="205"/>
      <c r="AD100" s="205"/>
      <c r="AE100" s="205"/>
      <c r="AF100" s="205"/>
      <c r="AG100" s="205"/>
      <c r="AH100" s="205"/>
      <c r="AL100" s="205"/>
      <c r="AM100" s="205"/>
      <c r="AN100" s="205"/>
      <c r="AO100" s="205"/>
      <c r="AP100" s="205"/>
      <c r="AQ100" s="205"/>
      <c r="AR100" s="205"/>
      <c r="AS100" s="205"/>
    </row>
    <row r="101" spans="20:45" x14ac:dyDescent="0.25">
      <c r="T101" s="205"/>
      <c r="U101" s="205"/>
      <c r="V101" s="205"/>
      <c r="W101" s="205"/>
      <c r="X101" s="205"/>
      <c r="Y101" s="205"/>
      <c r="Z101" s="205"/>
      <c r="AA101" s="205"/>
      <c r="AB101" s="205"/>
      <c r="AC101" s="205"/>
      <c r="AD101" s="205"/>
      <c r="AE101" s="205"/>
      <c r="AF101" s="205"/>
      <c r="AG101" s="205"/>
      <c r="AH101" s="205"/>
      <c r="AL101" s="205"/>
      <c r="AM101" s="205"/>
      <c r="AN101" s="205"/>
      <c r="AO101" s="205"/>
      <c r="AP101" s="205"/>
      <c r="AQ101" s="205"/>
      <c r="AR101" s="205"/>
      <c r="AS101" s="205"/>
    </row>
    <row r="102" spans="20:45" x14ac:dyDescent="0.25">
      <c r="T102" s="205"/>
      <c r="U102" s="205"/>
      <c r="V102" s="205"/>
      <c r="W102" s="205"/>
      <c r="X102" s="205"/>
      <c r="Y102" s="205"/>
      <c r="Z102" s="205"/>
      <c r="AA102" s="205"/>
      <c r="AB102" s="205"/>
      <c r="AC102" s="205"/>
      <c r="AD102" s="205"/>
      <c r="AE102" s="205"/>
      <c r="AF102" s="205"/>
      <c r="AG102" s="205"/>
      <c r="AH102" s="205"/>
      <c r="AL102" s="205"/>
      <c r="AM102" s="205"/>
      <c r="AN102" s="205"/>
      <c r="AO102" s="205"/>
      <c r="AP102" s="205"/>
      <c r="AQ102" s="205"/>
      <c r="AR102" s="205"/>
      <c r="AS102" s="205"/>
    </row>
    <row r="103" spans="20:45" x14ac:dyDescent="0.25">
      <c r="T103" s="205"/>
      <c r="U103" s="205"/>
      <c r="V103" s="205"/>
      <c r="W103" s="205"/>
      <c r="X103" s="205"/>
      <c r="Y103" s="205"/>
      <c r="Z103" s="205"/>
      <c r="AA103" s="205"/>
      <c r="AB103" s="205"/>
      <c r="AC103" s="205"/>
      <c r="AD103" s="205"/>
      <c r="AE103" s="205"/>
      <c r="AF103" s="205"/>
      <c r="AG103" s="205"/>
      <c r="AH103" s="205"/>
      <c r="AL103" s="205"/>
      <c r="AM103" s="205"/>
      <c r="AN103" s="205"/>
      <c r="AO103" s="205"/>
      <c r="AP103" s="205"/>
      <c r="AQ103" s="205"/>
      <c r="AR103" s="205"/>
      <c r="AS103" s="205"/>
    </row>
    <row r="104" spans="20:45" x14ac:dyDescent="0.25">
      <c r="T104" s="205"/>
      <c r="U104" s="205"/>
      <c r="V104" s="205"/>
      <c r="W104" s="205"/>
      <c r="X104" s="205"/>
      <c r="Y104" s="205"/>
      <c r="Z104" s="205"/>
      <c r="AA104" s="205"/>
      <c r="AB104" s="205"/>
      <c r="AC104" s="205"/>
      <c r="AD104" s="205"/>
      <c r="AE104" s="205"/>
      <c r="AF104" s="205"/>
      <c r="AG104" s="205"/>
      <c r="AH104" s="205"/>
      <c r="AL104" s="205"/>
      <c r="AM104" s="205"/>
      <c r="AN104" s="205"/>
      <c r="AO104" s="205"/>
      <c r="AP104" s="205"/>
      <c r="AQ104" s="205"/>
      <c r="AR104" s="205"/>
      <c r="AS104" s="205"/>
    </row>
    <row r="105" spans="20:45" x14ac:dyDescent="0.25">
      <c r="T105" s="205"/>
      <c r="U105" s="205"/>
      <c r="V105" s="205"/>
      <c r="W105" s="205"/>
      <c r="X105" s="205"/>
      <c r="Y105" s="205"/>
      <c r="Z105" s="205"/>
      <c r="AA105" s="205"/>
      <c r="AB105" s="205"/>
      <c r="AC105" s="205"/>
      <c r="AD105" s="205"/>
      <c r="AE105" s="205"/>
      <c r="AF105" s="205"/>
      <c r="AG105" s="205"/>
      <c r="AH105" s="205"/>
      <c r="AL105" s="205"/>
      <c r="AM105" s="205"/>
      <c r="AN105" s="205"/>
      <c r="AO105" s="205"/>
      <c r="AP105" s="205"/>
      <c r="AQ105" s="205"/>
      <c r="AR105" s="205"/>
      <c r="AS105" s="205"/>
    </row>
    <row r="106" spans="20:45" x14ac:dyDescent="0.25">
      <c r="T106" s="205"/>
      <c r="U106" s="205"/>
      <c r="V106" s="205"/>
      <c r="W106" s="205"/>
      <c r="X106" s="205"/>
      <c r="Y106" s="205"/>
      <c r="Z106" s="205"/>
      <c r="AA106" s="205"/>
      <c r="AB106" s="205"/>
      <c r="AC106" s="205"/>
      <c r="AD106" s="205"/>
      <c r="AE106" s="205"/>
      <c r="AF106" s="205"/>
      <c r="AG106" s="205"/>
      <c r="AH106" s="205"/>
      <c r="AL106" s="205"/>
      <c r="AM106" s="205"/>
      <c r="AN106" s="205"/>
      <c r="AO106" s="205"/>
      <c r="AP106" s="205"/>
      <c r="AQ106" s="205"/>
      <c r="AR106" s="205"/>
      <c r="AS106" s="205"/>
    </row>
    <row r="107" spans="20:45" x14ac:dyDescent="0.25">
      <c r="T107" s="205"/>
      <c r="U107" s="205"/>
      <c r="V107" s="205"/>
      <c r="W107" s="205"/>
      <c r="X107" s="205"/>
      <c r="Y107" s="205"/>
      <c r="Z107" s="205"/>
      <c r="AA107" s="205"/>
      <c r="AB107" s="205"/>
      <c r="AC107" s="205"/>
      <c r="AD107" s="205"/>
      <c r="AE107" s="205"/>
      <c r="AF107" s="205"/>
      <c r="AG107" s="205"/>
      <c r="AH107" s="205"/>
      <c r="AL107" s="205"/>
      <c r="AM107" s="205"/>
      <c r="AN107" s="205"/>
      <c r="AO107" s="205"/>
      <c r="AP107" s="205"/>
      <c r="AQ107" s="205"/>
      <c r="AR107" s="205"/>
      <c r="AS107" s="205"/>
    </row>
    <row r="108" spans="20:45" x14ac:dyDescent="0.25">
      <c r="T108" s="205"/>
      <c r="U108" s="205"/>
      <c r="V108" s="205"/>
      <c r="W108" s="205"/>
      <c r="X108" s="205"/>
      <c r="Y108" s="205"/>
      <c r="Z108" s="205"/>
      <c r="AA108" s="205"/>
      <c r="AB108" s="205"/>
      <c r="AC108" s="205"/>
      <c r="AD108" s="205"/>
      <c r="AE108" s="205"/>
      <c r="AF108" s="205"/>
      <c r="AG108" s="205"/>
      <c r="AH108" s="205"/>
      <c r="AL108" s="205"/>
      <c r="AM108" s="205"/>
      <c r="AN108" s="205"/>
      <c r="AO108" s="205"/>
      <c r="AP108" s="205"/>
      <c r="AQ108" s="205"/>
      <c r="AR108" s="205"/>
      <c r="AS108" s="205"/>
    </row>
    <row r="109" spans="20:45" x14ac:dyDescent="0.25">
      <c r="T109" s="205"/>
      <c r="U109" s="205"/>
      <c r="V109" s="205"/>
      <c r="W109" s="205"/>
      <c r="X109" s="205"/>
      <c r="Y109" s="205"/>
      <c r="Z109" s="205"/>
      <c r="AA109" s="205"/>
      <c r="AB109" s="205"/>
      <c r="AC109" s="205"/>
      <c r="AD109" s="205"/>
      <c r="AE109" s="205"/>
      <c r="AF109" s="205"/>
      <c r="AG109" s="205"/>
      <c r="AH109" s="205"/>
      <c r="AL109" s="205"/>
      <c r="AM109" s="205"/>
      <c r="AN109" s="205"/>
      <c r="AO109" s="205"/>
      <c r="AP109" s="205"/>
      <c r="AQ109" s="205"/>
      <c r="AR109" s="205"/>
      <c r="AS109" s="205"/>
    </row>
    <row r="110" spans="20:45" x14ac:dyDescent="0.25">
      <c r="T110" s="205"/>
      <c r="U110" s="205"/>
      <c r="V110" s="205"/>
      <c r="W110" s="205"/>
      <c r="X110" s="205"/>
      <c r="Y110" s="205"/>
      <c r="Z110" s="205"/>
      <c r="AA110" s="205"/>
      <c r="AB110" s="205"/>
      <c r="AC110" s="205"/>
      <c r="AD110" s="205"/>
      <c r="AE110" s="205"/>
      <c r="AF110" s="205"/>
      <c r="AG110" s="205"/>
      <c r="AH110" s="205"/>
      <c r="AL110" s="205"/>
      <c r="AM110" s="205"/>
      <c r="AN110" s="205"/>
      <c r="AO110" s="205"/>
      <c r="AP110" s="205"/>
      <c r="AQ110" s="205"/>
      <c r="AR110" s="205"/>
      <c r="AS110" s="205"/>
    </row>
    <row r="111" spans="20:45" x14ac:dyDescent="0.25">
      <c r="T111" s="205"/>
      <c r="U111" s="205"/>
      <c r="V111" s="205"/>
      <c r="W111" s="205"/>
      <c r="X111" s="205"/>
      <c r="Y111" s="205"/>
      <c r="Z111" s="205"/>
      <c r="AA111" s="205"/>
      <c r="AB111" s="205"/>
      <c r="AC111" s="205"/>
      <c r="AD111" s="205"/>
      <c r="AE111" s="205"/>
      <c r="AF111" s="205"/>
      <c r="AG111" s="205"/>
      <c r="AH111" s="205"/>
      <c r="AL111" s="205"/>
      <c r="AM111" s="205"/>
      <c r="AN111" s="205"/>
      <c r="AO111" s="205"/>
      <c r="AP111" s="205"/>
      <c r="AQ111" s="205"/>
      <c r="AR111" s="205"/>
      <c r="AS111" s="205"/>
    </row>
    <row r="112" spans="20:45" x14ac:dyDescent="0.25">
      <c r="T112" s="205"/>
      <c r="U112" s="205"/>
      <c r="V112" s="205"/>
      <c r="W112" s="205"/>
      <c r="X112" s="205"/>
      <c r="Y112" s="205"/>
      <c r="Z112" s="205"/>
      <c r="AA112" s="205"/>
      <c r="AB112" s="205"/>
      <c r="AC112" s="205"/>
      <c r="AD112" s="205"/>
      <c r="AE112" s="205"/>
      <c r="AF112" s="205"/>
      <c r="AG112" s="205"/>
      <c r="AH112" s="205"/>
      <c r="AL112" s="205"/>
      <c r="AM112" s="205"/>
      <c r="AN112" s="205"/>
      <c r="AO112" s="205"/>
      <c r="AP112" s="205"/>
      <c r="AQ112" s="205"/>
      <c r="AR112" s="205"/>
      <c r="AS112" s="205"/>
    </row>
    <row r="113" spans="20:45" x14ac:dyDescent="0.25">
      <c r="T113" s="205"/>
      <c r="U113" s="205"/>
      <c r="V113" s="205"/>
      <c r="W113" s="205"/>
      <c r="X113" s="205"/>
      <c r="Y113" s="205"/>
      <c r="Z113" s="205"/>
      <c r="AA113" s="205"/>
      <c r="AB113" s="205"/>
      <c r="AC113" s="205"/>
      <c r="AD113" s="205"/>
      <c r="AE113" s="205"/>
      <c r="AF113" s="205"/>
      <c r="AG113" s="205"/>
      <c r="AH113" s="205"/>
      <c r="AL113" s="205"/>
      <c r="AM113" s="205"/>
      <c r="AN113" s="205"/>
      <c r="AO113" s="205"/>
      <c r="AP113" s="205"/>
      <c r="AQ113" s="205"/>
      <c r="AR113" s="205"/>
      <c r="AS113" s="205"/>
    </row>
    <row r="114" spans="20:45" x14ac:dyDescent="0.25">
      <c r="T114" s="205"/>
      <c r="U114" s="205"/>
      <c r="V114" s="205"/>
      <c r="W114" s="205"/>
      <c r="X114" s="205"/>
      <c r="Y114" s="205"/>
      <c r="Z114" s="205"/>
      <c r="AA114" s="205"/>
      <c r="AB114" s="205"/>
      <c r="AC114" s="205"/>
      <c r="AD114" s="205"/>
      <c r="AE114" s="205"/>
      <c r="AF114" s="205"/>
      <c r="AG114" s="205"/>
      <c r="AH114" s="205"/>
      <c r="AL114" s="205"/>
      <c r="AM114" s="205"/>
      <c r="AN114" s="205"/>
      <c r="AO114" s="205"/>
      <c r="AP114" s="205"/>
      <c r="AQ114" s="205"/>
      <c r="AR114" s="205"/>
      <c r="AS114" s="205"/>
    </row>
    <row r="115" spans="20:45" x14ac:dyDescent="0.25">
      <c r="T115" s="205"/>
      <c r="U115" s="205"/>
      <c r="V115" s="205"/>
      <c r="W115" s="205"/>
      <c r="X115" s="205"/>
      <c r="Y115" s="205"/>
      <c r="Z115" s="205"/>
      <c r="AA115" s="205"/>
      <c r="AB115" s="205"/>
      <c r="AC115" s="205"/>
      <c r="AD115" s="205"/>
      <c r="AE115" s="205"/>
      <c r="AF115" s="205"/>
      <c r="AG115" s="205"/>
      <c r="AH115" s="205"/>
      <c r="AL115" s="205"/>
      <c r="AM115" s="205"/>
      <c r="AN115" s="205"/>
      <c r="AO115" s="205"/>
      <c r="AP115" s="205"/>
      <c r="AQ115" s="205"/>
      <c r="AR115" s="205"/>
      <c r="AS115" s="205"/>
    </row>
    <row r="116" spans="20:45" x14ac:dyDescent="0.25">
      <c r="T116" s="205"/>
      <c r="U116" s="205"/>
      <c r="V116" s="205"/>
      <c r="W116" s="205"/>
      <c r="X116" s="205"/>
      <c r="Y116" s="205"/>
      <c r="Z116" s="205"/>
      <c r="AA116" s="205"/>
      <c r="AB116" s="205"/>
      <c r="AC116" s="205"/>
      <c r="AD116" s="205"/>
      <c r="AE116" s="205"/>
      <c r="AF116" s="205"/>
      <c r="AG116" s="205"/>
      <c r="AH116" s="205"/>
      <c r="AL116" s="205"/>
      <c r="AM116" s="205"/>
      <c r="AN116" s="205"/>
      <c r="AO116" s="205"/>
      <c r="AP116" s="205"/>
      <c r="AQ116" s="205"/>
      <c r="AR116" s="205"/>
      <c r="AS116" s="205"/>
    </row>
    <row r="117" spans="20:45" x14ac:dyDescent="0.25">
      <c r="T117" s="205"/>
      <c r="U117" s="205"/>
      <c r="V117" s="205"/>
      <c r="W117" s="205"/>
      <c r="X117" s="205"/>
      <c r="Y117" s="205"/>
      <c r="Z117" s="205"/>
      <c r="AA117" s="205"/>
      <c r="AB117" s="205"/>
      <c r="AC117" s="205"/>
      <c r="AD117" s="205"/>
      <c r="AE117" s="205"/>
      <c r="AF117" s="205"/>
      <c r="AG117" s="205"/>
      <c r="AH117" s="205"/>
      <c r="AL117" s="205"/>
      <c r="AM117" s="205"/>
      <c r="AN117" s="205"/>
      <c r="AO117" s="205"/>
      <c r="AP117" s="205"/>
      <c r="AQ117" s="205"/>
      <c r="AR117" s="205"/>
      <c r="AS117" s="205"/>
    </row>
    <row r="118" spans="20:45" x14ac:dyDescent="0.25">
      <c r="T118" s="205"/>
      <c r="U118" s="205"/>
      <c r="V118" s="205"/>
      <c r="W118" s="205"/>
      <c r="X118" s="205"/>
      <c r="Y118" s="205"/>
      <c r="Z118" s="205"/>
      <c r="AA118" s="205"/>
      <c r="AB118" s="205"/>
      <c r="AC118" s="205"/>
      <c r="AD118" s="205"/>
      <c r="AE118" s="205"/>
      <c r="AF118" s="205"/>
      <c r="AG118" s="205"/>
      <c r="AH118" s="205"/>
      <c r="AL118" s="205"/>
      <c r="AM118" s="205"/>
      <c r="AN118" s="205"/>
      <c r="AO118" s="205"/>
      <c r="AP118" s="205"/>
      <c r="AQ118" s="205"/>
      <c r="AR118" s="205"/>
      <c r="AS118" s="205"/>
    </row>
    <row r="119" spans="20:45" x14ac:dyDescent="0.25">
      <c r="T119" s="205"/>
      <c r="U119" s="205"/>
      <c r="V119" s="205"/>
      <c r="W119" s="205"/>
      <c r="X119" s="205"/>
      <c r="Y119" s="205"/>
      <c r="Z119" s="205"/>
      <c r="AA119" s="205"/>
      <c r="AB119" s="205"/>
      <c r="AC119" s="205"/>
      <c r="AD119" s="205"/>
      <c r="AE119" s="205"/>
      <c r="AF119" s="205"/>
      <c r="AG119" s="205"/>
      <c r="AH119" s="205"/>
      <c r="AL119" s="205"/>
      <c r="AM119" s="205"/>
      <c r="AN119" s="205"/>
      <c r="AO119" s="205"/>
      <c r="AP119" s="205"/>
      <c r="AQ119" s="205"/>
      <c r="AR119" s="205"/>
      <c r="AS119" s="205"/>
    </row>
    <row r="120" spans="20:45" x14ac:dyDescent="0.25">
      <c r="T120" s="205"/>
      <c r="U120" s="205"/>
      <c r="V120" s="205"/>
      <c r="W120" s="205"/>
      <c r="X120" s="205"/>
      <c r="Y120" s="205"/>
      <c r="Z120" s="205"/>
      <c r="AA120" s="205"/>
      <c r="AB120" s="205"/>
      <c r="AC120" s="205"/>
      <c r="AD120" s="205"/>
      <c r="AE120" s="205"/>
      <c r="AF120" s="205"/>
      <c r="AG120" s="205"/>
      <c r="AH120" s="205"/>
      <c r="AL120" s="205"/>
      <c r="AM120" s="205"/>
      <c r="AN120" s="205"/>
      <c r="AO120" s="205"/>
      <c r="AP120" s="205"/>
      <c r="AQ120" s="205"/>
      <c r="AR120" s="205"/>
      <c r="AS120" s="205"/>
    </row>
    <row r="121" spans="20:45" x14ac:dyDescent="0.25">
      <c r="T121" s="205"/>
      <c r="U121" s="205"/>
      <c r="V121" s="205"/>
      <c r="W121" s="205"/>
      <c r="X121" s="205"/>
      <c r="Y121" s="205"/>
      <c r="Z121" s="205"/>
      <c r="AA121" s="205"/>
      <c r="AB121" s="205"/>
      <c r="AC121" s="205"/>
      <c r="AD121" s="205"/>
      <c r="AE121" s="205"/>
      <c r="AF121" s="205"/>
      <c r="AG121" s="205"/>
      <c r="AH121" s="205"/>
      <c r="AL121" s="205"/>
      <c r="AM121" s="205"/>
      <c r="AN121" s="205"/>
      <c r="AO121" s="205"/>
      <c r="AP121" s="205"/>
      <c r="AQ121" s="205"/>
      <c r="AR121" s="205"/>
      <c r="AS121" s="205"/>
    </row>
    <row r="122" spans="20:45" x14ac:dyDescent="0.25">
      <c r="T122" s="205"/>
      <c r="U122" s="205"/>
      <c r="V122" s="205"/>
      <c r="W122" s="205"/>
      <c r="X122" s="205"/>
      <c r="Y122" s="205"/>
      <c r="Z122" s="205"/>
      <c r="AA122" s="205"/>
      <c r="AB122" s="205"/>
      <c r="AC122" s="205"/>
      <c r="AD122" s="205"/>
      <c r="AE122" s="205"/>
      <c r="AF122" s="205"/>
      <c r="AG122" s="205"/>
      <c r="AH122" s="205"/>
      <c r="AL122" s="205"/>
      <c r="AM122" s="205"/>
      <c r="AN122" s="205"/>
      <c r="AO122" s="205"/>
      <c r="AP122" s="205"/>
      <c r="AQ122" s="205"/>
      <c r="AR122" s="205"/>
      <c r="AS122" s="205"/>
    </row>
    <row r="123" spans="20:45" x14ac:dyDescent="0.25">
      <c r="T123" s="205"/>
      <c r="U123" s="205"/>
      <c r="V123" s="205"/>
      <c r="W123" s="205"/>
      <c r="X123" s="205"/>
      <c r="Y123" s="205"/>
      <c r="Z123" s="205"/>
      <c r="AA123" s="205"/>
      <c r="AB123" s="205"/>
      <c r="AC123" s="205"/>
      <c r="AD123" s="205"/>
      <c r="AE123" s="205"/>
      <c r="AF123" s="205"/>
      <c r="AG123" s="205"/>
      <c r="AH123" s="205"/>
      <c r="AL123" s="205"/>
      <c r="AM123" s="205"/>
      <c r="AN123" s="205"/>
      <c r="AO123" s="205"/>
      <c r="AP123" s="205"/>
      <c r="AQ123" s="205"/>
      <c r="AR123" s="205"/>
      <c r="AS123" s="205"/>
    </row>
    <row r="124" spans="20:45" x14ac:dyDescent="0.25">
      <c r="T124" s="205"/>
      <c r="U124" s="205"/>
      <c r="V124" s="205"/>
      <c r="W124" s="205"/>
      <c r="X124" s="205"/>
      <c r="Y124" s="205"/>
      <c r="Z124" s="205"/>
      <c r="AA124" s="205"/>
      <c r="AB124" s="205"/>
      <c r="AC124" s="205"/>
      <c r="AD124" s="205"/>
      <c r="AE124" s="205"/>
      <c r="AF124" s="205"/>
      <c r="AG124" s="205"/>
      <c r="AH124" s="205"/>
      <c r="AL124" s="205"/>
      <c r="AM124" s="205"/>
      <c r="AN124" s="205"/>
      <c r="AO124" s="205"/>
      <c r="AP124" s="205"/>
      <c r="AQ124" s="205"/>
      <c r="AR124" s="205"/>
      <c r="AS124" s="205"/>
    </row>
    <row r="125" spans="20:45" x14ac:dyDescent="0.25">
      <c r="T125" s="205"/>
      <c r="U125" s="205"/>
      <c r="V125" s="205"/>
      <c r="W125" s="205"/>
      <c r="X125" s="205"/>
      <c r="Y125" s="205"/>
      <c r="Z125" s="205"/>
      <c r="AA125" s="205"/>
      <c r="AB125" s="205"/>
      <c r="AC125" s="205"/>
      <c r="AD125" s="205"/>
      <c r="AE125" s="205"/>
      <c r="AF125" s="205"/>
      <c r="AG125" s="205"/>
      <c r="AH125" s="205"/>
      <c r="AL125" s="205"/>
      <c r="AM125" s="205"/>
      <c r="AN125" s="205"/>
      <c r="AO125" s="205"/>
      <c r="AP125" s="205"/>
      <c r="AQ125" s="205"/>
      <c r="AR125" s="205"/>
      <c r="AS125" s="205"/>
    </row>
    <row r="126" spans="20:45" x14ac:dyDescent="0.25">
      <c r="T126" s="205"/>
      <c r="U126" s="205"/>
      <c r="V126" s="205"/>
      <c r="W126" s="205"/>
      <c r="X126" s="205"/>
      <c r="Y126" s="205"/>
      <c r="Z126" s="205"/>
      <c r="AA126" s="205"/>
      <c r="AB126" s="205"/>
      <c r="AC126" s="205"/>
      <c r="AD126" s="205"/>
      <c r="AE126" s="205"/>
      <c r="AF126" s="205"/>
      <c r="AG126" s="205"/>
      <c r="AH126" s="205"/>
      <c r="AL126" s="205"/>
      <c r="AM126" s="205"/>
      <c r="AN126" s="205"/>
      <c r="AO126" s="205"/>
      <c r="AP126" s="205"/>
      <c r="AQ126" s="205"/>
      <c r="AR126" s="205"/>
      <c r="AS126" s="205"/>
    </row>
    <row r="127" spans="20:45" x14ac:dyDescent="0.25">
      <c r="T127" s="205"/>
      <c r="U127" s="205"/>
      <c r="V127" s="205"/>
      <c r="W127" s="205"/>
      <c r="X127" s="205"/>
      <c r="Y127" s="205"/>
      <c r="Z127" s="205"/>
      <c r="AA127" s="205"/>
      <c r="AB127" s="205"/>
      <c r="AC127" s="205"/>
      <c r="AD127" s="205"/>
      <c r="AE127" s="205"/>
      <c r="AF127" s="205"/>
      <c r="AG127" s="205"/>
      <c r="AH127" s="205"/>
      <c r="AL127" s="205"/>
      <c r="AM127" s="205"/>
      <c r="AN127" s="205"/>
      <c r="AO127" s="205"/>
      <c r="AP127" s="205"/>
      <c r="AQ127" s="205"/>
      <c r="AR127" s="205"/>
      <c r="AS127" s="205"/>
    </row>
    <row r="128" spans="20:45" x14ac:dyDescent="0.25">
      <c r="T128" s="205"/>
      <c r="U128" s="205"/>
      <c r="V128" s="205"/>
      <c r="W128" s="205"/>
      <c r="X128" s="205"/>
      <c r="Y128" s="205"/>
      <c r="Z128" s="205"/>
      <c r="AA128" s="205"/>
      <c r="AB128" s="205"/>
      <c r="AC128" s="205"/>
      <c r="AD128" s="205"/>
      <c r="AE128" s="205"/>
      <c r="AF128" s="205"/>
      <c r="AG128" s="205"/>
      <c r="AH128" s="205"/>
      <c r="AL128" s="205"/>
      <c r="AM128" s="205"/>
      <c r="AN128" s="205"/>
      <c r="AO128" s="205"/>
      <c r="AP128" s="205"/>
      <c r="AQ128" s="205"/>
      <c r="AR128" s="205"/>
      <c r="AS128" s="205"/>
    </row>
    <row r="129" spans="20:45" x14ac:dyDescent="0.25">
      <c r="T129" s="205"/>
      <c r="U129" s="205"/>
      <c r="V129" s="205"/>
      <c r="W129" s="205"/>
      <c r="X129" s="205"/>
      <c r="Y129" s="205"/>
      <c r="Z129" s="205"/>
      <c r="AA129" s="205"/>
      <c r="AB129" s="205"/>
      <c r="AC129" s="205"/>
      <c r="AD129" s="205"/>
      <c r="AE129" s="205"/>
      <c r="AF129" s="205"/>
      <c r="AG129" s="205"/>
      <c r="AH129" s="205"/>
      <c r="AL129" s="205"/>
      <c r="AM129" s="205"/>
      <c r="AN129" s="205"/>
      <c r="AO129" s="205"/>
      <c r="AP129" s="205"/>
      <c r="AQ129" s="205"/>
      <c r="AR129" s="205"/>
      <c r="AS129" s="205"/>
    </row>
    <row r="130" spans="20:45" x14ac:dyDescent="0.25">
      <c r="T130" s="205"/>
      <c r="U130" s="205"/>
      <c r="V130" s="205"/>
      <c r="W130" s="205"/>
      <c r="X130" s="205"/>
      <c r="Y130" s="205"/>
      <c r="Z130" s="205"/>
      <c r="AA130" s="205"/>
      <c r="AB130" s="205"/>
      <c r="AC130" s="205"/>
      <c r="AD130" s="205"/>
      <c r="AE130" s="205"/>
      <c r="AF130" s="205"/>
      <c r="AG130" s="205"/>
      <c r="AH130" s="205"/>
      <c r="AL130" s="205"/>
      <c r="AM130" s="205"/>
      <c r="AN130" s="205"/>
      <c r="AO130" s="205"/>
      <c r="AP130" s="205"/>
      <c r="AQ130" s="205"/>
      <c r="AR130" s="205"/>
      <c r="AS130" s="205"/>
    </row>
    <row r="131" spans="20:45" x14ac:dyDescent="0.25">
      <c r="T131" s="205"/>
      <c r="U131" s="205"/>
      <c r="V131" s="205"/>
      <c r="W131" s="205"/>
      <c r="X131" s="205"/>
      <c r="Y131" s="205"/>
      <c r="Z131" s="205"/>
      <c r="AA131" s="205"/>
      <c r="AB131" s="205"/>
      <c r="AC131" s="205"/>
      <c r="AD131" s="205"/>
      <c r="AE131" s="205"/>
      <c r="AF131" s="205"/>
      <c r="AG131" s="205"/>
      <c r="AH131" s="205"/>
      <c r="AL131" s="205"/>
      <c r="AM131" s="205"/>
      <c r="AN131" s="205"/>
      <c r="AO131" s="205"/>
      <c r="AP131" s="205"/>
      <c r="AQ131" s="205"/>
      <c r="AR131" s="205"/>
      <c r="AS131" s="205"/>
    </row>
    <row r="132" spans="20:45" x14ac:dyDescent="0.25">
      <c r="T132" s="205"/>
      <c r="U132" s="205"/>
      <c r="V132" s="205"/>
      <c r="W132" s="205"/>
      <c r="X132" s="205"/>
      <c r="Y132" s="205"/>
      <c r="Z132" s="205"/>
      <c r="AA132" s="205"/>
      <c r="AB132" s="205"/>
      <c r="AC132" s="205"/>
      <c r="AD132" s="205"/>
      <c r="AE132" s="205"/>
      <c r="AF132" s="205"/>
      <c r="AG132" s="205"/>
      <c r="AH132" s="205"/>
      <c r="AL132" s="205"/>
      <c r="AM132" s="205"/>
      <c r="AN132" s="205"/>
      <c r="AO132" s="205"/>
      <c r="AP132" s="205"/>
      <c r="AQ132" s="205"/>
      <c r="AR132" s="205"/>
      <c r="AS132" s="205"/>
    </row>
    <row r="133" spans="20:45" x14ac:dyDescent="0.25">
      <c r="T133" s="205"/>
      <c r="U133" s="205"/>
      <c r="V133" s="205"/>
      <c r="W133" s="205"/>
      <c r="X133" s="205"/>
      <c r="Y133" s="205"/>
      <c r="Z133" s="205"/>
      <c r="AA133" s="205"/>
      <c r="AB133" s="205"/>
      <c r="AC133" s="205"/>
      <c r="AD133" s="205"/>
      <c r="AE133" s="205"/>
      <c r="AF133" s="205"/>
      <c r="AG133" s="205"/>
      <c r="AH133" s="205"/>
      <c r="AL133" s="205"/>
      <c r="AM133" s="205"/>
      <c r="AN133" s="205"/>
      <c r="AO133" s="205"/>
      <c r="AP133" s="205"/>
      <c r="AQ133" s="205"/>
      <c r="AR133" s="205"/>
      <c r="AS133" s="205"/>
    </row>
    <row r="134" spans="20:45" x14ac:dyDescent="0.25">
      <c r="T134" s="205"/>
      <c r="U134" s="205"/>
      <c r="V134" s="205"/>
      <c r="W134" s="205"/>
      <c r="X134" s="205"/>
      <c r="Y134" s="205"/>
      <c r="Z134" s="205"/>
      <c r="AA134" s="205"/>
      <c r="AB134" s="205"/>
      <c r="AC134" s="205"/>
      <c r="AD134" s="205"/>
      <c r="AE134" s="205"/>
      <c r="AF134" s="205"/>
      <c r="AG134" s="205"/>
      <c r="AH134" s="205"/>
      <c r="AL134" s="205"/>
      <c r="AM134" s="205"/>
      <c r="AN134" s="205"/>
      <c r="AO134" s="205"/>
      <c r="AP134" s="205"/>
      <c r="AQ134" s="205"/>
      <c r="AR134" s="205"/>
      <c r="AS134" s="205"/>
    </row>
    <row r="135" spans="20:45" x14ac:dyDescent="0.25">
      <c r="T135" s="205"/>
      <c r="U135" s="205"/>
      <c r="V135" s="205"/>
      <c r="W135" s="205"/>
      <c r="X135" s="205"/>
      <c r="Y135" s="205"/>
      <c r="Z135" s="205"/>
      <c r="AA135" s="205"/>
      <c r="AB135" s="205"/>
      <c r="AC135" s="205"/>
      <c r="AD135" s="205"/>
      <c r="AE135" s="205"/>
      <c r="AF135" s="205"/>
      <c r="AG135" s="205"/>
      <c r="AH135" s="205"/>
      <c r="AL135" s="205"/>
      <c r="AM135" s="205"/>
      <c r="AN135" s="205"/>
      <c r="AO135" s="205"/>
      <c r="AP135" s="205"/>
      <c r="AQ135" s="205"/>
      <c r="AR135" s="205"/>
      <c r="AS135" s="205"/>
    </row>
    <row r="136" spans="20:45" x14ac:dyDescent="0.25">
      <c r="T136" s="205"/>
      <c r="U136" s="205"/>
      <c r="V136" s="205"/>
      <c r="W136" s="205"/>
      <c r="X136" s="205"/>
      <c r="Y136" s="205"/>
      <c r="Z136" s="205"/>
      <c r="AA136" s="205"/>
      <c r="AB136" s="205"/>
      <c r="AC136" s="205"/>
      <c r="AD136" s="205"/>
      <c r="AE136" s="205"/>
      <c r="AF136" s="205"/>
      <c r="AG136" s="205"/>
      <c r="AH136" s="205"/>
      <c r="AL136" s="205"/>
      <c r="AM136" s="205"/>
      <c r="AN136" s="205"/>
      <c r="AO136" s="205"/>
      <c r="AP136" s="205"/>
      <c r="AQ136" s="205"/>
      <c r="AR136" s="205"/>
      <c r="AS136" s="205"/>
    </row>
    <row r="137" spans="20:45" x14ac:dyDescent="0.25">
      <c r="T137" s="205"/>
      <c r="U137" s="205"/>
      <c r="V137" s="205"/>
      <c r="W137" s="205"/>
      <c r="X137" s="205"/>
      <c r="Y137" s="205"/>
      <c r="Z137" s="205"/>
      <c r="AA137" s="205"/>
      <c r="AB137" s="205"/>
      <c r="AC137" s="205"/>
      <c r="AD137" s="205"/>
      <c r="AE137" s="205"/>
      <c r="AF137" s="205"/>
      <c r="AG137" s="205"/>
      <c r="AH137" s="205"/>
      <c r="AL137" s="205"/>
      <c r="AM137" s="205"/>
      <c r="AN137" s="205"/>
      <c r="AO137" s="205"/>
      <c r="AP137" s="205"/>
      <c r="AQ137" s="205"/>
      <c r="AR137" s="205"/>
      <c r="AS137" s="205"/>
    </row>
    <row r="138" spans="20:45" x14ac:dyDescent="0.25">
      <c r="T138" s="205"/>
      <c r="U138" s="205"/>
      <c r="V138" s="205"/>
      <c r="W138" s="205"/>
      <c r="X138" s="205"/>
      <c r="Y138" s="205"/>
      <c r="Z138" s="205"/>
      <c r="AA138" s="205"/>
      <c r="AB138" s="205"/>
      <c r="AC138" s="205"/>
      <c r="AD138" s="205"/>
      <c r="AE138" s="205"/>
      <c r="AF138" s="205"/>
      <c r="AG138" s="205"/>
      <c r="AH138" s="205"/>
      <c r="AL138" s="205"/>
      <c r="AM138" s="205"/>
      <c r="AN138" s="205"/>
      <c r="AO138" s="205"/>
      <c r="AP138" s="205"/>
      <c r="AQ138" s="205"/>
      <c r="AR138" s="205"/>
      <c r="AS138" s="205"/>
    </row>
    <row r="139" spans="20:45" x14ac:dyDescent="0.25">
      <c r="T139" s="205"/>
      <c r="U139" s="205"/>
      <c r="V139" s="205"/>
      <c r="W139" s="205"/>
      <c r="X139" s="205"/>
      <c r="Y139" s="205"/>
      <c r="Z139" s="205"/>
      <c r="AA139" s="205"/>
      <c r="AB139" s="205"/>
      <c r="AC139" s="205"/>
      <c r="AD139" s="205"/>
      <c r="AE139" s="205"/>
      <c r="AF139" s="205"/>
      <c r="AG139" s="205"/>
      <c r="AH139" s="205"/>
      <c r="AL139" s="205"/>
      <c r="AM139" s="205"/>
      <c r="AN139" s="205"/>
      <c r="AO139" s="205"/>
      <c r="AP139" s="205"/>
      <c r="AQ139" s="205"/>
      <c r="AR139" s="205"/>
      <c r="AS139" s="205"/>
    </row>
    <row r="140" spans="20:45" x14ac:dyDescent="0.25">
      <c r="T140" s="205"/>
      <c r="U140" s="205"/>
      <c r="V140" s="205"/>
      <c r="W140" s="205"/>
      <c r="X140" s="205"/>
      <c r="Y140" s="205"/>
      <c r="Z140" s="205"/>
      <c r="AA140" s="205"/>
      <c r="AB140" s="205"/>
      <c r="AC140" s="205"/>
      <c r="AD140" s="205"/>
      <c r="AE140" s="205"/>
      <c r="AF140" s="205"/>
      <c r="AG140" s="205"/>
      <c r="AH140" s="205"/>
      <c r="AL140" s="205"/>
      <c r="AM140" s="205"/>
      <c r="AN140" s="205"/>
      <c r="AO140" s="205"/>
      <c r="AP140" s="205"/>
      <c r="AQ140" s="205"/>
      <c r="AR140" s="205"/>
      <c r="AS140" s="205"/>
    </row>
  </sheetData>
  <sheetProtection selectLockedCells="1" selectUnlockedCells="1"/>
  <mergeCells count="1">
    <mergeCell ref="A4:C4"/>
  </mergeCells>
  <conditionalFormatting sqref="B22 B24 B26 B28 B30 B32 B34 B36 B38 B40 B42 B44 B46 B48 B50 B52">
    <cfRule type="cellIs" dxfId="369" priority="10" stopIfTrue="1" operator="equal">
      <formula>"QA"</formula>
    </cfRule>
    <cfRule type="cellIs" dxfId="368" priority="11" stopIfTrue="1" operator="equal">
      <formula>"DA"</formula>
    </cfRule>
  </conditionalFormatting>
  <conditionalFormatting sqref="E7 E21">
    <cfRule type="expression" dxfId="367" priority="13" stopIfTrue="1">
      <formula>$E7&lt;5</formula>
    </cfRule>
  </conditionalFormatting>
  <conditionalFormatting sqref="E22 E24 E26 E28 E30 E32 E34 E36 E38 E40 E42 E44 E46 E48 E50 E52">
    <cfRule type="expression" dxfId="366" priority="5" stopIfTrue="1">
      <formula>AND($E22&lt;9,$C22&gt;0)</formula>
    </cfRule>
  </conditionalFormatting>
  <conditionalFormatting sqref="F7 F9 F11 F13 F15 F17 F19">
    <cfRule type="cellIs" dxfId="365" priority="14" stopIfTrue="1" operator="equal">
      <formula>"Bye"</formula>
    </cfRule>
  </conditionalFormatting>
  <conditionalFormatting sqref="F21:F22 F24 F26 F28 F30 F32 F34 F36 F38 F40 F42 F44 F46 F48 F50">
    <cfRule type="cellIs" dxfId="364" priority="6" stopIfTrue="1" operator="equal">
      <formula>"Bye"</formula>
    </cfRule>
  </conditionalFormatting>
  <conditionalFormatting sqref="F22 F24 F26 F28 F30 F32 F34 F36 F38 F40 F42 F44 F46 F48 F50">
    <cfRule type="expression" dxfId="363" priority="7" stopIfTrue="1">
      <formula>AND($E22&lt;9,$C22&gt;0)</formula>
    </cfRule>
  </conditionalFormatting>
  <conditionalFormatting sqref="H7 H9 H11 H13 H15 H17 H19 H21 G22:I22 G24:I24 G26:I26 G28:I28 G30:I30 G32:I32 G34:I34 G36:I36 G38:I38 G40:I40 G42:I42 G44:I44 G46:I46 G48:I48 G50:I50">
    <cfRule type="expression" dxfId="362" priority="1" stopIfTrue="1">
      <formula>AND($E7&lt;9,$C7&gt;0)</formula>
    </cfRule>
  </conditionalFormatting>
  <conditionalFormatting sqref="I8 K10 I12 M14 I16 K18 I20 I23 K25 I27 M29 I31 K33 I35 I39 K41 I43 M45 I47 K49 I51">
    <cfRule type="expression" dxfId="361" priority="2" stopIfTrue="1">
      <formula>AND($O$1="CU",I8="Umpire")</formula>
    </cfRule>
    <cfRule type="expression" dxfId="360" priority="3" stopIfTrue="1">
      <formula>AND($O$1="CU",I8&lt;&gt;"Umpire",J8&lt;&gt;"")</formula>
    </cfRule>
    <cfRule type="expression" dxfId="359" priority="4" stopIfTrue="1">
      <formula>AND($O$1="CU",I8&lt;&gt;"Umpire")</formula>
    </cfRule>
  </conditionalFormatting>
  <conditionalFormatting sqref="J8 L10 J12 N14 J16 L18 J20 R62">
    <cfRule type="expression" dxfId="358" priority="12" stopIfTrue="1">
      <formula>$O$1="CU"</formula>
    </cfRule>
  </conditionalFormatting>
  <conditionalFormatting sqref="K8 M10 K12 O14 K16 M18 K20 K23 M25 K27 O29 K31 M33 K35 K39 M41 K43 O45 K47 M49 K51">
    <cfRule type="expression" dxfId="357" priority="8" stopIfTrue="1">
      <formula>J8="as"</formula>
    </cfRule>
    <cfRule type="expression" dxfId="356" priority="9" stopIfTrue="1">
      <formula>J8="bs"</formula>
    </cfRule>
  </conditionalFormatting>
  <conditionalFormatting sqref="O16">
    <cfRule type="expression" dxfId="355" priority="15" stopIfTrue="1">
      <formula>AND($O$1="CU",O16="Umpire")</formula>
    </cfRule>
    <cfRule type="expression" dxfId="354" priority="16" stopIfTrue="1">
      <formula>AND($O$1="CU",O16&lt;&gt;"Umpire",P16&lt;&gt;"")</formula>
    </cfRule>
    <cfRule type="expression" dxfId="353" priority="17" stopIfTrue="1">
      <formula>AND($O$1="CU",O16&lt;&gt;"Umpire")</formula>
    </cfRule>
  </conditionalFormatting>
  <dataValidations count="1">
    <dataValidation type="list" allowBlank="1" sqref="I8 K10 I12 M14 I16 O16 K18 I20 I23 K25 I27 M29 I31 K33 I35 I39 K41 I43 M45 I47 K49 I51" xr:uid="{807C932A-8C06-4CC3-B32A-4AB42AC9CCC2}">
      <formula1>$U$7:$U$16</formula1>
      <formula2>0</formula2>
    </dataValidation>
  </dataValidations>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6146" r:id="rId3" name="Gomb 1">
              <controlPr defaultSize="0" print="0" autoFill="0" autoLine="0" autoPict="0" macro="[0]!Modul1.Jun_Show_CU" altText="Legyen bíró">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147" r:id="rId4" name="Gomb 2">
              <controlPr defaultSize="0" print="0" autoFill="0" autoLine="0" autoPict="0" macro="[0]!Modul1.Jun_Hide_CU" altText="Nincs bíró">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C6979-55CA-4661-B064-AB4D2F738C2D}">
  <sheetPr codeName="Munka3">
    <tabColor indexed="11"/>
  </sheetPr>
  <dimension ref="A1:AK41"/>
  <sheetViews>
    <sheetView showZeros="0" workbookViewId="0">
      <selection activeCell="S9" sqref="S9"/>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 min="25" max="37" width="9" hidden="1" customWidth="1"/>
  </cols>
  <sheetData>
    <row r="1" spans="1:37" ht="24.6" x14ac:dyDescent="0.25">
      <c r="A1" s="708" t="str">
        <f>Altalanos!$A$6</f>
        <v>Diákolimpia Vármegyei</v>
      </c>
      <c r="B1" s="708"/>
      <c r="C1" s="708"/>
      <c r="D1" s="708"/>
      <c r="E1" s="708"/>
      <c r="F1" s="708"/>
      <c r="G1" s="169"/>
      <c r="H1" s="170" t="s">
        <v>28</v>
      </c>
      <c r="I1" s="171"/>
      <c r="J1" s="172"/>
      <c r="L1" s="173"/>
      <c r="M1" s="174"/>
      <c r="N1" s="175"/>
      <c r="O1" s="175"/>
      <c r="P1" s="175"/>
      <c r="Q1" s="176"/>
      <c r="R1" s="175"/>
      <c r="AB1" s="177" t="str">
        <f>IF(Y5=1,CONCATENATE(VLOOKUP(Y3,AA16:AH27,2)),CONCATENATE(VLOOKUP(Y3,AA2:AK13,2)))</f>
        <v>10</v>
      </c>
      <c r="AC1" s="177" t="str">
        <f>IF(Y5=1,CONCATENATE(VLOOKUP(Y3,AA16:AK27,3)),CONCATENATE(VLOOKUP(Y3,AA2:AK13,3)))</f>
        <v>6</v>
      </c>
      <c r="AD1" s="177" t="str">
        <f>IF(Y5=1,CONCATENATE(VLOOKUP(Y3,AA16:AK27,4)),CONCATENATE(VLOOKUP(Y3,AA2:AK13,4)))</f>
        <v>4</v>
      </c>
      <c r="AE1" s="177" t="str">
        <f>IF(Y5=1,CONCATENATE(VLOOKUP(Y3,AA16:AK27,5)),CONCATENATE(VLOOKUP(Y3,AA2:AK13,5)))</f>
        <v>2</v>
      </c>
      <c r="AF1" s="177" t="str">
        <f>IF(Y5=1,CONCATENATE(VLOOKUP(Y3,AA16:AK27,6)),CONCATENATE(VLOOKUP(Y3,AA2:AK13,6)))</f>
        <v>1</v>
      </c>
      <c r="AG1" s="177" t="str">
        <f>IF(Y5=1,CONCATENATE(VLOOKUP(Y3,AA16:AK27,7)),CONCATENATE(VLOOKUP(Y3,AA2:AK13,7)))</f>
        <v>0</v>
      </c>
      <c r="AH1" s="177" t="str">
        <f>IF(Y5=1,CONCATENATE(VLOOKUP(Y3,AA16:AK27,8)),CONCATENATE(VLOOKUP(Y3,AA2:AK13,8)))</f>
        <v>0</v>
      </c>
      <c r="AI1" s="177" t="str">
        <f>IF(Y5=1,CONCATENATE(VLOOKUP(Y3,AA16:AK27,9)),CONCATENATE(VLOOKUP(Y3,AA2:AK13,9)))</f>
        <v>0</v>
      </c>
      <c r="AJ1" s="177" t="str">
        <f>IF(Y5=1,CONCATENATE(VLOOKUP(Y3,AA16:AK27,10)),CONCATENATE(VLOOKUP(Y3,AA2:AK13,10)))</f>
        <v>0</v>
      </c>
      <c r="AK1" s="177" t="str">
        <f>IF(Y5=1,CONCATENATE(VLOOKUP(Y3,AA16:AK27,11)),CONCATENATE(VLOOKUP(Y3,AA2:AK13,11)))</f>
        <v>0</v>
      </c>
    </row>
    <row r="2" spans="1:37" x14ac:dyDescent="0.25">
      <c r="A2" s="178" t="s">
        <v>29</v>
      </c>
      <c r="B2" s="179"/>
      <c r="C2" s="179"/>
      <c r="D2" s="179"/>
      <c r="E2" s="179">
        <f>Altalanos!$A$8</f>
        <v>0</v>
      </c>
      <c r="F2" s="179"/>
      <c r="G2" s="180"/>
      <c r="H2" s="181"/>
      <c r="I2" s="181"/>
      <c r="J2" s="182"/>
      <c r="K2" s="173"/>
      <c r="L2" s="173"/>
      <c r="M2" s="173"/>
      <c r="N2" s="183"/>
      <c r="O2" s="184"/>
      <c r="P2" s="183"/>
      <c r="Q2" s="184"/>
      <c r="R2" s="183"/>
      <c r="Y2" s="185"/>
      <c r="Z2" s="186"/>
      <c r="AA2" s="186" t="s">
        <v>62</v>
      </c>
      <c r="AB2" s="187">
        <v>150</v>
      </c>
      <c r="AC2" s="187">
        <v>120</v>
      </c>
      <c r="AD2" s="187">
        <v>100</v>
      </c>
      <c r="AE2" s="187">
        <v>80</v>
      </c>
      <c r="AF2" s="187">
        <v>70</v>
      </c>
      <c r="AG2" s="187">
        <v>60</v>
      </c>
      <c r="AH2" s="187">
        <v>55</v>
      </c>
      <c r="AI2" s="187">
        <v>50</v>
      </c>
      <c r="AJ2" s="187">
        <v>45</v>
      </c>
      <c r="AK2" s="187">
        <v>40</v>
      </c>
    </row>
    <row r="3" spans="1:37" x14ac:dyDescent="0.25">
      <c r="A3" s="53" t="s">
        <v>21</v>
      </c>
      <c r="B3" s="53"/>
      <c r="C3" s="53"/>
      <c r="D3" s="53"/>
      <c r="E3" s="53" t="s">
        <v>11</v>
      </c>
      <c r="F3" s="53"/>
      <c r="G3" s="53"/>
      <c r="H3" s="53" t="s">
        <v>34</v>
      </c>
      <c r="I3" s="53"/>
      <c r="J3" s="188"/>
      <c r="K3" s="53"/>
      <c r="L3" s="54" t="s">
        <v>35</v>
      </c>
      <c r="M3" s="53"/>
      <c r="N3" s="189"/>
      <c r="O3" s="190"/>
      <c r="P3" s="189"/>
      <c r="Q3" s="190"/>
      <c r="R3" s="383"/>
      <c r="Y3" s="186" t="str">
        <f>IF(H4="OB","A",IF(H4="IX","W",H4))</f>
        <v>VII. kcs. F18 "A"</v>
      </c>
      <c r="Z3" s="186"/>
      <c r="AA3" s="186" t="s">
        <v>65</v>
      </c>
      <c r="AB3" s="187">
        <v>120</v>
      </c>
      <c r="AC3" s="187">
        <v>90</v>
      </c>
      <c r="AD3" s="187">
        <v>65</v>
      </c>
      <c r="AE3" s="187">
        <v>55</v>
      </c>
      <c r="AF3" s="187">
        <v>50</v>
      </c>
      <c r="AG3" s="187">
        <v>45</v>
      </c>
      <c r="AH3" s="187">
        <v>40</v>
      </c>
      <c r="AI3" s="187">
        <v>35</v>
      </c>
      <c r="AJ3" s="187">
        <v>25</v>
      </c>
      <c r="AK3" s="187">
        <v>20</v>
      </c>
    </row>
    <row r="4" spans="1:37" x14ac:dyDescent="0.25">
      <c r="A4" s="709">
        <v>45790</v>
      </c>
      <c r="B4" s="709"/>
      <c r="C4" s="709"/>
      <c r="D4" s="193"/>
      <c r="E4" s="194" t="str">
        <f>Altalanos!$C$10</f>
        <v>Gyula</v>
      </c>
      <c r="F4" s="194"/>
      <c r="G4" s="194"/>
      <c r="H4" s="195" t="s">
        <v>151</v>
      </c>
      <c r="I4" s="194"/>
      <c r="J4" s="196"/>
      <c r="K4" s="195"/>
      <c r="L4" s="197" t="str">
        <f>Altalanos!$E$10</f>
        <v>Kovács Zoltán</v>
      </c>
      <c r="M4" s="195"/>
      <c r="N4" s="198"/>
      <c r="O4" s="199"/>
      <c r="P4" s="191" t="s">
        <v>63</v>
      </c>
      <c r="Q4" s="187" t="s">
        <v>152</v>
      </c>
      <c r="R4" s="187" t="s">
        <v>153</v>
      </c>
      <c r="S4" s="384"/>
      <c r="Y4" s="186"/>
      <c r="Z4" s="186"/>
      <c r="AA4" s="186" t="s">
        <v>69</v>
      </c>
      <c r="AB4" s="187">
        <v>90</v>
      </c>
      <c r="AC4" s="187">
        <v>60</v>
      </c>
      <c r="AD4" s="187">
        <v>45</v>
      </c>
      <c r="AE4" s="187">
        <v>34</v>
      </c>
      <c r="AF4" s="187">
        <v>27</v>
      </c>
      <c r="AG4" s="187">
        <v>22</v>
      </c>
      <c r="AH4" s="187">
        <v>18</v>
      </c>
      <c r="AI4" s="187">
        <v>15</v>
      </c>
      <c r="AJ4" s="187">
        <v>12</v>
      </c>
      <c r="AK4" s="187">
        <v>9</v>
      </c>
    </row>
    <row r="5" spans="1:37" x14ac:dyDescent="0.25">
      <c r="A5" s="33"/>
      <c r="B5" s="33" t="s">
        <v>70</v>
      </c>
      <c r="C5" s="33" t="s">
        <v>71</v>
      </c>
      <c r="D5" s="33" t="s">
        <v>72</v>
      </c>
      <c r="E5" s="33" t="s">
        <v>73</v>
      </c>
      <c r="F5" s="33"/>
      <c r="G5" s="33" t="s">
        <v>25</v>
      </c>
      <c r="H5" s="33"/>
      <c r="I5" s="33" t="s">
        <v>37</v>
      </c>
      <c r="J5" s="33"/>
      <c r="K5" s="202" t="s">
        <v>74</v>
      </c>
      <c r="L5" s="202" t="s">
        <v>75</v>
      </c>
      <c r="M5" s="202" t="s">
        <v>76</v>
      </c>
      <c r="P5" s="200" t="s">
        <v>67</v>
      </c>
      <c r="Q5" s="201" t="s">
        <v>154</v>
      </c>
      <c r="R5" s="201" t="s">
        <v>155</v>
      </c>
      <c r="S5" s="384"/>
      <c r="Y5" s="186">
        <f>IF(OR(Altalanos!$A$8="F1",Altalanos!$A$8="F2",Altalanos!$A$8="N1",Altalanos!$A$8="N2"),1,2)</f>
        <v>2</v>
      </c>
      <c r="Z5" s="186"/>
      <c r="AA5" s="186" t="s">
        <v>79</v>
      </c>
      <c r="AB5" s="187">
        <v>60</v>
      </c>
      <c r="AC5" s="187">
        <v>40</v>
      </c>
      <c r="AD5" s="187">
        <v>30</v>
      </c>
      <c r="AE5" s="187">
        <v>20</v>
      </c>
      <c r="AF5" s="187">
        <v>18</v>
      </c>
      <c r="AG5" s="187">
        <v>15</v>
      </c>
      <c r="AH5" s="187">
        <v>12</v>
      </c>
      <c r="AI5" s="187">
        <v>10</v>
      </c>
      <c r="AJ5" s="187">
        <v>8</v>
      </c>
      <c r="AK5" s="187">
        <v>6</v>
      </c>
    </row>
    <row r="6" spans="1:37" x14ac:dyDescent="0.25">
      <c r="A6" s="205"/>
      <c r="B6" s="205"/>
      <c r="C6" s="205"/>
      <c r="D6" s="205"/>
      <c r="E6" s="205"/>
      <c r="F6" s="205"/>
      <c r="G6" s="205"/>
      <c r="H6" s="205"/>
      <c r="I6" s="205"/>
      <c r="J6" s="205"/>
      <c r="K6" s="205"/>
      <c r="L6" s="205"/>
      <c r="M6" s="205"/>
      <c r="P6" s="203" t="s">
        <v>77</v>
      </c>
      <c r="Q6" s="204" t="s">
        <v>156</v>
      </c>
      <c r="R6" s="204" t="s">
        <v>64</v>
      </c>
      <c r="S6" s="384"/>
      <c r="Y6" s="186"/>
      <c r="Z6" s="186"/>
      <c r="AA6" s="186" t="s">
        <v>80</v>
      </c>
      <c r="AB6" s="187">
        <v>40</v>
      </c>
      <c r="AC6" s="187">
        <v>25</v>
      </c>
      <c r="AD6" s="187">
        <v>18</v>
      </c>
      <c r="AE6" s="187">
        <v>13</v>
      </c>
      <c r="AF6" s="187">
        <v>10</v>
      </c>
      <c r="AG6" s="187">
        <v>8</v>
      </c>
      <c r="AH6" s="187">
        <v>6</v>
      </c>
      <c r="AI6" s="187">
        <v>5</v>
      </c>
      <c r="AJ6" s="187">
        <v>4</v>
      </c>
      <c r="AK6" s="187">
        <v>3</v>
      </c>
    </row>
    <row r="7" spans="1:37" x14ac:dyDescent="0.25">
      <c r="A7" s="206" t="s">
        <v>62</v>
      </c>
      <c r="B7" s="207"/>
      <c r="C7" s="385" t="str">
        <f>IF($B7="","",VLOOKUP($B7,#REF!,5))</f>
        <v/>
      </c>
      <c r="D7" s="385" t="str">
        <f>IF($B7="","",VLOOKUP($B7,#REF!,15))</f>
        <v/>
      </c>
      <c r="E7" s="712" t="s">
        <v>157</v>
      </c>
      <c r="F7" s="712"/>
      <c r="G7" s="712" t="s">
        <v>158</v>
      </c>
      <c r="H7" s="712"/>
      <c r="I7" s="386" t="s">
        <v>56</v>
      </c>
      <c r="J7" s="205"/>
      <c r="K7" s="211"/>
      <c r="L7" s="212" t="str">
        <f>IF(K7="","",CONCATENATE(VLOOKUP($Y$3,$AB$1:$AK$1,K7)," pont"))</f>
        <v/>
      </c>
      <c r="M7" s="213"/>
      <c r="P7" s="191" t="s">
        <v>159</v>
      </c>
      <c r="Q7" s="187" t="s">
        <v>68</v>
      </c>
      <c r="R7" s="187" t="s">
        <v>160</v>
      </c>
      <c r="S7" s="192"/>
      <c r="Y7" s="186"/>
      <c r="Z7" s="186"/>
      <c r="AA7" s="186" t="s">
        <v>84</v>
      </c>
      <c r="AB7" s="187">
        <v>25</v>
      </c>
      <c r="AC7" s="187">
        <v>15</v>
      </c>
      <c r="AD7" s="187">
        <v>13</v>
      </c>
      <c r="AE7" s="187">
        <v>8</v>
      </c>
      <c r="AF7" s="187">
        <v>6</v>
      </c>
      <c r="AG7" s="187">
        <v>4</v>
      </c>
      <c r="AH7" s="187">
        <v>3</v>
      </c>
      <c r="AI7" s="187">
        <v>2</v>
      </c>
      <c r="AJ7" s="187">
        <v>1</v>
      </c>
      <c r="AK7" s="187">
        <v>0</v>
      </c>
    </row>
    <row r="8" spans="1:37" x14ac:dyDescent="0.25">
      <c r="A8" s="206"/>
      <c r="B8" s="214"/>
      <c r="C8" s="387"/>
      <c r="D8" s="387"/>
      <c r="E8" s="387"/>
      <c r="F8" s="387"/>
      <c r="G8" s="387"/>
      <c r="H8" s="387"/>
      <c r="I8" s="387"/>
      <c r="J8" s="205"/>
      <c r="K8" s="206"/>
      <c r="L8" s="206"/>
      <c r="M8" s="216"/>
      <c r="P8" s="200" t="s">
        <v>161</v>
      </c>
      <c r="Q8" s="201" t="s">
        <v>78</v>
      </c>
      <c r="R8" s="201" t="s">
        <v>162</v>
      </c>
      <c r="S8" s="192"/>
      <c r="Y8" s="186"/>
      <c r="Z8" s="186"/>
      <c r="AA8" s="186" t="s">
        <v>85</v>
      </c>
      <c r="AB8" s="187">
        <v>15</v>
      </c>
      <c r="AC8" s="187">
        <v>10</v>
      </c>
      <c r="AD8" s="187">
        <v>7</v>
      </c>
      <c r="AE8" s="187">
        <v>5</v>
      </c>
      <c r="AF8" s="187">
        <v>4</v>
      </c>
      <c r="AG8" s="187">
        <v>3</v>
      </c>
      <c r="AH8" s="187">
        <v>2</v>
      </c>
      <c r="AI8" s="187">
        <v>1</v>
      </c>
      <c r="AJ8" s="187">
        <v>0</v>
      </c>
      <c r="AK8" s="187">
        <v>0</v>
      </c>
    </row>
    <row r="9" spans="1:37" x14ac:dyDescent="0.25">
      <c r="A9" s="206" t="s">
        <v>86</v>
      </c>
      <c r="B9" s="207"/>
      <c r="C9" s="385" t="str">
        <f>IF($B9="","",VLOOKUP($B9,#REF!,5))</f>
        <v/>
      </c>
      <c r="D9" s="385" t="str">
        <f>IF($B9="","",VLOOKUP($B9,#REF!,15))</f>
        <v/>
      </c>
      <c r="E9" s="712" t="s">
        <v>163</v>
      </c>
      <c r="F9" s="712"/>
      <c r="G9" s="712" t="s">
        <v>164</v>
      </c>
      <c r="H9" s="712"/>
      <c r="I9" s="386" t="s">
        <v>56</v>
      </c>
      <c r="J9" s="205"/>
      <c r="K9" s="211"/>
      <c r="L9" s="212" t="str">
        <f>IF(K9="","",CONCATENATE(VLOOKUP($Y$3,$AB$1:$AK$1,K9)," pont"))</f>
        <v/>
      </c>
      <c r="M9" s="213"/>
      <c r="Y9" s="186"/>
      <c r="Z9" s="186"/>
      <c r="AA9" s="186" t="s">
        <v>90</v>
      </c>
      <c r="AB9" s="187">
        <v>10</v>
      </c>
      <c r="AC9" s="187">
        <v>6</v>
      </c>
      <c r="AD9" s="187">
        <v>4</v>
      </c>
      <c r="AE9" s="187">
        <v>2</v>
      </c>
      <c r="AF9" s="187">
        <v>1</v>
      </c>
      <c r="AG9" s="187">
        <v>0</v>
      </c>
      <c r="AH9" s="187">
        <v>0</v>
      </c>
      <c r="AI9" s="187">
        <v>0</v>
      </c>
      <c r="AJ9" s="187">
        <v>0</v>
      </c>
      <c r="AK9" s="187">
        <v>0</v>
      </c>
    </row>
    <row r="10" spans="1:37" x14ac:dyDescent="0.25">
      <c r="A10" s="206"/>
      <c r="B10" s="214"/>
      <c r="C10" s="387"/>
      <c r="D10" s="387"/>
      <c r="E10" s="387"/>
      <c r="F10" s="387"/>
      <c r="G10" s="387"/>
      <c r="H10" s="387"/>
      <c r="I10" s="387"/>
      <c r="J10" s="205"/>
      <c r="K10" s="206"/>
      <c r="L10" s="206"/>
      <c r="M10" s="216"/>
      <c r="Y10" s="186"/>
      <c r="Z10" s="186"/>
      <c r="AA10" s="186" t="s">
        <v>91</v>
      </c>
      <c r="AB10" s="187">
        <v>6</v>
      </c>
      <c r="AC10" s="187">
        <v>3</v>
      </c>
      <c r="AD10" s="187">
        <v>2</v>
      </c>
      <c r="AE10" s="187">
        <v>1</v>
      </c>
      <c r="AF10" s="187">
        <v>0</v>
      </c>
      <c r="AG10" s="187">
        <v>0</v>
      </c>
      <c r="AH10" s="187">
        <v>0</v>
      </c>
      <c r="AI10" s="187">
        <v>0</v>
      </c>
      <c r="AJ10" s="187">
        <v>0</v>
      </c>
      <c r="AK10" s="187">
        <v>0</v>
      </c>
    </row>
    <row r="11" spans="1:37" x14ac:dyDescent="0.25">
      <c r="A11" s="206" t="s">
        <v>92</v>
      </c>
      <c r="B11" s="207"/>
      <c r="C11" s="385" t="str">
        <f>IF($B11="","",VLOOKUP($B11,#REF!,5))</f>
        <v/>
      </c>
      <c r="D11" s="385" t="str">
        <f>IF($B11="","",VLOOKUP($B11,#REF!,15))</f>
        <v/>
      </c>
      <c r="E11" s="712" t="s">
        <v>165</v>
      </c>
      <c r="F11" s="712"/>
      <c r="G11" s="712" t="s">
        <v>166</v>
      </c>
      <c r="H11" s="712"/>
      <c r="I11" s="386" t="s">
        <v>60</v>
      </c>
      <c r="J11" s="205"/>
      <c r="K11" s="211"/>
      <c r="L11" s="212" t="str">
        <f>IF(K11="","",CONCATENATE(VLOOKUP($Y$3,$AB$1:$AK$1,K11)," pont"))</f>
        <v/>
      </c>
      <c r="M11" s="213"/>
      <c r="Y11" s="186"/>
      <c r="Z11" s="186"/>
      <c r="AA11" s="186" t="s">
        <v>96</v>
      </c>
      <c r="AB11" s="187">
        <v>3</v>
      </c>
      <c r="AC11" s="187">
        <v>2</v>
      </c>
      <c r="AD11" s="187">
        <v>1</v>
      </c>
      <c r="AE11" s="187">
        <v>0</v>
      </c>
      <c r="AF11" s="187">
        <v>0</v>
      </c>
      <c r="AG11" s="187">
        <v>0</v>
      </c>
      <c r="AH11" s="187">
        <v>0</v>
      </c>
      <c r="AI11" s="187">
        <v>0</v>
      </c>
      <c r="AJ11" s="187">
        <v>0</v>
      </c>
      <c r="AK11" s="187">
        <v>0</v>
      </c>
    </row>
    <row r="12" spans="1:37" x14ac:dyDescent="0.25">
      <c r="A12" s="206"/>
      <c r="B12" s="214"/>
      <c r="C12" s="387"/>
      <c r="D12" s="387"/>
      <c r="E12" s="387"/>
      <c r="F12" s="387"/>
      <c r="G12" s="387"/>
      <c r="H12" s="387"/>
      <c r="I12" s="387"/>
      <c r="J12" s="205"/>
      <c r="K12" s="205"/>
      <c r="L12" s="205"/>
      <c r="M12" s="216"/>
      <c r="Y12" s="186"/>
      <c r="Z12" s="186"/>
      <c r="AA12" s="186" t="s">
        <v>97</v>
      </c>
      <c r="AB12" s="217">
        <v>0</v>
      </c>
      <c r="AC12" s="217">
        <v>0</v>
      </c>
      <c r="AD12" s="217">
        <v>0</v>
      </c>
      <c r="AE12" s="217">
        <v>0</v>
      </c>
      <c r="AF12" s="217">
        <v>0</v>
      </c>
      <c r="AG12" s="217">
        <v>0</v>
      </c>
      <c r="AH12" s="217">
        <v>0</v>
      </c>
      <c r="AI12" s="217">
        <v>0</v>
      </c>
      <c r="AJ12" s="217">
        <v>0</v>
      </c>
      <c r="AK12" s="217">
        <v>0</v>
      </c>
    </row>
    <row r="13" spans="1:37" x14ac:dyDescent="0.25">
      <c r="A13" s="206" t="s">
        <v>167</v>
      </c>
      <c r="B13" s="207"/>
      <c r="C13" s="385" t="str">
        <f>IF($B13="","",VLOOKUP($B13,#REF!,5))</f>
        <v/>
      </c>
      <c r="D13" s="385" t="str">
        <f>IF($B13="","",VLOOKUP($B13,#REF!,15))</f>
        <v/>
      </c>
      <c r="E13" s="712" t="s">
        <v>168</v>
      </c>
      <c r="F13" s="712"/>
      <c r="G13" s="712" t="s">
        <v>169</v>
      </c>
      <c r="H13" s="712"/>
      <c r="I13" s="386" t="s">
        <v>56</v>
      </c>
      <c r="J13" s="205"/>
      <c r="K13" s="211"/>
      <c r="L13" s="212" t="str">
        <f>IF(K13="","",CONCATENATE(VLOOKUP($Y$3,$AB$1:$AK$1,K13)," pont"))</f>
        <v/>
      </c>
      <c r="M13" s="213"/>
      <c r="Y13" s="186"/>
      <c r="Z13" s="186"/>
      <c r="AA13" s="186" t="s">
        <v>98</v>
      </c>
      <c r="AB13" s="217">
        <v>0</v>
      </c>
      <c r="AC13" s="217">
        <v>0</v>
      </c>
      <c r="AD13" s="217">
        <v>0</v>
      </c>
      <c r="AE13" s="217">
        <v>0</v>
      </c>
      <c r="AF13" s="217">
        <v>0</v>
      </c>
      <c r="AG13" s="217">
        <v>0</v>
      </c>
      <c r="AH13" s="217">
        <v>0</v>
      </c>
      <c r="AI13" s="217">
        <v>0</v>
      </c>
      <c r="AJ13" s="217">
        <v>0</v>
      </c>
      <c r="AK13" s="217">
        <v>0</v>
      </c>
    </row>
    <row r="14" spans="1:37" x14ac:dyDescent="0.25">
      <c r="A14" s="206"/>
      <c r="B14" s="214"/>
      <c r="C14" s="387"/>
      <c r="D14" s="387"/>
      <c r="E14" s="387"/>
      <c r="F14" s="387"/>
      <c r="G14" s="387"/>
      <c r="H14" s="387"/>
      <c r="I14" s="387"/>
      <c r="J14" s="205"/>
      <c r="K14" s="206"/>
      <c r="L14" s="206"/>
      <c r="M14" s="216"/>
      <c r="Y14" s="186"/>
      <c r="Z14" s="186"/>
      <c r="AA14" s="186"/>
      <c r="AB14" s="186"/>
      <c r="AC14" s="186"/>
      <c r="AD14" s="186"/>
      <c r="AE14" s="186"/>
      <c r="AF14" s="186"/>
      <c r="AG14" s="186"/>
      <c r="AH14" s="186"/>
      <c r="AI14" s="186"/>
      <c r="AJ14" s="186"/>
      <c r="AK14" s="186"/>
    </row>
    <row r="15" spans="1:37" x14ac:dyDescent="0.25">
      <c r="A15" s="206" t="s">
        <v>170</v>
      </c>
      <c r="B15" s="207"/>
      <c r="C15" s="385" t="str">
        <f>IF($B15="","",VLOOKUP($B15,#REF!,5))</f>
        <v/>
      </c>
      <c r="D15" s="385" t="str">
        <f>IF($B15="","",VLOOKUP($B15,#REF!,15))</f>
        <v/>
      </c>
      <c r="E15" s="712" t="s">
        <v>171</v>
      </c>
      <c r="F15" s="712"/>
      <c r="G15" s="712" t="s">
        <v>172</v>
      </c>
      <c r="H15" s="712"/>
      <c r="I15" s="386" t="s">
        <v>123</v>
      </c>
      <c r="J15" s="205"/>
      <c r="K15" s="211"/>
      <c r="L15" s="212" t="str">
        <f>IF(K15="","",CONCATENATE(VLOOKUP($Y$3,$AB$1:$AK$1,K15)," pont"))</f>
        <v/>
      </c>
      <c r="M15" s="213"/>
      <c r="Y15" s="186"/>
      <c r="Z15" s="186"/>
      <c r="AA15" s="186"/>
      <c r="AB15" s="186"/>
      <c r="AC15" s="186"/>
      <c r="AD15" s="186"/>
      <c r="AE15" s="186"/>
      <c r="AF15" s="186"/>
      <c r="AG15" s="186"/>
      <c r="AH15" s="186"/>
      <c r="AI15" s="186"/>
      <c r="AJ15" s="186"/>
      <c r="AK15" s="186"/>
    </row>
    <row r="16" spans="1:37" x14ac:dyDescent="0.25">
      <c r="A16" s="205"/>
      <c r="B16" s="205"/>
      <c r="C16" s="205"/>
      <c r="D16" s="205"/>
      <c r="E16" s="205"/>
      <c r="F16" s="205"/>
      <c r="G16" s="205"/>
      <c r="H16" s="205"/>
      <c r="I16" s="205"/>
      <c r="J16" s="205"/>
      <c r="K16" s="205"/>
      <c r="L16" s="205"/>
      <c r="M16" s="205"/>
      <c r="Y16" s="186"/>
      <c r="Z16" s="186"/>
      <c r="AA16" s="186" t="s">
        <v>62</v>
      </c>
      <c r="AB16" s="186">
        <v>300</v>
      </c>
      <c r="AC16" s="186">
        <v>250</v>
      </c>
      <c r="AD16" s="186">
        <v>220</v>
      </c>
      <c r="AE16" s="186">
        <v>180</v>
      </c>
      <c r="AF16" s="186">
        <v>160</v>
      </c>
      <c r="AG16" s="186">
        <v>150</v>
      </c>
      <c r="AH16" s="186">
        <v>140</v>
      </c>
      <c r="AI16" s="186">
        <v>130</v>
      </c>
      <c r="AJ16" s="186">
        <v>120</v>
      </c>
      <c r="AK16" s="186">
        <v>110</v>
      </c>
    </row>
    <row r="17" spans="1:37" x14ac:dyDescent="0.25">
      <c r="A17" s="205"/>
      <c r="B17" s="205"/>
      <c r="C17" s="205"/>
      <c r="D17" s="205"/>
      <c r="E17" s="205"/>
      <c r="F17" s="205"/>
      <c r="G17" s="205"/>
      <c r="H17" s="205"/>
      <c r="I17" s="205"/>
      <c r="J17" s="205"/>
      <c r="K17" s="205"/>
      <c r="L17" s="205"/>
      <c r="M17" s="205"/>
      <c r="Y17" s="186"/>
      <c r="Z17" s="186"/>
      <c r="AA17" s="186" t="s">
        <v>65</v>
      </c>
      <c r="AB17" s="186">
        <v>250</v>
      </c>
      <c r="AC17" s="186">
        <v>200</v>
      </c>
      <c r="AD17" s="186">
        <v>160</v>
      </c>
      <c r="AE17" s="186">
        <v>140</v>
      </c>
      <c r="AF17" s="186">
        <v>120</v>
      </c>
      <c r="AG17" s="186">
        <v>110</v>
      </c>
      <c r="AH17" s="186">
        <v>100</v>
      </c>
      <c r="AI17" s="186">
        <v>90</v>
      </c>
      <c r="AJ17" s="186">
        <v>80</v>
      </c>
      <c r="AK17" s="186">
        <v>70</v>
      </c>
    </row>
    <row r="18" spans="1:37" ht="18.75" customHeight="1" x14ac:dyDescent="0.25">
      <c r="A18" s="205"/>
      <c r="B18" s="710"/>
      <c r="C18" s="710"/>
      <c r="D18" s="711" t="str">
        <f>E7</f>
        <v>Alt</v>
      </c>
      <c r="E18" s="711"/>
      <c r="F18" s="711" t="str">
        <f>E9</f>
        <v>Kátay</v>
      </c>
      <c r="G18" s="711"/>
      <c r="H18" s="711" t="str">
        <f>E11</f>
        <v xml:space="preserve">Havas </v>
      </c>
      <c r="I18" s="711"/>
      <c r="J18" s="711" t="str">
        <f>E13</f>
        <v>Dér</v>
      </c>
      <c r="K18" s="711"/>
      <c r="L18" s="711" t="str">
        <f>E15</f>
        <v>Galbács</v>
      </c>
      <c r="M18" s="711"/>
      <c r="Y18" s="186"/>
      <c r="Z18" s="186"/>
      <c r="AA18" s="186" t="s">
        <v>69</v>
      </c>
      <c r="AB18" s="186">
        <v>200</v>
      </c>
      <c r="AC18" s="186">
        <v>150</v>
      </c>
      <c r="AD18" s="186">
        <v>130</v>
      </c>
      <c r="AE18" s="186">
        <v>110</v>
      </c>
      <c r="AF18" s="186">
        <v>95</v>
      </c>
      <c r="AG18" s="186">
        <v>80</v>
      </c>
      <c r="AH18" s="186">
        <v>70</v>
      </c>
      <c r="AI18" s="186">
        <v>60</v>
      </c>
      <c r="AJ18" s="186">
        <v>55</v>
      </c>
      <c r="AK18" s="186">
        <v>50</v>
      </c>
    </row>
    <row r="19" spans="1:37" ht="18.75" customHeight="1" x14ac:dyDescent="0.25">
      <c r="A19" s="218" t="s">
        <v>62</v>
      </c>
      <c r="B19" s="703" t="str">
        <f>E7</f>
        <v>Alt</v>
      </c>
      <c r="C19" s="703"/>
      <c r="D19" s="705"/>
      <c r="E19" s="705"/>
      <c r="F19" s="704"/>
      <c r="G19" s="704"/>
      <c r="H19" s="704"/>
      <c r="I19" s="704"/>
      <c r="J19" s="711"/>
      <c r="K19" s="711"/>
      <c r="L19" s="711"/>
      <c r="M19" s="711"/>
      <c r="Y19" s="186"/>
      <c r="Z19" s="186"/>
      <c r="AA19" s="186" t="s">
        <v>79</v>
      </c>
      <c r="AB19" s="186">
        <v>150</v>
      </c>
      <c r="AC19" s="186">
        <v>120</v>
      </c>
      <c r="AD19" s="186">
        <v>100</v>
      </c>
      <c r="AE19" s="186">
        <v>80</v>
      </c>
      <c r="AF19" s="186">
        <v>70</v>
      </c>
      <c r="AG19" s="186">
        <v>60</v>
      </c>
      <c r="AH19" s="186">
        <v>55</v>
      </c>
      <c r="AI19" s="186">
        <v>50</v>
      </c>
      <c r="AJ19" s="186">
        <v>45</v>
      </c>
      <c r="AK19" s="186">
        <v>40</v>
      </c>
    </row>
    <row r="20" spans="1:37" ht="18.75" customHeight="1" x14ac:dyDescent="0.25">
      <c r="A20" s="218" t="s">
        <v>86</v>
      </c>
      <c r="B20" s="703" t="str">
        <f>E9</f>
        <v>Kátay</v>
      </c>
      <c r="C20" s="703"/>
      <c r="D20" s="704"/>
      <c r="E20" s="704"/>
      <c r="F20" s="705"/>
      <c r="G20" s="705"/>
      <c r="H20" s="704"/>
      <c r="I20" s="704"/>
      <c r="J20" s="704"/>
      <c r="K20" s="704"/>
      <c r="L20" s="711"/>
      <c r="M20" s="711"/>
      <c r="Y20" s="186"/>
      <c r="Z20" s="186"/>
      <c r="AA20" s="186" t="s">
        <v>80</v>
      </c>
      <c r="AB20" s="186">
        <v>120</v>
      </c>
      <c r="AC20" s="186">
        <v>90</v>
      </c>
      <c r="AD20" s="186">
        <v>65</v>
      </c>
      <c r="AE20" s="186">
        <v>55</v>
      </c>
      <c r="AF20" s="186">
        <v>50</v>
      </c>
      <c r="AG20" s="186">
        <v>45</v>
      </c>
      <c r="AH20" s="186">
        <v>40</v>
      </c>
      <c r="AI20" s="186">
        <v>35</v>
      </c>
      <c r="AJ20" s="186">
        <v>25</v>
      </c>
      <c r="AK20" s="186">
        <v>20</v>
      </c>
    </row>
    <row r="21" spans="1:37" ht="18.75" customHeight="1" x14ac:dyDescent="0.25">
      <c r="A21" s="218" t="s">
        <v>92</v>
      </c>
      <c r="B21" s="703" t="str">
        <f>E11</f>
        <v xml:space="preserve">Havas </v>
      </c>
      <c r="C21" s="703"/>
      <c r="D21" s="704"/>
      <c r="E21" s="704"/>
      <c r="F21" s="704"/>
      <c r="G21" s="704"/>
      <c r="H21" s="705"/>
      <c r="I21" s="705"/>
      <c r="J21" s="704"/>
      <c r="K21" s="704"/>
      <c r="L21" s="704"/>
      <c r="M21" s="704"/>
      <c r="Y21" s="186"/>
      <c r="Z21" s="186"/>
      <c r="AA21" s="186" t="s">
        <v>84</v>
      </c>
      <c r="AB21" s="186">
        <v>90</v>
      </c>
      <c r="AC21" s="186">
        <v>60</v>
      </c>
      <c r="AD21" s="186">
        <v>45</v>
      </c>
      <c r="AE21" s="186">
        <v>34</v>
      </c>
      <c r="AF21" s="186">
        <v>27</v>
      </c>
      <c r="AG21" s="186">
        <v>22</v>
      </c>
      <c r="AH21" s="186">
        <v>18</v>
      </c>
      <c r="AI21" s="186">
        <v>15</v>
      </c>
      <c r="AJ21" s="186">
        <v>12</v>
      </c>
      <c r="AK21" s="186">
        <v>9</v>
      </c>
    </row>
    <row r="22" spans="1:37" ht="18.75" customHeight="1" x14ac:dyDescent="0.25">
      <c r="A22" s="218" t="s">
        <v>167</v>
      </c>
      <c r="B22" s="703" t="str">
        <f>E13</f>
        <v>Dér</v>
      </c>
      <c r="C22" s="703"/>
      <c r="D22" s="704"/>
      <c r="E22" s="704"/>
      <c r="F22" s="704"/>
      <c r="G22" s="704"/>
      <c r="H22" s="711"/>
      <c r="I22" s="711"/>
      <c r="J22" s="705"/>
      <c r="K22" s="705"/>
      <c r="L22" s="704"/>
      <c r="M22" s="704"/>
      <c r="Y22" s="186"/>
      <c r="Z22" s="186"/>
      <c r="AA22" s="186" t="s">
        <v>85</v>
      </c>
      <c r="AB22" s="186">
        <v>60</v>
      </c>
      <c r="AC22" s="186">
        <v>40</v>
      </c>
      <c r="AD22" s="186">
        <v>30</v>
      </c>
      <c r="AE22" s="186">
        <v>20</v>
      </c>
      <c r="AF22" s="186">
        <v>18</v>
      </c>
      <c r="AG22" s="186">
        <v>15</v>
      </c>
      <c r="AH22" s="186">
        <v>12</v>
      </c>
      <c r="AI22" s="186">
        <v>10</v>
      </c>
      <c r="AJ22" s="186">
        <v>8</v>
      </c>
      <c r="AK22" s="186">
        <v>6</v>
      </c>
    </row>
    <row r="23" spans="1:37" ht="18.75" customHeight="1" x14ac:dyDescent="0.25">
      <c r="A23" s="218" t="s">
        <v>170</v>
      </c>
      <c r="B23" s="703" t="str">
        <f>E15</f>
        <v>Galbács</v>
      </c>
      <c r="C23" s="703"/>
      <c r="D23" s="704"/>
      <c r="E23" s="704"/>
      <c r="F23" s="704"/>
      <c r="G23" s="704"/>
      <c r="H23" s="711"/>
      <c r="I23" s="711"/>
      <c r="J23" s="711"/>
      <c r="K23" s="711"/>
      <c r="L23" s="705"/>
      <c r="M23" s="705"/>
      <c r="Y23" s="186"/>
      <c r="Z23" s="186"/>
      <c r="AA23" s="186" t="s">
        <v>90</v>
      </c>
      <c r="AB23" s="186">
        <v>40</v>
      </c>
      <c r="AC23" s="186">
        <v>25</v>
      </c>
      <c r="AD23" s="186">
        <v>18</v>
      </c>
      <c r="AE23" s="186">
        <v>13</v>
      </c>
      <c r="AF23" s="186">
        <v>8</v>
      </c>
      <c r="AG23" s="186">
        <v>7</v>
      </c>
      <c r="AH23" s="186">
        <v>6</v>
      </c>
      <c r="AI23" s="186">
        <v>5</v>
      </c>
      <c r="AJ23" s="186">
        <v>4</v>
      </c>
      <c r="AK23" s="186">
        <v>3</v>
      </c>
    </row>
    <row r="24" spans="1:37" x14ac:dyDescent="0.25">
      <c r="A24" s="205"/>
      <c r="B24" s="205"/>
      <c r="C24" s="205"/>
      <c r="D24" s="205"/>
      <c r="E24" s="205"/>
      <c r="F24" s="205"/>
      <c r="G24" s="205"/>
      <c r="H24" s="205"/>
      <c r="I24" s="205"/>
      <c r="J24" s="205"/>
      <c r="K24" s="205"/>
      <c r="L24" s="205"/>
      <c r="M24" s="205"/>
      <c r="Y24" s="186"/>
      <c r="Z24" s="186"/>
      <c r="AA24" s="186" t="s">
        <v>91</v>
      </c>
      <c r="AB24" s="186">
        <v>25</v>
      </c>
      <c r="AC24" s="186">
        <v>15</v>
      </c>
      <c r="AD24" s="186">
        <v>13</v>
      </c>
      <c r="AE24" s="186">
        <v>7</v>
      </c>
      <c r="AF24" s="186">
        <v>6</v>
      </c>
      <c r="AG24" s="186">
        <v>5</v>
      </c>
      <c r="AH24" s="186">
        <v>4</v>
      </c>
      <c r="AI24" s="186">
        <v>3</v>
      </c>
      <c r="AJ24" s="186">
        <v>2</v>
      </c>
      <c r="AK24" s="186">
        <v>1</v>
      </c>
    </row>
    <row r="25" spans="1:37" x14ac:dyDescent="0.25">
      <c r="A25" s="205"/>
      <c r="B25" s="205"/>
      <c r="C25" s="205"/>
      <c r="D25" s="205"/>
      <c r="E25" s="205"/>
      <c r="F25" s="205"/>
      <c r="G25" s="205"/>
      <c r="H25" s="205"/>
      <c r="I25" s="205"/>
      <c r="J25" s="205"/>
      <c r="K25" s="205"/>
      <c r="L25" s="205"/>
      <c r="M25" s="205"/>
      <c r="Y25" s="186"/>
      <c r="Z25" s="186"/>
      <c r="AA25" s="186" t="s">
        <v>96</v>
      </c>
      <c r="AB25" s="186">
        <v>15</v>
      </c>
      <c r="AC25" s="186">
        <v>10</v>
      </c>
      <c r="AD25" s="186">
        <v>8</v>
      </c>
      <c r="AE25" s="186">
        <v>4</v>
      </c>
      <c r="AF25" s="186">
        <v>3</v>
      </c>
      <c r="AG25" s="186">
        <v>2</v>
      </c>
      <c r="AH25" s="186">
        <v>1</v>
      </c>
      <c r="AI25" s="186">
        <v>0</v>
      </c>
      <c r="AJ25" s="186">
        <v>0</v>
      </c>
      <c r="AK25" s="186">
        <v>0</v>
      </c>
    </row>
    <row r="26" spans="1:37" x14ac:dyDescent="0.25">
      <c r="A26" s="205"/>
      <c r="B26" s="205"/>
      <c r="C26" s="205"/>
      <c r="D26" s="205"/>
      <c r="E26" s="205"/>
      <c r="F26" s="205"/>
      <c r="G26" s="205"/>
      <c r="H26" s="205"/>
      <c r="I26" s="205"/>
      <c r="J26" s="205"/>
      <c r="K26" s="205"/>
      <c r="L26" s="205"/>
      <c r="M26" s="205"/>
      <c r="Y26" s="186"/>
      <c r="Z26" s="186"/>
      <c r="AA26" s="186" t="s">
        <v>97</v>
      </c>
      <c r="AB26" s="186">
        <v>10</v>
      </c>
      <c r="AC26" s="186">
        <v>6</v>
      </c>
      <c r="AD26" s="186">
        <v>4</v>
      </c>
      <c r="AE26" s="186">
        <v>2</v>
      </c>
      <c r="AF26" s="186">
        <v>1</v>
      </c>
      <c r="AG26" s="186">
        <v>0</v>
      </c>
      <c r="AH26" s="186">
        <v>0</v>
      </c>
      <c r="AI26" s="186">
        <v>0</v>
      </c>
      <c r="AJ26" s="186">
        <v>0</v>
      </c>
      <c r="AK26" s="186">
        <v>0</v>
      </c>
    </row>
    <row r="27" spans="1:37" x14ac:dyDescent="0.25">
      <c r="A27" s="205"/>
      <c r="B27" s="205"/>
      <c r="C27" s="205"/>
      <c r="D27" s="205"/>
      <c r="E27" s="205"/>
      <c r="F27" s="205"/>
      <c r="G27" s="205"/>
      <c r="H27" s="205"/>
      <c r="I27" s="205"/>
      <c r="J27" s="205"/>
      <c r="K27" s="205"/>
      <c r="L27" s="205"/>
      <c r="M27" s="205"/>
      <c r="Y27" s="186"/>
      <c r="Z27" s="186"/>
      <c r="AA27" s="186" t="s">
        <v>98</v>
      </c>
      <c r="AB27" s="186">
        <v>3</v>
      </c>
      <c r="AC27" s="186">
        <v>2</v>
      </c>
      <c r="AD27" s="186">
        <v>1</v>
      </c>
      <c r="AE27" s="186">
        <v>0</v>
      </c>
      <c r="AF27" s="186">
        <v>0</v>
      </c>
      <c r="AG27" s="186">
        <v>0</v>
      </c>
      <c r="AH27" s="186">
        <v>0</v>
      </c>
      <c r="AI27" s="186">
        <v>0</v>
      </c>
      <c r="AJ27" s="186">
        <v>0</v>
      </c>
      <c r="AK27" s="186">
        <v>0</v>
      </c>
    </row>
    <row r="28" spans="1:37" x14ac:dyDescent="0.25">
      <c r="A28" s="205"/>
      <c r="B28" s="205"/>
      <c r="C28" s="205"/>
      <c r="D28" s="205"/>
      <c r="E28" s="205"/>
      <c r="F28" s="205"/>
      <c r="G28" s="205"/>
      <c r="H28" s="205"/>
      <c r="I28" s="205"/>
      <c r="J28" s="205"/>
      <c r="K28" s="205"/>
      <c r="L28" s="205"/>
      <c r="M28" s="205"/>
    </row>
    <row r="29" spans="1:37" x14ac:dyDescent="0.25">
      <c r="A29" s="205"/>
      <c r="B29" s="205"/>
      <c r="C29" s="205"/>
      <c r="D29" s="205"/>
      <c r="E29" s="205"/>
      <c r="F29" s="205"/>
      <c r="G29" s="205"/>
      <c r="H29" s="205"/>
      <c r="I29" s="205"/>
      <c r="J29" s="205"/>
      <c r="K29" s="205"/>
      <c r="L29" s="205"/>
      <c r="M29" s="205"/>
    </row>
    <row r="30" spans="1:37" x14ac:dyDescent="0.25">
      <c r="A30" s="205"/>
      <c r="B30" s="205"/>
      <c r="C30" s="205"/>
      <c r="D30" s="205"/>
      <c r="E30" s="205"/>
      <c r="F30" s="205"/>
      <c r="G30" s="205"/>
      <c r="H30" s="205"/>
      <c r="I30" s="205"/>
      <c r="J30" s="205"/>
      <c r="K30" s="205"/>
      <c r="L30" s="205"/>
      <c r="M30" s="205"/>
    </row>
    <row r="31" spans="1:37" x14ac:dyDescent="0.25">
      <c r="A31" s="205"/>
      <c r="B31" s="205"/>
      <c r="C31" s="205"/>
      <c r="D31" s="205"/>
      <c r="E31" s="205"/>
      <c r="F31" s="205"/>
      <c r="G31" s="205"/>
      <c r="H31" s="205"/>
      <c r="I31" s="205"/>
      <c r="J31" s="205"/>
      <c r="K31" s="205"/>
      <c r="L31" s="205"/>
      <c r="M31" s="205"/>
    </row>
    <row r="32" spans="1:37" x14ac:dyDescent="0.25">
      <c r="A32" s="205"/>
      <c r="B32" s="205"/>
      <c r="C32" s="205"/>
      <c r="D32" s="205"/>
      <c r="E32" s="205"/>
      <c r="F32" s="205"/>
      <c r="G32" s="205"/>
      <c r="H32" s="205"/>
      <c r="I32" s="205"/>
      <c r="J32" s="205"/>
      <c r="K32" s="205"/>
      <c r="L32" s="219"/>
      <c r="M32" s="205"/>
    </row>
    <row r="33" spans="1:18" x14ac:dyDescent="0.25">
      <c r="A33" s="220" t="s">
        <v>72</v>
      </c>
      <c r="B33" s="221"/>
      <c r="C33" s="222"/>
      <c r="D33" s="223" t="s">
        <v>99</v>
      </c>
      <c r="E33" s="224" t="s">
        <v>100</v>
      </c>
      <c r="F33" s="225"/>
      <c r="G33" s="223" t="s">
        <v>99</v>
      </c>
      <c r="H33" s="224" t="s">
        <v>101</v>
      </c>
      <c r="I33" s="226"/>
      <c r="J33" s="224" t="s">
        <v>102</v>
      </c>
      <c r="K33" s="227" t="s">
        <v>103</v>
      </c>
      <c r="L33" s="33"/>
      <c r="M33" s="225"/>
      <c r="P33" s="230"/>
      <c r="Q33" s="230"/>
      <c r="R33" s="231"/>
    </row>
    <row r="34" spans="1:18" x14ac:dyDescent="0.25">
      <c r="A34" s="232" t="s">
        <v>104</v>
      </c>
      <c r="B34" s="233"/>
      <c r="C34" s="234"/>
      <c r="D34" s="235"/>
      <c r="E34" s="706"/>
      <c r="F34" s="706"/>
      <c r="G34" s="236" t="s">
        <v>105</v>
      </c>
      <c r="H34" s="233"/>
      <c r="I34" s="237"/>
      <c r="J34" s="238"/>
      <c r="K34" s="239" t="s">
        <v>106</v>
      </c>
      <c r="L34" s="240"/>
      <c r="M34" s="259"/>
      <c r="P34" s="242"/>
      <c r="Q34" s="242"/>
      <c r="R34" s="243"/>
    </row>
    <row r="35" spans="1:18" x14ac:dyDescent="0.25">
      <c r="A35" s="244" t="s">
        <v>107</v>
      </c>
      <c r="B35" s="245"/>
      <c r="C35" s="246"/>
      <c r="D35" s="247"/>
      <c r="E35" s="707"/>
      <c r="F35" s="707"/>
      <c r="G35" s="248" t="s">
        <v>108</v>
      </c>
      <c r="H35" s="249"/>
      <c r="I35" s="250"/>
      <c r="J35" s="251"/>
      <c r="K35" s="252"/>
      <c r="L35" s="219"/>
      <c r="M35" s="253"/>
      <c r="P35" s="243"/>
      <c r="Q35" s="254"/>
      <c r="R35" s="243"/>
    </row>
    <row r="36" spans="1:18" x14ac:dyDescent="0.25">
      <c r="A36" s="255"/>
      <c r="B36" s="256"/>
      <c r="C36" s="257"/>
      <c r="D36" s="247"/>
      <c r="E36" s="258"/>
      <c r="F36" s="205"/>
      <c r="G36" s="248" t="s">
        <v>109</v>
      </c>
      <c r="H36" s="249"/>
      <c r="I36" s="250"/>
      <c r="J36" s="251"/>
      <c r="K36" s="239" t="s">
        <v>110</v>
      </c>
      <c r="L36" s="240"/>
      <c r="M36" s="259"/>
      <c r="P36" s="242"/>
      <c r="Q36" s="242"/>
      <c r="R36" s="243"/>
    </row>
    <row r="37" spans="1:18" x14ac:dyDescent="0.25">
      <c r="A37" s="260"/>
      <c r="B37" s="261"/>
      <c r="C37" s="262"/>
      <c r="D37" s="247"/>
      <c r="E37" s="258"/>
      <c r="F37" s="205"/>
      <c r="G37" s="248" t="s">
        <v>111</v>
      </c>
      <c r="H37" s="249"/>
      <c r="I37" s="250"/>
      <c r="J37" s="251"/>
      <c r="K37" s="263"/>
      <c r="L37" s="205"/>
      <c r="M37" s="241"/>
      <c r="P37" s="243"/>
      <c r="Q37" s="254"/>
      <c r="R37" s="243"/>
    </row>
    <row r="38" spans="1:18" x14ac:dyDescent="0.25">
      <c r="A38" s="264"/>
      <c r="B38" s="265"/>
      <c r="C38" s="266"/>
      <c r="D38" s="247"/>
      <c r="E38" s="258"/>
      <c r="F38" s="205"/>
      <c r="G38" s="248" t="s">
        <v>112</v>
      </c>
      <c r="H38" s="249"/>
      <c r="I38" s="250"/>
      <c r="J38" s="251"/>
      <c r="K38" s="244"/>
      <c r="L38" s="219"/>
      <c r="M38" s="253"/>
      <c r="P38" s="243"/>
      <c r="Q38" s="254"/>
      <c r="R38" s="243"/>
    </row>
    <row r="39" spans="1:18" x14ac:dyDescent="0.25">
      <c r="A39" s="267"/>
      <c r="B39" s="16"/>
      <c r="C39" s="262"/>
      <c r="D39" s="247"/>
      <c r="E39" s="258"/>
      <c r="F39" s="205"/>
      <c r="G39" s="248" t="s">
        <v>113</v>
      </c>
      <c r="H39" s="249"/>
      <c r="I39" s="250"/>
      <c r="J39" s="251"/>
      <c r="K39" s="239" t="s">
        <v>33</v>
      </c>
      <c r="L39" s="240"/>
      <c r="M39" s="259"/>
      <c r="P39" s="242"/>
      <c r="Q39" s="242"/>
      <c r="R39" s="243"/>
    </row>
    <row r="40" spans="1:18" x14ac:dyDescent="0.25">
      <c r="A40" s="267"/>
      <c r="B40" s="16"/>
      <c r="C40" s="268"/>
      <c r="D40" s="247"/>
      <c r="E40" s="258"/>
      <c r="F40" s="205"/>
      <c r="G40" s="248" t="s">
        <v>114</v>
      </c>
      <c r="H40" s="249"/>
      <c r="I40" s="250"/>
      <c r="J40" s="251"/>
      <c r="K40" s="263"/>
      <c r="L40" s="205"/>
      <c r="M40" s="241"/>
      <c r="P40" s="243"/>
      <c r="Q40" s="254"/>
      <c r="R40" s="243"/>
    </row>
    <row r="41" spans="1:18" x14ac:dyDescent="0.25">
      <c r="A41" s="269"/>
      <c r="B41" s="270"/>
      <c r="C41" s="271"/>
      <c r="D41" s="272"/>
      <c r="E41" s="273"/>
      <c r="F41" s="219"/>
      <c r="G41" s="274" t="s">
        <v>115</v>
      </c>
      <c r="H41" s="245"/>
      <c r="I41" s="275"/>
      <c r="J41" s="276"/>
      <c r="K41" s="244" t="str">
        <f>L4</f>
        <v>Kovács Zoltán</v>
      </c>
      <c r="L41" s="219"/>
      <c r="M41" s="253"/>
      <c r="P41" s="243"/>
      <c r="Q41" s="254"/>
      <c r="R41" s="277"/>
    </row>
  </sheetData>
  <sheetProtection selectLockedCells="1" selectUnlockedCells="1"/>
  <mergeCells count="50">
    <mergeCell ref="A1:F1"/>
    <mergeCell ref="A4:C4"/>
    <mergeCell ref="E7:F7"/>
    <mergeCell ref="G7:H7"/>
    <mergeCell ref="E9:F9"/>
    <mergeCell ref="G9:H9"/>
    <mergeCell ref="E11:F11"/>
    <mergeCell ref="G11:H11"/>
    <mergeCell ref="E13:F13"/>
    <mergeCell ref="G13:H13"/>
    <mergeCell ref="E15:F15"/>
    <mergeCell ref="G15:H15"/>
    <mergeCell ref="L19:M19"/>
    <mergeCell ref="B18:C18"/>
    <mergeCell ref="D18:E18"/>
    <mergeCell ref="F18:G18"/>
    <mergeCell ref="H18:I18"/>
    <mergeCell ref="J18:K18"/>
    <mergeCell ref="L18:M18"/>
    <mergeCell ref="B19:C19"/>
    <mergeCell ref="D19:E19"/>
    <mergeCell ref="F19:G19"/>
    <mergeCell ref="H19:I19"/>
    <mergeCell ref="J19:K19"/>
    <mergeCell ref="L21:M21"/>
    <mergeCell ref="B20:C20"/>
    <mergeCell ref="D20:E20"/>
    <mergeCell ref="F20:G20"/>
    <mergeCell ref="H20:I20"/>
    <mergeCell ref="J20:K20"/>
    <mergeCell ref="L20:M20"/>
    <mergeCell ref="B21:C21"/>
    <mergeCell ref="D21:E21"/>
    <mergeCell ref="F21:G21"/>
    <mergeCell ref="H21:I21"/>
    <mergeCell ref="J21:K21"/>
    <mergeCell ref="H23:I23"/>
    <mergeCell ref="J23:K23"/>
    <mergeCell ref="L23:M23"/>
    <mergeCell ref="B22:C22"/>
    <mergeCell ref="D22:E22"/>
    <mergeCell ref="F22:G22"/>
    <mergeCell ref="H22:I22"/>
    <mergeCell ref="J22:K22"/>
    <mergeCell ref="L22:M22"/>
    <mergeCell ref="E34:F34"/>
    <mergeCell ref="E35:F35"/>
    <mergeCell ref="B23:C23"/>
    <mergeCell ref="D23:E23"/>
    <mergeCell ref="F23:G23"/>
  </mergeCells>
  <conditionalFormatting sqref="E7 E9 E11 E13 E15">
    <cfRule type="cellIs" dxfId="352" priority="1" stopIfTrue="1" operator="equal">
      <formula>"Bye"</formula>
    </cfRule>
  </conditionalFormatting>
  <conditionalFormatting sqref="R41">
    <cfRule type="expression" dxfId="351" priority="2" stopIfTrue="1">
      <formula>$O$1="CU"</formula>
    </cfRule>
  </conditionalFormatting>
  <printOptions horizontalCentered="1" verticalCentered="1"/>
  <pageMargins left="0" right="0" top="0.98402777777777783" bottom="0.98402777777777783" header="0.51181102362204722" footer="0.51181102362204722"/>
  <pageSetup paperSize="9" scale="95"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45</vt:i4>
      </vt:variant>
      <vt:variant>
        <vt:lpstr>Névvel ellátott tartományok</vt:lpstr>
      </vt:variant>
      <vt:variant>
        <vt:i4>97</vt:i4>
      </vt:variant>
    </vt:vector>
  </HeadingPairs>
  <TitlesOfParts>
    <vt:vector size="142" baseType="lpstr">
      <vt:lpstr>Altalanos</vt:lpstr>
      <vt:lpstr>Birók</vt:lpstr>
      <vt:lpstr>Nevezések</vt:lpstr>
      <vt:lpstr>Játék nélkül továbbjutók</vt:lpstr>
      <vt:lpstr>Játékrend</vt:lpstr>
      <vt:lpstr>F12 "A"</vt:lpstr>
      <vt:lpstr>F14 "A"</vt:lpstr>
      <vt:lpstr>F16 "A"</vt:lpstr>
      <vt:lpstr>F18 "A"</vt:lpstr>
      <vt:lpstr>F18+"A"</vt:lpstr>
      <vt:lpstr>F12 "B"</vt:lpstr>
      <vt:lpstr>F14 "B"</vt:lpstr>
      <vt:lpstr>F16"B"</vt:lpstr>
      <vt:lpstr>F18"B"</vt:lpstr>
      <vt:lpstr>F18+"B"</vt:lpstr>
      <vt:lpstr>L18 "A"</vt:lpstr>
      <vt:lpstr>L12 "B"</vt:lpstr>
      <vt:lpstr>L14 "B"</vt:lpstr>
      <vt:lpstr>L16 "B"</vt:lpstr>
      <vt:lpstr>L18 "B"</vt:lpstr>
      <vt:lpstr>1MD 8 (3)</vt:lpstr>
      <vt:lpstr>1MD 8 (4)</vt:lpstr>
      <vt:lpstr>1MD 32 (4)</vt:lpstr>
      <vt:lpstr>1MD 64 (4)</vt:lpstr>
      <vt:lpstr>1D ELO (4)</vt:lpstr>
      <vt:lpstr>1D 8 (4)</vt:lpstr>
      <vt:lpstr>1D 16 (4)</vt:lpstr>
      <vt:lpstr>1D 32 (4)</vt:lpstr>
      <vt:lpstr>1Q ELO (5)</vt:lpstr>
      <vt:lpstr>1Q 8&gt;2 (5)</vt:lpstr>
      <vt:lpstr>1Q 8&gt;4 (5)</vt:lpstr>
      <vt:lpstr>1Q 16&gt;4 (5)</vt:lpstr>
      <vt:lpstr>1E3 (5)</vt:lpstr>
      <vt:lpstr>1E4 (5)</vt:lpstr>
      <vt:lpstr>1E5 (5)</vt:lpstr>
      <vt:lpstr>1E6 (5)</vt:lpstr>
      <vt:lpstr>1E7 (5)</vt:lpstr>
      <vt:lpstr>1E8 (5)</vt:lpstr>
      <vt:lpstr>1MD 8 (5)</vt:lpstr>
      <vt:lpstr>1MD 32 (5)</vt:lpstr>
      <vt:lpstr>1MD 64 (5)</vt:lpstr>
      <vt:lpstr>1D ELO (5)</vt:lpstr>
      <vt:lpstr>1D 8 (5)</vt:lpstr>
      <vt:lpstr>1D 16 (5)</vt:lpstr>
      <vt:lpstr>1D 32 (5)</vt:lpstr>
      <vt:lpstr>'1Q ELO (5)'!Excel_BuiltIn__FilterDatabase</vt:lpstr>
      <vt:lpstr>'1D 16 (4)'!Excel_BuiltIn_Print_Area</vt:lpstr>
      <vt:lpstr>'1D 16 (5)'!Excel_BuiltIn_Print_Area</vt:lpstr>
      <vt:lpstr>'1D 32 (4)'!Excel_BuiltIn_Print_Area</vt:lpstr>
      <vt:lpstr>'1D 32 (5)'!Excel_BuiltIn_Print_Area</vt:lpstr>
      <vt:lpstr>'1D 8 (4)'!Excel_BuiltIn_Print_Area</vt:lpstr>
      <vt:lpstr>'1D 8 (5)'!Excel_BuiltIn_Print_Area</vt:lpstr>
      <vt:lpstr>'1D ELO (4)'!Excel_BuiltIn_Print_Area</vt:lpstr>
      <vt:lpstr>'1D ELO (5)'!Excel_BuiltIn_Print_Area</vt:lpstr>
      <vt:lpstr>'1E3 (5)'!Excel_BuiltIn_Print_Area</vt:lpstr>
      <vt:lpstr>'1E4 (5)'!Excel_BuiltIn_Print_Area</vt:lpstr>
      <vt:lpstr>'1E5 (5)'!Excel_BuiltIn_Print_Area</vt:lpstr>
      <vt:lpstr>'1E6 (5)'!Excel_BuiltIn_Print_Area</vt:lpstr>
      <vt:lpstr>'1E7 (5)'!Excel_BuiltIn_Print_Area</vt:lpstr>
      <vt:lpstr>'1E8 (5)'!Excel_BuiltIn_Print_Area</vt:lpstr>
      <vt:lpstr>'1MD 32 (4)'!Excel_BuiltIn_Print_Area</vt:lpstr>
      <vt:lpstr>'1MD 32 (5)'!Excel_BuiltIn_Print_Area</vt:lpstr>
      <vt:lpstr>'1MD 64 (4)'!Excel_BuiltIn_Print_Area</vt:lpstr>
      <vt:lpstr>'1MD 64 (5)'!Excel_BuiltIn_Print_Area</vt:lpstr>
      <vt:lpstr>'1MD 8 (3)'!Excel_BuiltIn_Print_Area</vt:lpstr>
      <vt:lpstr>'1MD 8 (4)'!Excel_BuiltIn_Print_Area</vt:lpstr>
      <vt:lpstr>'1MD 8 (5)'!Excel_BuiltIn_Print_Area</vt:lpstr>
      <vt:lpstr>'1Q 16&gt;4 (5)'!Excel_BuiltIn_Print_Area</vt:lpstr>
      <vt:lpstr>'1Q 8&gt;2 (5)'!Excel_BuiltIn_Print_Area</vt:lpstr>
      <vt:lpstr>'1Q 8&gt;4 (5)'!Excel_BuiltIn_Print_Area</vt:lpstr>
      <vt:lpstr>'1Q ELO (5)'!Excel_BuiltIn_Print_Area</vt:lpstr>
      <vt:lpstr>Birók!Excel_BuiltIn_Print_Area</vt:lpstr>
      <vt:lpstr>'F12 "A"'!Excel_BuiltIn_Print_Area</vt:lpstr>
      <vt:lpstr>'F12 "B"'!Excel_BuiltIn_Print_Area</vt:lpstr>
      <vt:lpstr>'F14 "A"'!Excel_BuiltIn_Print_Area</vt:lpstr>
      <vt:lpstr>'F14 "B"'!Excel_BuiltIn_Print_Area</vt:lpstr>
      <vt:lpstr>'F16 "A"'!Excel_BuiltIn_Print_Area</vt:lpstr>
      <vt:lpstr>'F16"B"'!Excel_BuiltIn_Print_Area</vt:lpstr>
      <vt:lpstr>'F18 "A"'!Excel_BuiltIn_Print_Area</vt:lpstr>
      <vt:lpstr>'F18"B"'!Excel_BuiltIn_Print_Area</vt:lpstr>
      <vt:lpstr>'F18+"A"'!Excel_BuiltIn_Print_Area</vt:lpstr>
      <vt:lpstr>'F18+"B"'!Excel_BuiltIn_Print_Area</vt:lpstr>
      <vt:lpstr>'Játék nélkül továbbjutók'!Excel_BuiltIn_Print_Area</vt:lpstr>
      <vt:lpstr>'L12 "B"'!Excel_BuiltIn_Print_Area</vt:lpstr>
      <vt:lpstr>'L14 "B"'!Excel_BuiltIn_Print_Area</vt:lpstr>
      <vt:lpstr>'L16 "B"'!Excel_BuiltIn_Print_Area</vt:lpstr>
      <vt:lpstr>'L18 "A"'!Excel_BuiltIn_Print_Area</vt:lpstr>
      <vt:lpstr>'L18 "B"'!Excel_BuiltIn_Print_Area</vt:lpstr>
      <vt:lpstr>'1D 32 (4)'!Excel_BuiltIn_Print_Titles</vt:lpstr>
      <vt:lpstr>'1D 32 (5)'!Excel_BuiltIn_Print_Titles</vt:lpstr>
      <vt:lpstr>'1D ELO (4)'!Excel_BuiltIn_Print_Titles</vt:lpstr>
      <vt:lpstr>'1D ELO (5)'!Excel_BuiltIn_Print_Titles</vt:lpstr>
      <vt:lpstr>'1Q ELO (5)'!Excel_BuiltIn_Print_Titles</vt:lpstr>
      <vt:lpstr>'Játék nélkül továbbjutók'!Excel_BuiltIn_Print_Titles</vt:lpstr>
      <vt:lpstr>'1D 32 (4)'!Nyomtatási_cím</vt:lpstr>
      <vt:lpstr>'1D 32 (5)'!Nyomtatási_cím</vt:lpstr>
      <vt:lpstr>'1D ELO (4)'!Nyomtatási_cím</vt:lpstr>
      <vt:lpstr>'1D ELO (5)'!Nyomtatási_cím</vt:lpstr>
      <vt:lpstr>'1Q ELO (5)'!Nyomtatási_cím</vt:lpstr>
      <vt:lpstr>'Játék nélkül továbbjutók'!Nyomtatási_cím</vt:lpstr>
      <vt:lpstr>'1D 16 (4)'!Nyomtatási_terület</vt:lpstr>
      <vt:lpstr>'1D 16 (5)'!Nyomtatási_terület</vt:lpstr>
      <vt:lpstr>'1D 32 (4)'!Nyomtatási_terület</vt:lpstr>
      <vt:lpstr>'1D 32 (5)'!Nyomtatási_terület</vt:lpstr>
      <vt:lpstr>'1D 8 (4)'!Nyomtatási_terület</vt:lpstr>
      <vt:lpstr>'1D 8 (5)'!Nyomtatási_terület</vt:lpstr>
      <vt:lpstr>'1D ELO (4)'!Nyomtatási_terület</vt:lpstr>
      <vt:lpstr>'1D ELO (5)'!Nyomtatási_terület</vt:lpstr>
      <vt:lpstr>'1E3 (5)'!Nyomtatási_terület</vt:lpstr>
      <vt:lpstr>'1E4 (5)'!Nyomtatási_terület</vt:lpstr>
      <vt:lpstr>'1E5 (5)'!Nyomtatási_terület</vt:lpstr>
      <vt:lpstr>'1E6 (5)'!Nyomtatási_terület</vt:lpstr>
      <vt:lpstr>'1E7 (5)'!Nyomtatási_terület</vt:lpstr>
      <vt:lpstr>'1E8 (5)'!Nyomtatási_terület</vt:lpstr>
      <vt:lpstr>'1MD 32 (4)'!Nyomtatási_terület</vt:lpstr>
      <vt:lpstr>'1MD 32 (5)'!Nyomtatási_terület</vt:lpstr>
      <vt:lpstr>'1MD 64 (4)'!Nyomtatási_terület</vt:lpstr>
      <vt:lpstr>'1MD 64 (5)'!Nyomtatási_terület</vt:lpstr>
      <vt:lpstr>'1MD 8 (3)'!Nyomtatási_terület</vt:lpstr>
      <vt:lpstr>'1MD 8 (4)'!Nyomtatási_terület</vt:lpstr>
      <vt:lpstr>'1MD 8 (5)'!Nyomtatási_terület</vt:lpstr>
      <vt:lpstr>'1Q 16&gt;4 (5)'!Nyomtatási_terület</vt:lpstr>
      <vt:lpstr>'1Q 8&gt;2 (5)'!Nyomtatási_terület</vt:lpstr>
      <vt:lpstr>'1Q 8&gt;4 (5)'!Nyomtatási_terület</vt:lpstr>
      <vt:lpstr>'1Q ELO (5)'!Nyomtatási_terület</vt:lpstr>
      <vt:lpstr>Birók!Nyomtatási_terület</vt:lpstr>
      <vt:lpstr>'F12 "A"'!Nyomtatási_terület</vt:lpstr>
      <vt:lpstr>'F12 "B"'!Nyomtatási_terület</vt:lpstr>
      <vt:lpstr>'F14 "A"'!Nyomtatási_terület</vt:lpstr>
      <vt:lpstr>'F14 "B"'!Nyomtatási_terület</vt:lpstr>
      <vt:lpstr>'F16 "A"'!Nyomtatási_terület</vt:lpstr>
      <vt:lpstr>'F16"B"'!Nyomtatási_terület</vt:lpstr>
      <vt:lpstr>'F18 "A"'!Nyomtatási_terület</vt:lpstr>
      <vt:lpstr>'F18"B"'!Nyomtatási_terület</vt:lpstr>
      <vt:lpstr>'F18+"A"'!Nyomtatási_terület</vt:lpstr>
      <vt:lpstr>'F18+"B"'!Nyomtatási_terület</vt:lpstr>
      <vt:lpstr>'Játék nélkül továbbjutók'!Nyomtatási_terület</vt:lpstr>
      <vt:lpstr>'L12 "B"'!Nyomtatási_terület</vt:lpstr>
      <vt:lpstr>'L14 "B"'!Nyomtatási_terület</vt:lpstr>
      <vt:lpstr>'L16 "B"'!Nyomtatási_terület</vt:lpstr>
      <vt:lpstr>'L18 "A"'!Nyomtatási_terület</vt:lpstr>
      <vt:lpstr>'L18 "B"'!Nyomtatási_terület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Guti János</cp:lastModifiedBy>
  <dcterms:created xsi:type="dcterms:W3CDTF">2025-04-25T06:50:10Z</dcterms:created>
  <dcterms:modified xsi:type="dcterms:W3CDTF">2025-04-25T06:51:32Z</dcterms:modified>
</cp:coreProperties>
</file>