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0.xml" ContentType="application/vnd.ms-excel.controlproperties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12.xml" ContentType="application/vnd.ms-excel.controlproperties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2.xml" ContentType="application/vnd.openxmlformats-officedocument.spreadsheetml.comments+xml"/>
  <Override PartName="/xl/drawings/drawing28.xml" ContentType="application/vnd.openxmlformats-officedocument.drawing+xml"/>
  <Override PartName="/xl/ctrlProps/ctrlProp15.xml" ContentType="application/vnd.ms-excel.controlproperties+xml"/>
  <Override PartName="/xl/comments13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trlProps/ctrlProp16.xml" ContentType="application/vnd.ms-excel.controlproperties+xml"/>
  <Override PartName="/xl/comments14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trlProps/ctrlProp17.xml" ContentType="application/vnd.ms-excel.controlproperties+xml"/>
  <Override PartName="/xl/comments15.xml" ContentType="application/vnd.openxmlformats-officedocument.spreadsheetml.comment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trlProps/ctrlProp18.xml" ContentType="application/vnd.ms-excel.controlproperties+xml"/>
  <Override PartName="/xl/comments16.xml" ContentType="application/vnd.openxmlformats-officedocument.spreadsheetml.comment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trlProps/ctrlProp19.xml" ContentType="application/vnd.ms-excel.controlproperties+xml"/>
  <Override PartName="/xl/comments17.xml" ContentType="application/vnd.openxmlformats-officedocument.spreadsheetml.comments+xml"/>
  <Override PartName="/xl/drawings/drawing37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8.xml" ContentType="application/vnd.openxmlformats-officedocument.spreadsheetml.comments+xml"/>
  <Override PartName="/xl/drawings/drawing3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9.xml" ContentType="application/vnd.openxmlformats-officedocument.spreadsheetml.comments+xml"/>
  <Override PartName="/xl/drawings/drawing39.xml" ContentType="application/vnd.openxmlformats-officedocument.drawing+xml"/>
  <Override PartName="/xl/ctrlProps/ctrlProp24.xml" ContentType="application/vnd.ms-excel.controlproperties+xml"/>
  <Override PartName="/xl/comments20.xml" ContentType="application/vnd.openxmlformats-officedocument.spreadsheetml.comments+xml"/>
  <Override PartName="/xl/drawings/drawing40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21.xml" ContentType="application/vnd.openxmlformats-officedocument.spreadsheetml.comments+xml"/>
  <Override PartName="/xl/drawings/drawing41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22.xml" ContentType="application/vnd.openxmlformats-officedocument.spreadsheetml.comments+xml"/>
  <Override PartName="/xl/drawings/drawing42.xml" ContentType="application/vnd.openxmlformats-officedocument.drawing+xml"/>
  <Override PartName="/xl/ctrlProps/ctrlProp29.xml" ContentType="application/vnd.ms-excel.controlproperties+xml"/>
  <Override PartName="/xl/comments23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trlProps/ctrlProp30.xml" ContentType="application/vnd.ms-excel.controlproperties+xml"/>
  <Override PartName="/xl/comments24.xml" ContentType="application/vnd.openxmlformats-officedocument.spreadsheetml.comment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trlProps/ctrlProp31.xml" ContentType="application/vnd.ms-excel.controlproperties+xml"/>
  <Override PartName="/xl/comments25.xml" ContentType="application/vnd.openxmlformats-officedocument.spreadsheetml.comments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Baranya vármegye - Solymos Vilmos\"/>
    </mc:Choice>
  </mc:AlternateContent>
  <xr:revisionPtr revIDLastSave="0" documentId="13_ncr:9_{219C9996-8506-43BB-9817-481602657B6E}" xr6:coauthVersionLast="47" xr6:coauthVersionMax="47" xr10:uidLastSave="{00000000-0000-0000-0000-000000000000}"/>
  <bookViews>
    <workbookView xWindow="-108" yWindow="-108" windowWidth="23256" windowHeight="13176" tabRatio="906" activeTab="50" xr2:uid="{6A9242DF-C4E6-47F7-9080-7915A4F9366E}"/>
  </bookViews>
  <sheets>
    <sheet name="Altalanos" sheetId="1" r:id="rId1"/>
    <sheet name="Birók" sheetId="2" r:id="rId2"/>
    <sheet name="Nevezések" sheetId="367" r:id="rId3"/>
    <sheet name="játékrend-kedd-PSN pálya" sheetId="365" r:id="rId4"/>
    <sheet name="játékrend-kedd-PVTC pálya" sheetId="366" r:id="rId5"/>
    <sheet name="játékrend-szerda-PSN pálya" sheetId="364" r:id="rId6"/>
    <sheet name="A-U11-F-III.kcs elo" sheetId="303" state="hidden" r:id="rId7"/>
    <sheet name="A-U11-F-III.kcs" sheetId="304" r:id="rId8"/>
    <sheet name="A-U11-L-III.kcs elo" sheetId="9" state="hidden" r:id="rId9"/>
    <sheet name="A-U11-L-III.kcs" sheetId="89" r:id="rId10"/>
    <sheet name="A-U12-L-IV.kcs elo" sheetId="329" state="hidden" r:id="rId11"/>
    <sheet name="A-U12-L-IV.kcs" sheetId="330" r:id="rId12"/>
    <sheet name="A-U14-F-V.kcs elo" sheetId="327" state="hidden" r:id="rId13"/>
    <sheet name="A-U14-F-V.kcs" sheetId="328" r:id="rId14"/>
    <sheet name="A-U16-F-VI.kcs elo" sheetId="231" state="hidden" r:id="rId15"/>
    <sheet name="A-U16-F-VI.kcs" sheetId="233" r:id="rId16"/>
    <sheet name="A-U18-F-VII.kcs elo" sheetId="279" state="hidden" r:id="rId17"/>
    <sheet name="A-U18-F-VII.kcs" sheetId="280" r:id="rId18"/>
    <sheet name="B-U8-F-I.kcs elo" sheetId="331" state="hidden" r:id="rId19"/>
    <sheet name="B-U8-F-I.kcs" sheetId="332" r:id="rId20"/>
    <sheet name="B-U8-L-I.kcs elo" sheetId="333" state="hidden" r:id="rId21"/>
    <sheet name="B-U8-L-I.kcs" sheetId="334" r:id="rId22"/>
    <sheet name="B-U9-F-II.kcs elo" sheetId="335" state="hidden" r:id="rId23"/>
    <sheet name="B-U9-F-II.kcs" sheetId="336" r:id="rId24"/>
    <sheet name="B-U9-L-II.kcs elo" sheetId="337" state="hidden" r:id="rId25"/>
    <sheet name="B-U9-L-II.kcs" sheetId="338" r:id="rId26"/>
    <sheet name="B-U11-F-III.kcs elo" sheetId="339" state="hidden" r:id="rId27"/>
    <sheet name="B-U11-F-1-2.csop" sheetId="340" r:id="rId28"/>
    <sheet name="B-U11-F-3-4.csop" sheetId="341" r:id="rId29"/>
    <sheet name="B-U11-F-5-6.csop." sheetId="342" r:id="rId30"/>
    <sheet name="B-U11-F-döntő" sheetId="343" r:id="rId31"/>
    <sheet name="B-U11-L-III.kcs elo " sheetId="344" state="hidden" r:id="rId32"/>
    <sheet name="B-U11-L-III.kcs" sheetId="345" r:id="rId33"/>
    <sheet name="B-U12-F-IV.kcs elo" sheetId="346" state="hidden" r:id="rId34"/>
    <sheet name="B-U12-F-IV.kcs" sheetId="347" r:id="rId35"/>
    <sheet name="B-U12-L-IV.kcs elo" sheetId="348" state="hidden" r:id="rId36"/>
    <sheet name="B-U12-L-IV.kcs" sheetId="349" r:id="rId37"/>
    <sheet name="B-U14-L-V.kcs elo" sheetId="350" state="hidden" r:id="rId38"/>
    <sheet name="B-U14_L-V.kcs" sheetId="351" r:id="rId39"/>
    <sheet name="B-U14-F-V.kcs elo" sheetId="352" state="hidden" r:id="rId40"/>
    <sheet name="B-U14-F-V.kcs" sheetId="353" r:id="rId41"/>
    <sheet name="B-U14-F-vigasz" sheetId="354" r:id="rId42"/>
    <sheet name="B-U16-F-VI.kcs elo" sheetId="355" state="hidden" r:id="rId43"/>
    <sheet name="B-U16-F-VI.kcs" sheetId="356" r:id="rId44"/>
    <sheet name="B-U16-F-vigasz" sheetId="357" r:id="rId45"/>
    <sheet name="B-U16-L-VI.kcs elo" sheetId="358" state="hidden" r:id="rId46"/>
    <sheet name="B-U16-L-VI.kcs" sheetId="359" r:id="rId47"/>
    <sheet name="B-U18-F-VII.kcs elo" sheetId="360" state="hidden" r:id="rId48"/>
    <sheet name="B-U18-F-VII.kcs" sheetId="361" r:id="rId49"/>
    <sheet name="B-U18+-F-VIII.kcs elo" sheetId="362" state="hidden" r:id="rId50"/>
    <sheet name="B-U18+-F-VIII.kcs" sheetId="363" r:id="rId51"/>
  </sheets>
  <externalReferences>
    <externalReference r:id="rId52"/>
    <externalReference r:id="rId53"/>
    <externalReference r:id="rId5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6">'A-U11-F-III.kcs elo'!$1:$6</definedName>
    <definedName name="_xlnm.Print_Titles" localSheetId="8">'A-U11-L-III.kcs elo'!$1:$6</definedName>
    <definedName name="_xlnm.Print_Titles" localSheetId="10">'A-U12-L-IV.kcs elo'!$1:$6</definedName>
    <definedName name="_xlnm.Print_Titles" localSheetId="12">'A-U14-F-V.kcs elo'!$1:$6</definedName>
    <definedName name="_xlnm.Print_Titles" localSheetId="14">'A-U16-F-VI.kcs elo'!$1:$6</definedName>
    <definedName name="_xlnm.Print_Titles" localSheetId="16">'A-U18-F-VII.kcs elo'!$1:$6</definedName>
    <definedName name="_xlnm.Print_Titles" localSheetId="26">'B-U11-F-III.kcs elo'!$1:$6</definedName>
    <definedName name="_xlnm.Print_Titles" localSheetId="31">'B-U11-L-III.kcs elo '!$1:$6</definedName>
    <definedName name="_xlnm.Print_Titles" localSheetId="33">'B-U12-F-IV.kcs elo'!$1:$6</definedName>
    <definedName name="_xlnm.Print_Titles" localSheetId="35">'B-U12-L-IV.kcs elo'!$1:$6</definedName>
    <definedName name="_xlnm.Print_Titles" localSheetId="39">'B-U14-F-V.kcs elo'!$1:$6</definedName>
    <definedName name="_xlnm.Print_Titles" localSheetId="37">'B-U14-L-V.kcs elo'!$1:$6</definedName>
    <definedName name="_xlnm.Print_Titles" localSheetId="42">'B-U16-F-VI.kcs elo'!$1:$6</definedName>
    <definedName name="_xlnm.Print_Titles" localSheetId="45">'B-U16-L-VI.kcs elo'!$1:$6</definedName>
    <definedName name="_xlnm.Print_Titles" localSheetId="49">'B-U18+-F-VIII.kcs elo'!$1:$6</definedName>
    <definedName name="_xlnm.Print_Titles" localSheetId="47">'B-U18-F-VII.kcs elo'!$1:$6</definedName>
    <definedName name="_xlnm.Print_Titles" localSheetId="18">'B-U8-F-I.kcs elo'!$1:$6</definedName>
    <definedName name="_xlnm.Print_Titles" localSheetId="20">'B-U8-L-I.kcs elo'!$1:$6</definedName>
    <definedName name="_xlnm.Print_Titles" localSheetId="22">'B-U9-F-II.kcs elo'!$1:$6</definedName>
    <definedName name="_xlnm.Print_Titles" localSheetId="24">'B-U9-L-II.kcs elo'!$1:$6</definedName>
    <definedName name="_xlnm.Print_Area" localSheetId="7">'A-U11-F-III.kcs'!$A$1:$M$41</definedName>
    <definedName name="_xlnm.Print_Area" localSheetId="6">'A-U11-F-III.kcs elo'!$A$1:$Q$134</definedName>
    <definedName name="_xlnm.Print_Area" localSheetId="9">'A-U11-L-III.kcs'!$A$1:$M$41</definedName>
    <definedName name="_xlnm.Print_Area" localSheetId="8">'A-U11-L-III.kcs elo'!$A$1:$Q$134</definedName>
    <definedName name="_xlnm.Print_Area" localSheetId="11">'A-U12-L-IV.kcs'!$A$1:$M$41</definedName>
    <definedName name="_xlnm.Print_Area" localSheetId="10">'A-U12-L-IV.kcs elo'!$A$1:$Q$134</definedName>
    <definedName name="_xlnm.Print_Area" localSheetId="13">'A-U14-F-V.kcs'!$A$1:$M$41</definedName>
    <definedName name="_xlnm.Print_Area" localSheetId="12">'A-U14-F-V.kcs elo'!$A$1:$Q$134</definedName>
    <definedName name="_xlnm.Print_Area" localSheetId="15">'A-U16-F-VI.kcs'!$A$1:$M$41</definedName>
    <definedName name="_xlnm.Print_Area" localSheetId="14">'A-U16-F-VI.kcs elo'!$A$1:$Q$134</definedName>
    <definedName name="_xlnm.Print_Area" localSheetId="17">'A-U18-F-VII.kcs'!$A$1:$M$41</definedName>
    <definedName name="_xlnm.Print_Area" localSheetId="16">'A-U18-F-VII.kcs elo'!$A$1:$Q$134</definedName>
    <definedName name="_xlnm.Print_Area" localSheetId="1">Birók!$A$1:$N$29</definedName>
    <definedName name="_xlnm.Print_Area" localSheetId="27">'B-U11-F-1-2.csop'!$A$1:$M$47</definedName>
    <definedName name="_xlnm.Print_Area" localSheetId="28">'B-U11-F-3-4.csop'!$A$1:$M$49</definedName>
    <definedName name="_xlnm.Print_Area" localSheetId="29">'B-U11-F-5-6.csop.'!$A$1:$M$52</definedName>
    <definedName name="_xlnm.Print_Area" localSheetId="30">'B-U11-F-döntő'!$A$1:$R$62</definedName>
    <definedName name="_xlnm.Print_Area" localSheetId="26">'B-U11-F-III.kcs elo'!$A$1:$Q$134</definedName>
    <definedName name="_xlnm.Print_Area" localSheetId="32">'B-U11-L-III.kcs'!$A$1:$M$41</definedName>
    <definedName name="_xlnm.Print_Area" localSheetId="31">'B-U11-L-III.kcs elo '!$A$1:$Q$134</definedName>
    <definedName name="_xlnm.Print_Area" localSheetId="34">'B-U12-F-IV.kcs'!$A$1:$M$41</definedName>
    <definedName name="_xlnm.Print_Area" localSheetId="33">'B-U12-F-IV.kcs elo'!$A$1:$Q$134</definedName>
    <definedName name="_xlnm.Print_Area" localSheetId="36">'B-U12-L-IV.kcs'!$A$1:$M$41</definedName>
    <definedName name="_xlnm.Print_Area" localSheetId="35">'B-U12-L-IV.kcs elo'!$A$1:$Q$134</definedName>
    <definedName name="_xlnm.Print_Area" localSheetId="38">'B-U14_L-V.kcs'!$A$1:$M$41</definedName>
    <definedName name="_xlnm.Print_Area" localSheetId="40">'B-U14-F-V.kcs'!$A$1:$R$57</definedName>
    <definedName name="_xlnm.Print_Area" localSheetId="39">'B-U14-F-V.kcs elo'!$A$1:$Q$134</definedName>
    <definedName name="_xlnm.Print_Area" localSheetId="41">'B-U14-F-vigasz'!$A$1:$R$62</definedName>
    <definedName name="_xlnm.Print_Area" localSheetId="37">'B-U14-L-V.kcs elo'!$A$1:$Q$134</definedName>
    <definedName name="_xlnm.Print_Area" localSheetId="43">'B-U16-F-VI.kcs'!$A$1:$R$57</definedName>
    <definedName name="_xlnm.Print_Area" localSheetId="42">'B-U16-F-VI.kcs elo'!$A$1:$Q$134</definedName>
    <definedName name="_xlnm.Print_Area" localSheetId="44">'B-U16-F-vigasz'!$A$1:$R$62</definedName>
    <definedName name="_xlnm.Print_Area" localSheetId="46">'B-U16-L-VI.kcs'!$A$1:$M$47</definedName>
    <definedName name="_xlnm.Print_Area" localSheetId="45">'B-U16-L-VI.kcs elo'!$A$1:$Q$134</definedName>
    <definedName name="_xlnm.Print_Area" localSheetId="50">'B-U18+-F-VIII.kcs'!$A$1:$M$41</definedName>
    <definedName name="_xlnm.Print_Area" localSheetId="49">'B-U18+-F-VIII.kcs elo'!$A$1:$Q$134</definedName>
    <definedName name="_xlnm.Print_Area" localSheetId="48">'B-U18-F-VII.kcs'!$A$1:$M$41</definedName>
    <definedName name="_xlnm.Print_Area" localSheetId="47">'B-U18-F-VII.kcs elo'!$A$1:$Q$134</definedName>
    <definedName name="_xlnm.Print_Area" localSheetId="19">'B-U8-F-I.kcs'!$A$1:$M$41</definedName>
    <definedName name="_xlnm.Print_Area" localSheetId="18">'B-U8-F-I.kcs elo'!$A$1:$Q$134</definedName>
    <definedName name="_xlnm.Print_Area" localSheetId="21">'B-U8-L-I.kcs'!$A$1:$M$41</definedName>
    <definedName name="_xlnm.Print_Area" localSheetId="20">'B-U8-L-I.kcs elo'!$A$1:$Q$134</definedName>
    <definedName name="_xlnm.Print_Area" localSheetId="23">'B-U9-F-II.kcs'!$A$1:$M$41</definedName>
    <definedName name="_xlnm.Print_Area" localSheetId="22">'B-U9-F-II.kcs elo'!$A$1:$Q$134</definedName>
    <definedName name="_xlnm.Print_Area" localSheetId="25">'B-U9-L-II.kcs'!$A$1:$M$41</definedName>
    <definedName name="_xlnm.Print_Area" localSheetId="24">'B-U9-L-II.kcs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363" l="1"/>
  <c r="H18" i="363"/>
  <c r="L11" i="363"/>
  <c r="I11" i="363"/>
  <c r="G11" i="363"/>
  <c r="E11" i="363"/>
  <c r="B21" i="363" s="1"/>
  <c r="D11" i="363"/>
  <c r="C11" i="363"/>
  <c r="L9" i="363"/>
  <c r="I9" i="363"/>
  <c r="G9" i="363"/>
  <c r="E9" i="363"/>
  <c r="D9" i="363"/>
  <c r="C9" i="363"/>
  <c r="L7" i="363"/>
  <c r="I7" i="363"/>
  <c r="G7" i="363"/>
  <c r="E7" i="363"/>
  <c r="D18" i="363" s="1"/>
  <c r="D7" i="363"/>
  <c r="C7" i="363"/>
  <c r="Y5" i="363"/>
  <c r="AK1" i="363" s="1"/>
  <c r="L4" i="363"/>
  <c r="E4" i="363"/>
  <c r="A4" i="363"/>
  <c r="Y3" i="363"/>
  <c r="E2" i="363"/>
  <c r="AJ1" i="363"/>
  <c r="AI1" i="363"/>
  <c r="AH1" i="363"/>
  <c r="AF1" i="363"/>
  <c r="AE1" i="363"/>
  <c r="AD1" i="363"/>
  <c r="AB1" i="363"/>
  <c r="A1" i="363"/>
  <c r="P156" i="362"/>
  <c r="M156" i="362" s="1"/>
  <c r="L156" i="362"/>
  <c r="K156" i="362"/>
  <c r="J156" i="362"/>
  <c r="P155" i="362"/>
  <c r="M155" i="362"/>
  <c r="L155" i="362"/>
  <c r="K155" i="362"/>
  <c r="J155" i="362"/>
  <c r="P154" i="362"/>
  <c r="M154" i="362" s="1"/>
  <c r="L154" i="362"/>
  <c r="K154" i="362"/>
  <c r="J154" i="362"/>
  <c r="P153" i="362"/>
  <c r="M153" i="362"/>
  <c r="L153" i="362"/>
  <c r="K153" i="362"/>
  <c r="J153" i="362"/>
  <c r="P152" i="362"/>
  <c r="M152" i="362" s="1"/>
  <c r="L152" i="362"/>
  <c r="K152" i="362"/>
  <c r="J152" i="362"/>
  <c r="P151" i="362"/>
  <c r="M151" i="362"/>
  <c r="L151" i="362"/>
  <c r="K151" i="362"/>
  <c r="J151" i="362"/>
  <c r="P150" i="362"/>
  <c r="M150" i="362" s="1"/>
  <c r="L150" i="362"/>
  <c r="K150" i="362"/>
  <c r="J150" i="362"/>
  <c r="P149" i="362"/>
  <c r="M149" i="362"/>
  <c r="L149" i="362"/>
  <c r="K149" i="362"/>
  <c r="J149" i="362"/>
  <c r="P148" i="362"/>
  <c r="M148" i="362" s="1"/>
  <c r="L148" i="362"/>
  <c r="K148" i="362"/>
  <c r="J148" i="362"/>
  <c r="P147" i="362"/>
  <c r="M147" i="362"/>
  <c r="L147" i="362"/>
  <c r="K147" i="362"/>
  <c r="J147" i="362"/>
  <c r="P146" i="362"/>
  <c r="M146" i="362" s="1"/>
  <c r="L146" i="362"/>
  <c r="K146" i="362"/>
  <c r="J146" i="362"/>
  <c r="P145" i="362"/>
  <c r="M145" i="362"/>
  <c r="L145" i="362"/>
  <c r="K145" i="362"/>
  <c r="J145" i="362"/>
  <c r="P144" i="362"/>
  <c r="M144" i="362" s="1"/>
  <c r="L144" i="362"/>
  <c r="K144" i="362"/>
  <c r="J144" i="362"/>
  <c r="P143" i="362"/>
  <c r="M143" i="362"/>
  <c r="L143" i="362"/>
  <c r="K143" i="362"/>
  <c r="J143" i="362"/>
  <c r="P142" i="362"/>
  <c r="M142" i="362" s="1"/>
  <c r="L142" i="362"/>
  <c r="K142" i="362"/>
  <c r="J142" i="362"/>
  <c r="P141" i="362"/>
  <c r="M141" i="362"/>
  <c r="L141" i="362"/>
  <c r="K141" i="362"/>
  <c r="J141" i="362"/>
  <c r="P140" i="362"/>
  <c r="M140" i="362" s="1"/>
  <c r="L140" i="362"/>
  <c r="K140" i="362"/>
  <c r="J140" i="362"/>
  <c r="P139" i="362"/>
  <c r="M139" i="362"/>
  <c r="L139" i="362"/>
  <c r="K139" i="362"/>
  <c r="J139" i="362"/>
  <c r="P138" i="362"/>
  <c r="M138" i="362" s="1"/>
  <c r="L138" i="362"/>
  <c r="K138" i="362"/>
  <c r="J138" i="362"/>
  <c r="P137" i="362"/>
  <c r="M137" i="362"/>
  <c r="L137" i="362"/>
  <c r="K137" i="362"/>
  <c r="J137" i="362"/>
  <c r="P136" i="362"/>
  <c r="M136" i="362" s="1"/>
  <c r="L136" i="362"/>
  <c r="K136" i="362"/>
  <c r="J136" i="362"/>
  <c r="P135" i="362"/>
  <c r="M135" i="362"/>
  <c r="L135" i="362"/>
  <c r="K135" i="362"/>
  <c r="J135" i="362"/>
  <c r="P134" i="362"/>
  <c r="M134" i="362" s="1"/>
  <c r="L134" i="362"/>
  <c r="K134" i="362"/>
  <c r="J134" i="362"/>
  <c r="P133" i="362"/>
  <c r="M133" i="362"/>
  <c r="L133" i="362"/>
  <c r="K133" i="362"/>
  <c r="J133" i="362"/>
  <c r="P132" i="362"/>
  <c r="M132" i="362" s="1"/>
  <c r="L132" i="362"/>
  <c r="K132" i="362"/>
  <c r="J132" i="362"/>
  <c r="P131" i="362"/>
  <c r="M131" i="362"/>
  <c r="L131" i="362"/>
  <c r="K131" i="362"/>
  <c r="J131" i="362"/>
  <c r="P130" i="362"/>
  <c r="M130" i="362" s="1"/>
  <c r="L130" i="362"/>
  <c r="K130" i="362"/>
  <c r="J130" i="362"/>
  <c r="P129" i="362"/>
  <c r="M129" i="362"/>
  <c r="L129" i="362"/>
  <c r="K129" i="362"/>
  <c r="J129" i="362"/>
  <c r="P128" i="362"/>
  <c r="M128" i="362" s="1"/>
  <c r="L128" i="362"/>
  <c r="K128" i="362"/>
  <c r="J128" i="362"/>
  <c r="P127" i="362"/>
  <c r="M127" i="362"/>
  <c r="L127" i="362"/>
  <c r="K127" i="362"/>
  <c r="J127" i="362"/>
  <c r="P126" i="362"/>
  <c r="M126" i="362" s="1"/>
  <c r="L126" i="362"/>
  <c r="K126" i="362"/>
  <c r="J126" i="362"/>
  <c r="P125" i="362"/>
  <c r="M125" i="362"/>
  <c r="L125" i="362"/>
  <c r="K125" i="362"/>
  <c r="J125" i="362"/>
  <c r="P124" i="362"/>
  <c r="M124" i="362" s="1"/>
  <c r="L124" i="362"/>
  <c r="K124" i="362"/>
  <c r="J124" i="362"/>
  <c r="P123" i="362"/>
  <c r="M123" i="362"/>
  <c r="L123" i="362"/>
  <c r="K123" i="362"/>
  <c r="J123" i="362"/>
  <c r="P122" i="362"/>
  <c r="M122" i="362" s="1"/>
  <c r="L122" i="362"/>
  <c r="K122" i="362"/>
  <c r="J122" i="362"/>
  <c r="P121" i="362"/>
  <c r="M121" i="362"/>
  <c r="L121" i="362"/>
  <c r="K121" i="362"/>
  <c r="J121" i="362"/>
  <c r="P120" i="362"/>
  <c r="M120" i="362" s="1"/>
  <c r="L120" i="362"/>
  <c r="K120" i="362"/>
  <c r="J120" i="362"/>
  <c r="P119" i="362"/>
  <c r="M119" i="362"/>
  <c r="L119" i="362"/>
  <c r="K119" i="362"/>
  <c r="J119" i="362"/>
  <c r="P118" i="362"/>
  <c r="M118" i="362" s="1"/>
  <c r="L118" i="362"/>
  <c r="K118" i="362"/>
  <c r="J118" i="362"/>
  <c r="P117" i="362"/>
  <c r="M117" i="362"/>
  <c r="L117" i="362"/>
  <c r="K117" i="362"/>
  <c r="J117" i="362"/>
  <c r="P116" i="362"/>
  <c r="M116" i="362" s="1"/>
  <c r="L116" i="362"/>
  <c r="K116" i="362"/>
  <c r="J116" i="362"/>
  <c r="P115" i="362"/>
  <c r="M115" i="362"/>
  <c r="L115" i="362"/>
  <c r="K115" i="362"/>
  <c r="J115" i="362"/>
  <c r="P114" i="362"/>
  <c r="M114" i="362" s="1"/>
  <c r="L114" i="362"/>
  <c r="K114" i="362"/>
  <c r="J114" i="362"/>
  <c r="P113" i="362"/>
  <c r="M113" i="362"/>
  <c r="L113" i="362"/>
  <c r="K113" i="362"/>
  <c r="J113" i="362"/>
  <c r="P112" i="362"/>
  <c r="M112" i="362" s="1"/>
  <c r="L112" i="362"/>
  <c r="K112" i="362"/>
  <c r="J112" i="362"/>
  <c r="P111" i="362"/>
  <c r="M111" i="362"/>
  <c r="L111" i="362"/>
  <c r="K111" i="362"/>
  <c r="J111" i="362"/>
  <c r="P110" i="362"/>
  <c r="M110" i="362" s="1"/>
  <c r="L110" i="362"/>
  <c r="K110" i="362"/>
  <c r="J110" i="362"/>
  <c r="P109" i="362"/>
  <c r="M109" i="362"/>
  <c r="L109" i="362"/>
  <c r="K109" i="362"/>
  <c r="J109" i="362"/>
  <c r="P108" i="362"/>
  <c r="M108" i="362" s="1"/>
  <c r="L108" i="362"/>
  <c r="K108" i="362"/>
  <c r="J108" i="362"/>
  <c r="P107" i="362"/>
  <c r="M107" i="362"/>
  <c r="L107" i="362"/>
  <c r="K107" i="362"/>
  <c r="J107" i="362"/>
  <c r="P106" i="362"/>
  <c r="M106" i="362" s="1"/>
  <c r="L106" i="362"/>
  <c r="K106" i="362"/>
  <c r="J106" i="362"/>
  <c r="P105" i="362"/>
  <c r="M105" i="362"/>
  <c r="L105" i="362"/>
  <c r="K105" i="362"/>
  <c r="J105" i="362"/>
  <c r="P104" i="362"/>
  <c r="M104" i="362" s="1"/>
  <c r="L104" i="362"/>
  <c r="K104" i="362"/>
  <c r="J104" i="362"/>
  <c r="P103" i="362"/>
  <c r="M103" i="362"/>
  <c r="L103" i="362"/>
  <c r="K103" i="362"/>
  <c r="J103" i="362"/>
  <c r="P102" i="362"/>
  <c r="M102" i="362" s="1"/>
  <c r="L102" i="362"/>
  <c r="K102" i="362"/>
  <c r="J102" i="362"/>
  <c r="P101" i="362"/>
  <c r="M101" i="362"/>
  <c r="L101" i="362"/>
  <c r="K101" i="362"/>
  <c r="J101" i="362"/>
  <c r="P100" i="362"/>
  <c r="M100" i="362" s="1"/>
  <c r="L100" i="362"/>
  <c r="K100" i="362"/>
  <c r="J100" i="362"/>
  <c r="P99" i="362"/>
  <c r="M99" i="362"/>
  <c r="L99" i="362"/>
  <c r="K99" i="362"/>
  <c r="J99" i="362"/>
  <c r="P98" i="362"/>
  <c r="M98" i="362" s="1"/>
  <c r="L98" i="362"/>
  <c r="K98" i="362"/>
  <c r="J98" i="362"/>
  <c r="P97" i="362"/>
  <c r="M97" i="362"/>
  <c r="L97" i="362"/>
  <c r="K97" i="362"/>
  <c r="J97" i="362"/>
  <c r="P96" i="362"/>
  <c r="M96" i="362" s="1"/>
  <c r="L96" i="362"/>
  <c r="K96" i="362"/>
  <c r="J96" i="362"/>
  <c r="P95" i="362"/>
  <c r="M95" i="362"/>
  <c r="L95" i="362"/>
  <c r="K95" i="362"/>
  <c r="J95" i="362"/>
  <c r="P94" i="362"/>
  <c r="M94" i="362" s="1"/>
  <c r="L94" i="362"/>
  <c r="K94" i="362"/>
  <c r="J94" i="362"/>
  <c r="P93" i="362"/>
  <c r="M93" i="362"/>
  <c r="L93" i="362"/>
  <c r="K93" i="362"/>
  <c r="J93" i="362"/>
  <c r="P92" i="362"/>
  <c r="M92" i="362" s="1"/>
  <c r="L92" i="362"/>
  <c r="K92" i="362"/>
  <c r="J92" i="362"/>
  <c r="P91" i="362"/>
  <c r="M91" i="362"/>
  <c r="L91" i="362"/>
  <c r="K91" i="362"/>
  <c r="J91" i="362"/>
  <c r="P90" i="362"/>
  <c r="M90" i="362" s="1"/>
  <c r="L90" i="362"/>
  <c r="K90" i="362"/>
  <c r="J90" i="362"/>
  <c r="P89" i="362"/>
  <c r="M89" i="362"/>
  <c r="L89" i="362"/>
  <c r="K89" i="362"/>
  <c r="J89" i="362"/>
  <c r="P88" i="362"/>
  <c r="M88" i="362" s="1"/>
  <c r="L88" i="362"/>
  <c r="K88" i="362"/>
  <c r="J88" i="362"/>
  <c r="P87" i="362"/>
  <c r="M87" i="362"/>
  <c r="L87" i="362"/>
  <c r="K87" i="362"/>
  <c r="J87" i="362"/>
  <c r="P86" i="362"/>
  <c r="M86" i="362" s="1"/>
  <c r="L86" i="362"/>
  <c r="K86" i="362"/>
  <c r="J86" i="362"/>
  <c r="P85" i="362"/>
  <c r="M85" i="362"/>
  <c r="L85" i="362"/>
  <c r="K85" i="362"/>
  <c r="J85" i="362"/>
  <c r="P84" i="362"/>
  <c r="M84" i="362" s="1"/>
  <c r="L84" i="362"/>
  <c r="K84" i="362"/>
  <c r="J84" i="362"/>
  <c r="P83" i="362"/>
  <c r="M83" i="362"/>
  <c r="L83" i="362"/>
  <c r="K83" i="362"/>
  <c r="J83" i="362"/>
  <c r="P82" i="362"/>
  <c r="M82" i="362" s="1"/>
  <c r="L82" i="362"/>
  <c r="K82" i="362"/>
  <c r="J82" i="362"/>
  <c r="P81" i="362"/>
  <c r="M81" i="362"/>
  <c r="L81" i="362"/>
  <c r="K81" i="362"/>
  <c r="J81" i="362"/>
  <c r="P80" i="362"/>
  <c r="M80" i="362" s="1"/>
  <c r="L80" i="362"/>
  <c r="K80" i="362"/>
  <c r="J80" i="362"/>
  <c r="P79" i="362"/>
  <c r="M79" i="362"/>
  <c r="L79" i="362"/>
  <c r="K79" i="362"/>
  <c r="J79" i="362"/>
  <c r="P78" i="362"/>
  <c r="M78" i="362" s="1"/>
  <c r="L78" i="362"/>
  <c r="K78" i="362"/>
  <c r="J78" i="362"/>
  <c r="P77" i="362"/>
  <c r="M77" i="362"/>
  <c r="L77" i="362"/>
  <c r="K77" i="362"/>
  <c r="J77" i="362"/>
  <c r="P76" i="362"/>
  <c r="M76" i="362" s="1"/>
  <c r="L76" i="362"/>
  <c r="K76" i="362"/>
  <c r="J76" i="362"/>
  <c r="P75" i="362"/>
  <c r="M75" i="362"/>
  <c r="L75" i="362"/>
  <c r="K75" i="362"/>
  <c r="J75" i="362"/>
  <c r="P74" i="362"/>
  <c r="M74" i="362" s="1"/>
  <c r="L74" i="362"/>
  <c r="K74" i="362"/>
  <c r="J74" i="362"/>
  <c r="P73" i="362"/>
  <c r="M73" i="362"/>
  <c r="L73" i="362"/>
  <c r="K73" i="362"/>
  <c r="J73" i="362"/>
  <c r="P72" i="362"/>
  <c r="M72" i="362" s="1"/>
  <c r="L72" i="362"/>
  <c r="K72" i="362"/>
  <c r="J72" i="362"/>
  <c r="P71" i="362"/>
  <c r="M71" i="362"/>
  <c r="L71" i="362"/>
  <c r="K71" i="362"/>
  <c r="J71" i="362"/>
  <c r="P70" i="362"/>
  <c r="M70" i="362" s="1"/>
  <c r="L70" i="362"/>
  <c r="K70" i="362"/>
  <c r="J70" i="362"/>
  <c r="P69" i="362"/>
  <c r="M69" i="362"/>
  <c r="L69" i="362"/>
  <c r="K69" i="362"/>
  <c r="J69" i="362"/>
  <c r="P68" i="362"/>
  <c r="M68" i="362" s="1"/>
  <c r="L68" i="362"/>
  <c r="K68" i="362"/>
  <c r="J68" i="362"/>
  <c r="P67" i="362"/>
  <c r="M67" i="362"/>
  <c r="L67" i="362"/>
  <c r="K67" i="362"/>
  <c r="J67" i="362"/>
  <c r="P66" i="362"/>
  <c r="M66" i="362" s="1"/>
  <c r="L66" i="362"/>
  <c r="K66" i="362"/>
  <c r="J66" i="362"/>
  <c r="P65" i="362"/>
  <c r="M65" i="362"/>
  <c r="L65" i="362"/>
  <c r="K65" i="362"/>
  <c r="J65" i="362"/>
  <c r="P64" i="362"/>
  <c r="M64" i="362" s="1"/>
  <c r="L64" i="362"/>
  <c r="K64" i="362"/>
  <c r="J64" i="362"/>
  <c r="P63" i="362"/>
  <c r="M63" i="362"/>
  <c r="L63" i="362"/>
  <c r="K63" i="362"/>
  <c r="J63" i="362"/>
  <c r="P62" i="362"/>
  <c r="M62" i="362" s="1"/>
  <c r="L62" i="362"/>
  <c r="K62" i="362"/>
  <c r="J62" i="362"/>
  <c r="P61" i="362"/>
  <c r="M61" i="362"/>
  <c r="L61" i="362"/>
  <c r="K61" i="362"/>
  <c r="J61" i="362"/>
  <c r="P60" i="362"/>
  <c r="M60" i="362" s="1"/>
  <c r="L60" i="362"/>
  <c r="K60" i="362"/>
  <c r="J60" i="362"/>
  <c r="P59" i="362"/>
  <c r="M59" i="362"/>
  <c r="L59" i="362"/>
  <c r="K59" i="362"/>
  <c r="J59" i="362"/>
  <c r="P58" i="362"/>
  <c r="M58" i="362" s="1"/>
  <c r="L58" i="362"/>
  <c r="K58" i="362"/>
  <c r="J58" i="362"/>
  <c r="P57" i="362"/>
  <c r="M57" i="362"/>
  <c r="L57" i="362"/>
  <c r="K57" i="362"/>
  <c r="J57" i="362"/>
  <c r="P56" i="362"/>
  <c r="M56" i="362" s="1"/>
  <c r="L56" i="362"/>
  <c r="K56" i="362"/>
  <c r="J56" i="362"/>
  <c r="P55" i="362"/>
  <c r="M55" i="362"/>
  <c r="L55" i="362"/>
  <c r="K55" i="362"/>
  <c r="J55" i="362"/>
  <c r="P54" i="362"/>
  <c r="M54" i="362" s="1"/>
  <c r="L54" i="362"/>
  <c r="K54" i="362"/>
  <c r="J54" i="362"/>
  <c r="P53" i="362"/>
  <c r="M53" i="362"/>
  <c r="L53" i="362"/>
  <c r="K53" i="362"/>
  <c r="J53" i="362"/>
  <c r="P52" i="362"/>
  <c r="M52" i="362" s="1"/>
  <c r="L52" i="362"/>
  <c r="K52" i="362"/>
  <c r="J52" i="362"/>
  <c r="P51" i="362"/>
  <c r="M51" i="362"/>
  <c r="L51" i="362"/>
  <c r="K51" i="362"/>
  <c r="J51" i="362"/>
  <c r="P50" i="362"/>
  <c r="M50" i="362" s="1"/>
  <c r="L50" i="362"/>
  <c r="K50" i="362"/>
  <c r="J50" i="362"/>
  <c r="P49" i="362"/>
  <c r="M49" i="362"/>
  <c r="L49" i="362"/>
  <c r="K49" i="362"/>
  <c r="J49" i="362"/>
  <c r="P48" i="362"/>
  <c r="M48" i="362" s="1"/>
  <c r="L48" i="362"/>
  <c r="K48" i="362"/>
  <c r="J48" i="362"/>
  <c r="P47" i="362"/>
  <c r="M47" i="362"/>
  <c r="L47" i="362"/>
  <c r="K47" i="362"/>
  <c r="J47" i="362"/>
  <c r="P46" i="362"/>
  <c r="M46" i="362" s="1"/>
  <c r="L46" i="362"/>
  <c r="K46" i="362"/>
  <c r="J46" i="362"/>
  <c r="P45" i="362"/>
  <c r="M45" i="362"/>
  <c r="L45" i="362"/>
  <c r="K45" i="362"/>
  <c r="J45" i="362"/>
  <c r="P44" i="362"/>
  <c r="M44" i="362" s="1"/>
  <c r="L44" i="362"/>
  <c r="K44" i="362"/>
  <c r="J44" i="362"/>
  <c r="P43" i="362"/>
  <c r="M43" i="362"/>
  <c r="L43" i="362"/>
  <c r="K43" i="362"/>
  <c r="J43" i="362"/>
  <c r="P42" i="362"/>
  <c r="M42" i="362" s="1"/>
  <c r="L42" i="362"/>
  <c r="K42" i="362"/>
  <c r="J42" i="362"/>
  <c r="P41" i="362"/>
  <c r="M41" i="362"/>
  <c r="L41" i="362"/>
  <c r="K41" i="362"/>
  <c r="J41" i="362"/>
  <c r="P40" i="362"/>
  <c r="M40" i="362" s="1"/>
  <c r="L40" i="362"/>
  <c r="K40" i="362"/>
  <c r="J40" i="362"/>
  <c r="H5" i="362"/>
  <c r="D5" i="362"/>
  <c r="C5" i="362"/>
  <c r="A5" i="362"/>
  <c r="C2" i="362"/>
  <c r="A1" i="362"/>
  <c r="B21" i="361"/>
  <c r="B19" i="361"/>
  <c r="F18" i="361"/>
  <c r="L11" i="361"/>
  <c r="I11" i="361"/>
  <c r="G11" i="361"/>
  <c r="E11" i="361"/>
  <c r="H18" i="361" s="1"/>
  <c r="D11" i="361"/>
  <c r="C11" i="361"/>
  <c r="L9" i="361"/>
  <c r="I9" i="361"/>
  <c r="G9" i="361"/>
  <c r="E9" i="361"/>
  <c r="B20" i="361" s="1"/>
  <c r="D9" i="361"/>
  <c r="C9" i="361"/>
  <c r="L7" i="361"/>
  <c r="I7" i="361"/>
  <c r="G7" i="361"/>
  <c r="E7" i="361"/>
  <c r="D18" i="361" s="1"/>
  <c r="D7" i="361"/>
  <c r="C7" i="361"/>
  <c r="Y5" i="361"/>
  <c r="AJ1" i="361" s="1"/>
  <c r="L4" i="361"/>
  <c r="K41" i="361" s="1"/>
  <c r="E4" i="361"/>
  <c r="A4" i="361"/>
  <c r="Y3" i="361"/>
  <c r="E2" i="361"/>
  <c r="AK1" i="361"/>
  <c r="AI1" i="361"/>
  <c r="AG1" i="361"/>
  <c r="AE1" i="361"/>
  <c r="AC1" i="361"/>
  <c r="A1" i="361"/>
  <c r="P156" i="360"/>
  <c r="M156" i="360"/>
  <c r="L156" i="360"/>
  <c r="K156" i="360"/>
  <c r="J156" i="360"/>
  <c r="P155" i="360"/>
  <c r="M155" i="360" s="1"/>
  <c r="L155" i="360"/>
  <c r="K155" i="360"/>
  <c r="J155" i="360"/>
  <c r="P154" i="360"/>
  <c r="M154" i="360"/>
  <c r="L154" i="360"/>
  <c r="K154" i="360"/>
  <c r="J154" i="360"/>
  <c r="P153" i="360"/>
  <c r="M153" i="360" s="1"/>
  <c r="L153" i="360"/>
  <c r="K153" i="360"/>
  <c r="J153" i="360"/>
  <c r="P152" i="360"/>
  <c r="M152" i="360"/>
  <c r="L152" i="360"/>
  <c r="K152" i="360"/>
  <c r="J152" i="360"/>
  <c r="P151" i="360"/>
  <c r="M151" i="360" s="1"/>
  <c r="L151" i="360"/>
  <c r="K151" i="360"/>
  <c r="J151" i="360"/>
  <c r="P150" i="360"/>
  <c r="M150" i="360"/>
  <c r="L150" i="360"/>
  <c r="K150" i="360"/>
  <c r="J150" i="360"/>
  <c r="P149" i="360"/>
  <c r="M149" i="360" s="1"/>
  <c r="L149" i="360"/>
  <c r="K149" i="360"/>
  <c r="J149" i="360"/>
  <c r="P148" i="360"/>
  <c r="M148" i="360"/>
  <c r="L148" i="360"/>
  <c r="K148" i="360"/>
  <c r="J148" i="360"/>
  <c r="P147" i="360"/>
  <c r="M147" i="360" s="1"/>
  <c r="L147" i="360"/>
  <c r="K147" i="360"/>
  <c r="J147" i="360"/>
  <c r="P146" i="360"/>
  <c r="M146" i="360"/>
  <c r="L146" i="360"/>
  <c r="K146" i="360"/>
  <c r="J146" i="360"/>
  <c r="P145" i="360"/>
  <c r="M145" i="360" s="1"/>
  <c r="L145" i="360"/>
  <c r="K145" i="360"/>
  <c r="J145" i="360"/>
  <c r="P144" i="360"/>
  <c r="M144" i="360"/>
  <c r="L144" i="360"/>
  <c r="K144" i="360"/>
  <c r="J144" i="360"/>
  <c r="P143" i="360"/>
  <c r="M143" i="360" s="1"/>
  <c r="L143" i="360"/>
  <c r="K143" i="360"/>
  <c r="J143" i="360"/>
  <c r="P142" i="360"/>
  <c r="M142" i="360"/>
  <c r="L142" i="360"/>
  <c r="K142" i="360"/>
  <c r="J142" i="360"/>
  <c r="P141" i="360"/>
  <c r="M141" i="360" s="1"/>
  <c r="L141" i="360"/>
  <c r="K141" i="360"/>
  <c r="J141" i="360"/>
  <c r="P140" i="360"/>
  <c r="M140" i="360"/>
  <c r="L140" i="360"/>
  <c r="K140" i="360"/>
  <c r="J140" i="360"/>
  <c r="P139" i="360"/>
  <c r="M139" i="360" s="1"/>
  <c r="L139" i="360"/>
  <c r="K139" i="360"/>
  <c r="J139" i="360"/>
  <c r="P138" i="360"/>
  <c r="M138" i="360"/>
  <c r="L138" i="360"/>
  <c r="K138" i="360"/>
  <c r="J138" i="360"/>
  <c r="P137" i="360"/>
  <c r="M137" i="360" s="1"/>
  <c r="L137" i="360"/>
  <c r="K137" i="360"/>
  <c r="J137" i="360"/>
  <c r="P136" i="360"/>
  <c r="M136" i="360"/>
  <c r="L136" i="360"/>
  <c r="K136" i="360"/>
  <c r="J136" i="360"/>
  <c r="P135" i="360"/>
  <c r="M135" i="360" s="1"/>
  <c r="L135" i="360"/>
  <c r="K135" i="360"/>
  <c r="J135" i="360"/>
  <c r="P134" i="360"/>
  <c r="M134" i="360"/>
  <c r="L134" i="360"/>
  <c r="K134" i="360"/>
  <c r="J134" i="360"/>
  <c r="P133" i="360"/>
  <c r="M133" i="360" s="1"/>
  <c r="L133" i="360"/>
  <c r="K133" i="360"/>
  <c r="J133" i="360"/>
  <c r="P132" i="360"/>
  <c r="M132" i="360"/>
  <c r="L132" i="360"/>
  <c r="K132" i="360"/>
  <c r="J132" i="360"/>
  <c r="P131" i="360"/>
  <c r="M131" i="360" s="1"/>
  <c r="L131" i="360"/>
  <c r="K131" i="360"/>
  <c r="J131" i="360"/>
  <c r="P130" i="360"/>
  <c r="M130" i="360"/>
  <c r="L130" i="360"/>
  <c r="K130" i="360"/>
  <c r="J130" i="360"/>
  <c r="P129" i="360"/>
  <c r="M129" i="360" s="1"/>
  <c r="L129" i="360"/>
  <c r="K129" i="360"/>
  <c r="J129" i="360"/>
  <c r="P128" i="360"/>
  <c r="M128" i="360"/>
  <c r="L128" i="360"/>
  <c r="K128" i="360"/>
  <c r="J128" i="360"/>
  <c r="P127" i="360"/>
  <c r="M127" i="360" s="1"/>
  <c r="L127" i="360"/>
  <c r="K127" i="360"/>
  <c r="J127" i="360"/>
  <c r="P126" i="360"/>
  <c r="M126" i="360"/>
  <c r="L126" i="360"/>
  <c r="K126" i="360"/>
  <c r="J126" i="360"/>
  <c r="P125" i="360"/>
  <c r="M125" i="360" s="1"/>
  <c r="L125" i="360"/>
  <c r="K125" i="360"/>
  <c r="J125" i="360"/>
  <c r="P124" i="360"/>
  <c r="M124" i="360"/>
  <c r="L124" i="360"/>
  <c r="K124" i="360"/>
  <c r="J124" i="360"/>
  <c r="P123" i="360"/>
  <c r="M123" i="360" s="1"/>
  <c r="L123" i="360"/>
  <c r="K123" i="360"/>
  <c r="J123" i="360"/>
  <c r="P122" i="360"/>
  <c r="M122" i="360"/>
  <c r="L122" i="360"/>
  <c r="K122" i="360"/>
  <c r="J122" i="360"/>
  <c r="P121" i="360"/>
  <c r="M121" i="360" s="1"/>
  <c r="L121" i="360"/>
  <c r="K121" i="360"/>
  <c r="J121" i="360"/>
  <c r="P120" i="360"/>
  <c r="M120" i="360"/>
  <c r="L120" i="360"/>
  <c r="K120" i="360"/>
  <c r="J120" i="360"/>
  <c r="P119" i="360"/>
  <c r="M119" i="360" s="1"/>
  <c r="L119" i="360"/>
  <c r="K119" i="360"/>
  <c r="J119" i="360"/>
  <c r="P118" i="360"/>
  <c r="M118" i="360"/>
  <c r="L118" i="360"/>
  <c r="K118" i="360"/>
  <c r="J118" i="360"/>
  <c r="P117" i="360"/>
  <c r="M117" i="360" s="1"/>
  <c r="L117" i="360"/>
  <c r="K117" i="360"/>
  <c r="J117" i="360"/>
  <c r="P116" i="360"/>
  <c r="M116" i="360"/>
  <c r="L116" i="360"/>
  <c r="K116" i="360"/>
  <c r="J116" i="360"/>
  <c r="P115" i="360"/>
  <c r="M115" i="360" s="1"/>
  <c r="L115" i="360"/>
  <c r="K115" i="360"/>
  <c r="J115" i="360"/>
  <c r="P114" i="360"/>
  <c r="M114" i="360"/>
  <c r="L114" i="360"/>
  <c r="K114" i="360"/>
  <c r="J114" i="360"/>
  <c r="P113" i="360"/>
  <c r="M113" i="360" s="1"/>
  <c r="L113" i="360"/>
  <c r="K113" i="360"/>
  <c r="J113" i="360"/>
  <c r="P112" i="360"/>
  <c r="M112" i="360"/>
  <c r="L112" i="360"/>
  <c r="K112" i="360"/>
  <c r="J112" i="360"/>
  <c r="P111" i="360"/>
  <c r="M111" i="360" s="1"/>
  <c r="L111" i="360"/>
  <c r="K111" i="360"/>
  <c r="J111" i="360"/>
  <c r="P110" i="360"/>
  <c r="M110" i="360"/>
  <c r="L110" i="360"/>
  <c r="K110" i="360"/>
  <c r="J110" i="360"/>
  <c r="P109" i="360"/>
  <c r="M109" i="360" s="1"/>
  <c r="L109" i="360"/>
  <c r="K109" i="360"/>
  <c r="J109" i="360"/>
  <c r="P108" i="360"/>
  <c r="M108" i="360"/>
  <c r="L108" i="360"/>
  <c r="K108" i="360"/>
  <c r="J108" i="360"/>
  <c r="P107" i="360"/>
  <c r="M107" i="360" s="1"/>
  <c r="L107" i="360"/>
  <c r="K107" i="360"/>
  <c r="J107" i="360"/>
  <c r="P106" i="360"/>
  <c r="M106" i="360"/>
  <c r="L106" i="360"/>
  <c r="K106" i="360"/>
  <c r="J106" i="360"/>
  <c r="P105" i="360"/>
  <c r="M105" i="360" s="1"/>
  <c r="L105" i="360"/>
  <c r="K105" i="360"/>
  <c r="J105" i="360"/>
  <c r="P104" i="360"/>
  <c r="M104" i="360"/>
  <c r="L104" i="360"/>
  <c r="K104" i="360"/>
  <c r="J104" i="360"/>
  <c r="P103" i="360"/>
  <c r="M103" i="360" s="1"/>
  <c r="L103" i="360"/>
  <c r="K103" i="360"/>
  <c r="J103" i="360"/>
  <c r="P102" i="360"/>
  <c r="M102" i="360"/>
  <c r="L102" i="360"/>
  <c r="K102" i="360"/>
  <c r="J102" i="360"/>
  <c r="P101" i="360"/>
  <c r="M101" i="360" s="1"/>
  <c r="L101" i="360"/>
  <c r="K101" i="360"/>
  <c r="J101" i="360"/>
  <c r="P100" i="360"/>
  <c r="M100" i="360"/>
  <c r="L100" i="360"/>
  <c r="K100" i="360"/>
  <c r="J100" i="360"/>
  <c r="P99" i="360"/>
  <c r="M99" i="360" s="1"/>
  <c r="L99" i="360"/>
  <c r="K99" i="360"/>
  <c r="J99" i="360"/>
  <c r="P98" i="360"/>
  <c r="M98" i="360"/>
  <c r="L98" i="360"/>
  <c r="K98" i="360"/>
  <c r="J98" i="360"/>
  <c r="P97" i="360"/>
  <c r="M97" i="360" s="1"/>
  <c r="L97" i="360"/>
  <c r="K97" i="360"/>
  <c r="J97" i="360"/>
  <c r="P96" i="360"/>
  <c r="M96" i="360"/>
  <c r="L96" i="360"/>
  <c r="K96" i="360"/>
  <c r="J96" i="360"/>
  <c r="P95" i="360"/>
  <c r="M95" i="360" s="1"/>
  <c r="L95" i="360"/>
  <c r="K95" i="360"/>
  <c r="J95" i="360"/>
  <c r="P94" i="360"/>
  <c r="M94" i="360"/>
  <c r="L94" i="360"/>
  <c r="K94" i="360"/>
  <c r="J94" i="360"/>
  <c r="P93" i="360"/>
  <c r="M93" i="360" s="1"/>
  <c r="L93" i="360"/>
  <c r="K93" i="360"/>
  <c r="J93" i="360"/>
  <c r="P92" i="360"/>
  <c r="M92" i="360"/>
  <c r="L92" i="360"/>
  <c r="K92" i="360"/>
  <c r="J92" i="360"/>
  <c r="P91" i="360"/>
  <c r="M91" i="360" s="1"/>
  <c r="L91" i="360"/>
  <c r="K91" i="360"/>
  <c r="J91" i="360"/>
  <c r="P90" i="360"/>
  <c r="M90" i="360"/>
  <c r="L90" i="360"/>
  <c r="K90" i="360"/>
  <c r="J90" i="360"/>
  <c r="P89" i="360"/>
  <c r="M89" i="360" s="1"/>
  <c r="L89" i="360"/>
  <c r="K89" i="360"/>
  <c r="J89" i="360"/>
  <c r="P88" i="360"/>
  <c r="M88" i="360"/>
  <c r="L88" i="360"/>
  <c r="K88" i="360"/>
  <c r="J88" i="360"/>
  <c r="P87" i="360"/>
  <c r="M87" i="360" s="1"/>
  <c r="L87" i="360"/>
  <c r="K87" i="360"/>
  <c r="J87" i="360"/>
  <c r="P86" i="360"/>
  <c r="M86" i="360"/>
  <c r="L86" i="360"/>
  <c r="K86" i="360"/>
  <c r="J86" i="360"/>
  <c r="P85" i="360"/>
  <c r="M85" i="360" s="1"/>
  <c r="L85" i="360"/>
  <c r="K85" i="360"/>
  <c r="J85" i="360"/>
  <c r="P84" i="360"/>
  <c r="M84" i="360"/>
  <c r="L84" i="360"/>
  <c r="K84" i="360"/>
  <c r="J84" i="360"/>
  <c r="P83" i="360"/>
  <c r="M83" i="360" s="1"/>
  <c r="L83" i="360"/>
  <c r="K83" i="360"/>
  <c r="J83" i="360"/>
  <c r="P82" i="360"/>
  <c r="M82" i="360"/>
  <c r="L82" i="360"/>
  <c r="K82" i="360"/>
  <c r="J82" i="360"/>
  <c r="P81" i="360"/>
  <c r="M81" i="360" s="1"/>
  <c r="L81" i="360"/>
  <c r="K81" i="360"/>
  <c r="J81" i="360"/>
  <c r="P80" i="360"/>
  <c r="M80" i="360"/>
  <c r="L80" i="360"/>
  <c r="K80" i="360"/>
  <c r="J80" i="360"/>
  <c r="P79" i="360"/>
  <c r="M79" i="360" s="1"/>
  <c r="L79" i="360"/>
  <c r="K79" i="360"/>
  <c r="J79" i="360"/>
  <c r="P78" i="360"/>
  <c r="M78" i="360"/>
  <c r="L78" i="360"/>
  <c r="K78" i="360"/>
  <c r="J78" i="360"/>
  <c r="P77" i="360"/>
  <c r="M77" i="360" s="1"/>
  <c r="L77" i="360"/>
  <c r="K77" i="360"/>
  <c r="J77" i="360"/>
  <c r="P76" i="360"/>
  <c r="M76" i="360"/>
  <c r="L76" i="360"/>
  <c r="K76" i="360"/>
  <c r="J76" i="360"/>
  <c r="P75" i="360"/>
  <c r="M75" i="360" s="1"/>
  <c r="L75" i="360"/>
  <c r="K75" i="360"/>
  <c r="J75" i="360"/>
  <c r="P74" i="360"/>
  <c r="M74" i="360"/>
  <c r="L74" i="360"/>
  <c r="K74" i="360"/>
  <c r="J74" i="360"/>
  <c r="P73" i="360"/>
  <c r="M73" i="360" s="1"/>
  <c r="L73" i="360"/>
  <c r="K73" i="360"/>
  <c r="J73" i="360"/>
  <c r="P72" i="360"/>
  <c r="M72" i="360"/>
  <c r="L72" i="360"/>
  <c r="K72" i="360"/>
  <c r="J72" i="360"/>
  <c r="P71" i="360"/>
  <c r="M71" i="360" s="1"/>
  <c r="L71" i="360"/>
  <c r="K71" i="360"/>
  <c r="J71" i="360"/>
  <c r="P70" i="360"/>
  <c r="M70" i="360"/>
  <c r="L70" i="360"/>
  <c r="K70" i="360"/>
  <c r="J70" i="360"/>
  <c r="P69" i="360"/>
  <c r="M69" i="360" s="1"/>
  <c r="L69" i="360"/>
  <c r="K69" i="360"/>
  <c r="J69" i="360"/>
  <c r="P68" i="360"/>
  <c r="M68" i="360"/>
  <c r="L68" i="360"/>
  <c r="K68" i="360"/>
  <c r="J68" i="360"/>
  <c r="P67" i="360"/>
  <c r="M67" i="360" s="1"/>
  <c r="L67" i="360"/>
  <c r="K67" i="360"/>
  <c r="J67" i="360"/>
  <c r="P66" i="360"/>
  <c r="M66" i="360"/>
  <c r="L66" i="360"/>
  <c r="K66" i="360"/>
  <c r="J66" i="360"/>
  <c r="P65" i="360"/>
  <c r="M65" i="360" s="1"/>
  <c r="L65" i="360"/>
  <c r="K65" i="360"/>
  <c r="J65" i="360"/>
  <c r="P64" i="360"/>
  <c r="M64" i="360"/>
  <c r="L64" i="360"/>
  <c r="K64" i="360"/>
  <c r="J64" i="360"/>
  <c r="P63" i="360"/>
  <c r="M63" i="360" s="1"/>
  <c r="L63" i="360"/>
  <c r="K63" i="360"/>
  <c r="J63" i="360"/>
  <c r="P62" i="360"/>
  <c r="M62" i="360"/>
  <c r="L62" i="360"/>
  <c r="K62" i="360"/>
  <c r="J62" i="360"/>
  <c r="P61" i="360"/>
  <c r="M61" i="360" s="1"/>
  <c r="L61" i="360"/>
  <c r="K61" i="360"/>
  <c r="J61" i="360"/>
  <c r="P60" i="360"/>
  <c r="M60" i="360"/>
  <c r="L60" i="360"/>
  <c r="K60" i="360"/>
  <c r="J60" i="360"/>
  <c r="P59" i="360"/>
  <c r="M59" i="360" s="1"/>
  <c r="L59" i="360"/>
  <c r="K59" i="360"/>
  <c r="J59" i="360"/>
  <c r="P58" i="360"/>
  <c r="M58" i="360"/>
  <c r="L58" i="360"/>
  <c r="K58" i="360"/>
  <c r="J58" i="360"/>
  <c r="P57" i="360"/>
  <c r="M57" i="360" s="1"/>
  <c r="L57" i="360"/>
  <c r="K57" i="360"/>
  <c r="J57" i="360"/>
  <c r="P56" i="360"/>
  <c r="M56" i="360"/>
  <c r="L56" i="360"/>
  <c r="K56" i="360"/>
  <c r="J56" i="360"/>
  <c r="P55" i="360"/>
  <c r="M55" i="360" s="1"/>
  <c r="L55" i="360"/>
  <c r="K55" i="360"/>
  <c r="J55" i="360"/>
  <c r="P54" i="360"/>
  <c r="M54" i="360"/>
  <c r="L54" i="360"/>
  <c r="K54" i="360"/>
  <c r="J54" i="360"/>
  <c r="P53" i="360"/>
  <c r="M53" i="360" s="1"/>
  <c r="L53" i="360"/>
  <c r="K53" i="360"/>
  <c r="J53" i="360"/>
  <c r="P52" i="360"/>
  <c r="M52" i="360"/>
  <c r="L52" i="360"/>
  <c r="K52" i="360"/>
  <c r="J52" i="360"/>
  <c r="P51" i="360"/>
  <c r="M51" i="360" s="1"/>
  <c r="L51" i="360"/>
  <c r="K51" i="360"/>
  <c r="J51" i="360"/>
  <c r="P50" i="360"/>
  <c r="M50" i="360"/>
  <c r="L50" i="360"/>
  <c r="K50" i="360"/>
  <c r="J50" i="360"/>
  <c r="P49" i="360"/>
  <c r="M49" i="360" s="1"/>
  <c r="L49" i="360"/>
  <c r="K49" i="360"/>
  <c r="J49" i="360"/>
  <c r="P48" i="360"/>
  <c r="M48" i="360"/>
  <c r="L48" i="360"/>
  <c r="K48" i="360"/>
  <c r="J48" i="360"/>
  <c r="P47" i="360"/>
  <c r="M47" i="360" s="1"/>
  <c r="L47" i="360"/>
  <c r="K47" i="360"/>
  <c r="J47" i="360"/>
  <c r="P46" i="360"/>
  <c r="M46" i="360"/>
  <c r="L46" i="360"/>
  <c r="K46" i="360"/>
  <c r="J46" i="360"/>
  <c r="P45" i="360"/>
  <c r="M45" i="360" s="1"/>
  <c r="L45" i="360"/>
  <c r="K45" i="360"/>
  <c r="J45" i="360"/>
  <c r="P44" i="360"/>
  <c r="M44" i="360"/>
  <c r="L44" i="360"/>
  <c r="K44" i="360"/>
  <c r="J44" i="360"/>
  <c r="P43" i="360"/>
  <c r="M43" i="360" s="1"/>
  <c r="L43" i="360"/>
  <c r="K43" i="360"/>
  <c r="J43" i="360"/>
  <c r="P42" i="360"/>
  <c r="M42" i="360"/>
  <c r="L42" i="360"/>
  <c r="K42" i="360"/>
  <c r="J42" i="360"/>
  <c r="P41" i="360"/>
  <c r="M41" i="360" s="1"/>
  <c r="L41" i="360"/>
  <c r="K41" i="360"/>
  <c r="J41" i="360"/>
  <c r="P40" i="360"/>
  <c r="M40" i="360"/>
  <c r="L40" i="360"/>
  <c r="K40" i="360"/>
  <c r="J40" i="360"/>
  <c r="H5" i="360"/>
  <c r="D5" i="360"/>
  <c r="C5" i="360"/>
  <c r="A5" i="360"/>
  <c r="A1" i="360"/>
  <c r="R47" i="359"/>
  <c r="E41" i="359" s="1"/>
  <c r="K47" i="359"/>
  <c r="E40" i="359"/>
  <c r="F36" i="359"/>
  <c r="C36" i="359"/>
  <c r="F34" i="359"/>
  <c r="C34" i="359"/>
  <c r="F32" i="359"/>
  <c r="C32" i="359"/>
  <c r="D27" i="359"/>
  <c r="H22" i="359"/>
  <c r="L17" i="359"/>
  <c r="I17" i="359"/>
  <c r="G17" i="359"/>
  <c r="E17" i="359"/>
  <c r="H27" i="359" s="1"/>
  <c r="D17" i="359"/>
  <c r="C17" i="359"/>
  <c r="L15" i="359"/>
  <c r="I15" i="359"/>
  <c r="G15" i="359"/>
  <c r="E15" i="359"/>
  <c r="F27" i="359" s="1"/>
  <c r="D15" i="359"/>
  <c r="C15" i="359"/>
  <c r="L13" i="359"/>
  <c r="I13" i="359"/>
  <c r="G13" i="359"/>
  <c r="E13" i="359"/>
  <c r="B28" i="359" s="1"/>
  <c r="D13" i="359"/>
  <c r="C13" i="359"/>
  <c r="L11" i="359"/>
  <c r="I11" i="359"/>
  <c r="G11" i="359"/>
  <c r="E11" i="359"/>
  <c r="B25" i="359" s="1"/>
  <c r="D11" i="359"/>
  <c r="C11" i="359"/>
  <c r="L9" i="359"/>
  <c r="I9" i="359"/>
  <c r="G9" i="359"/>
  <c r="E9" i="359"/>
  <c r="F22" i="359" s="1"/>
  <c r="D9" i="359"/>
  <c r="C9" i="359"/>
  <c r="L7" i="359"/>
  <c r="I7" i="359"/>
  <c r="G7" i="359"/>
  <c r="E7" i="359"/>
  <c r="D7" i="359"/>
  <c r="C7" i="359"/>
  <c r="Y5" i="359"/>
  <c r="AK1" i="359" s="1"/>
  <c r="Y3" i="359"/>
  <c r="AJ1" i="359"/>
  <c r="AI1" i="359"/>
  <c r="AH1" i="359"/>
  <c r="AF1" i="359"/>
  <c r="AE1" i="359"/>
  <c r="AD1" i="359"/>
  <c r="AB1" i="359"/>
  <c r="P156" i="358"/>
  <c r="M156" i="358"/>
  <c r="L156" i="358"/>
  <c r="K156" i="358"/>
  <c r="J156" i="358"/>
  <c r="P155" i="358"/>
  <c r="M155" i="358" s="1"/>
  <c r="L155" i="358"/>
  <c r="K155" i="358"/>
  <c r="J155" i="358"/>
  <c r="P154" i="358"/>
  <c r="M154" i="358"/>
  <c r="L154" i="358"/>
  <c r="K154" i="358"/>
  <c r="J154" i="358"/>
  <c r="P153" i="358"/>
  <c r="M153" i="358" s="1"/>
  <c r="L153" i="358"/>
  <c r="K153" i="358"/>
  <c r="J153" i="358"/>
  <c r="P152" i="358"/>
  <c r="M152" i="358"/>
  <c r="L152" i="358"/>
  <c r="K152" i="358"/>
  <c r="J152" i="358"/>
  <c r="P151" i="358"/>
  <c r="M151" i="358" s="1"/>
  <c r="L151" i="358"/>
  <c r="K151" i="358"/>
  <c r="J151" i="358"/>
  <c r="P150" i="358"/>
  <c r="M150" i="358"/>
  <c r="L150" i="358"/>
  <c r="K150" i="358"/>
  <c r="J150" i="358"/>
  <c r="P149" i="358"/>
  <c r="M149" i="358" s="1"/>
  <c r="L149" i="358"/>
  <c r="K149" i="358"/>
  <c r="J149" i="358"/>
  <c r="P148" i="358"/>
  <c r="M148" i="358"/>
  <c r="L148" i="358"/>
  <c r="K148" i="358"/>
  <c r="J148" i="358"/>
  <c r="P147" i="358"/>
  <c r="M147" i="358" s="1"/>
  <c r="L147" i="358"/>
  <c r="K147" i="358"/>
  <c r="J147" i="358"/>
  <c r="P146" i="358"/>
  <c r="M146" i="358"/>
  <c r="L146" i="358"/>
  <c r="K146" i="358"/>
  <c r="J146" i="358"/>
  <c r="P145" i="358"/>
  <c r="M145" i="358" s="1"/>
  <c r="L145" i="358"/>
  <c r="K145" i="358"/>
  <c r="J145" i="358"/>
  <c r="P144" i="358"/>
  <c r="M144" i="358"/>
  <c r="L144" i="358"/>
  <c r="K144" i="358"/>
  <c r="J144" i="358"/>
  <c r="P143" i="358"/>
  <c r="M143" i="358" s="1"/>
  <c r="L143" i="358"/>
  <c r="K143" i="358"/>
  <c r="J143" i="358"/>
  <c r="P142" i="358"/>
  <c r="M142" i="358"/>
  <c r="L142" i="358"/>
  <c r="K142" i="358"/>
  <c r="J142" i="358"/>
  <c r="P141" i="358"/>
  <c r="M141" i="358" s="1"/>
  <c r="L141" i="358"/>
  <c r="K141" i="358"/>
  <c r="J141" i="358"/>
  <c r="P140" i="358"/>
  <c r="M140" i="358"/>
  <c r="L140" i="358"/>
  <c r="K140" i="358"/>
  <c r="J140" i="358"/>
  <c r="P139" i="358"/>
  <c r="M139" i="358" s="1"/>
  <c r="L139" i="358"/>
  <c r="K139" i="358"/>
  <c r="J139" i="358"/>
  <c r="P138" i="358"/>
  <c r="M138" i="358"/>
  <c r="L138" i="358"/>
  <c r="K138" i="358"/>
  <c r="J138" i="358"/>
  <c r="P137" i="358"/>
  <c r="M137" i="358" s="1"/>
  <c r="L137" i="358"/>
  <c r="K137" i="358"/>
  <c r="J137" i="358"/>
  <c r="P136" i="358"/>
  <c r="M136" i="358"/>
  <c r="L136" i="358"/>
  <c r="K136" i="358"/>
  <c r="J136" i="358"/>
  <c r="P135" i="358"/>
  <c r="M135" i="358" s="1"/>
  <c r="L135" i="358"/>
  <c r="K135" i="358"/>
  <c r="J135" i="358"/>
  <c r="P134" i="358"/>
  <c r="M134" i="358"/>
  <c r="L134" i="358"/>
  <c r="K134" i="358"/>
  <c r="J134" i="358"/>
  <c r="P133" i="358"/>
  <c r="M133" i="358" s="1"/>
  <c r="L133" i="358"/>
  <c r="K133" i="358"/>
  <c r="J133" i="358"/>
  <c r="P132" i="358"/>
  <c r="M132" i="358"/>
  <c r="L132" i="358"/>
  <c r="K132" i="358"/>
  <c r="J132" i="358"/>
  <c r="P131" i="358"/>
  <c r="M131" i="358" s="1"/>
  <c r="L131" i="358"/>
  <c r="K131" i="358"/>
  <c r="J131" i="358"/>
  <c r="P130" i="358"/>
  <c r="M130" i="358"/>
  <c r="L130" i="358"/>
  <c r="K130" i="358"/>
  <c r="J130" i="358"/>
  <c r="P129" i="358"/>
  <c r="M129" i="358" s="1"/>
  <c r="L129" i="358"/>
  <c r="K129" i="358"/>
  <c r="J129" i="358"/>
  <c r="P128" i="358"/>
  <c r="M128" i="358"/>
  <c r="L128" i="358"/>
  <c r="K128" i="358"/>
  <c r="J128" i="358"/>
  <c r="P127" i="358"/>
  <c r="M127" i="358" s="1"/>
  <c r="L127" i="358"/>
  <c r="K127" i="358"/>
  <c r="J127" i="358"/>
  <c r="P126" i="358"/>
  <c r="M126" i="358"/>
  <c r="L126" i="358"/>
  <c r="K126" i="358"/>
  <c r="J126" i="358"/>
  <c r="P125" i="358"/>
  <c r="M125" i="358" s="1"/>
  <c r="L125" i="358"/>
  <c r="K125" i="358"/>
  <c r="J125" i="358"/>
  <c r="P124" i="358"/>
  <c r="M124" i="358"/>
  <c r="L124" i="358"/>
  <c r="K124" i="358"/>
  <c r="J124" i="358"/>
  <c r="P123" i="358"/>
  <c r="M123" i="358" s="1"/>
  <c r="L123" i="358"/>
  <c r="K123" i="358"/>
  <c r="J123" i="358"/>
  <c r="P122" i="358"/>
  <c r="M122" i="358"/>
  <c r="L122" i="358"/>
  <c r="K122" i="358"/>
  <c r="J122" i="358"/>
  <c r="P121" i="358"/>
  <c r="M121" i="358" s="1"/>
  <c r="L121" i="358"/>
  <c r="K121" i="358"/>
  <c r="J121" i="358"/>
  <c r="P120" i="358"/>
  <c r="M120" i="358"/>
  <c r="L120" i="358"/>
  <c r="K120" i="358"/>
  <c r="J120" i="358"/>
  <c r="P119" i="358"/>
  <c r="M119" i="358" s="1"/>
  <c r="L119" i="358"/>
  <c r="K119" i="358"/>
  <c r="J119" i="358"/>
  <c r="P118" i="358"/>
  <c r="M118" i="358"/>
  <c r="L118" i="358"/>
  <c r="K118" i="358"/>
  <c r="J118" i="358"/>
  <c r="P117" i="358"/>
  <c r="M117" i="358" s="1"/>
  <c r="L117" i="358"/>
  <c r="K117" i="358"/>
  <c r="J117" i="358"/>
  <c r="P116" i="358"/>
  <c r="M116" i="358"/>
  <c r="L116" i="358"/>
  <c r="K116" i="358"/>
  <c r="J116" i="358"/>
  <c r="P115" i="358"/>
  <c r="M115" i="358" s="1"/>
  <c r="L115" i="358"/>
  <c r="K115" i="358"/>
  <c r="J115" i="358"/>
  <c r="P114" i="358"/>
  <c r="M114" i="358"/>
  <c r="L114" i="358"/>
  <c r="K114" i="358"/>
  <c r="J114" i="358"/>
  <c r="P113" i="358"/>
  <c r="M113" i="358" s="1"/>
  <c r="L113" i="358"/>
  <c r="K113" i="358"/>
  <c r="J113" i="358"/>
  <c r="P112" i="358"/>
  <c r="M112" i="358"/>
  <c r="L112" i="358"/>
  <c r="K112" i="358"/>
  <c r="J112" i="358"/>
  <c r="P111" i="358"/>
  <c r="M111" i="358" s="1"/>
  <c r="L111" i="358"/>
  <c r="K111" i="358"/>
  <c r="J111" i="358"/>
  <c r="P110" i="358"/>
  <c r="M110" i="358"/>
  <c r="L110" i="358"/>
  <c r="K110" i="358"/>
  <c r="J110" i="358"/>
  <c r="P109" i="358"/>
  <c r="M109" i="358" s="1"/>
  <c r="L109" i="358"/>
  <c r="K109" i="358"/>
  <c r="J109" i="358"/>
  <c r="P108" i="358"/>
  <c r="M108" i="358"/>
  <c r="L108" i="358"/>
  <c r="K108" i="358"/>
  <c r="J108" i="358"/>
  <c r="P107" i="358"/>
  <c r="M107" i="358" s="1"/>
  <c r="L107" i="358"/>
  <c r="K107" i="358"/>
  <c r="J107" i="358"/>
  <c r="P106" i="358"/>
  <c r="M106" i="358"/>
  <c r="L106" i="358"/>
  <c r="K106" i="358"/>
  <c r="J106" i="358"/>
  <c r="P105" i="358"/>
  <c r="M105" i="358" s="1"/>
  <c r="L105" i="358"/>
  <c r="K105" i="358"/>
  <c r="J105" i="358"/>
  <c r="P104" i="358"/>
  <c r="M104" i="358"/>
  <c r="L104" i="358"/>
  <c r="K104" i="358"/>
  <c r="J104" i="358"/>
  <c r="P103" i="358"/>
  <c r="M103" i="358" s="1"/>
  <c r="L103" i="358"/>
  <c r="K103" i="358"/>
  <c r="J103" i="358"/>
  <c r="P102" i="358"/>
  <c r="M102" i="358" s="1"/>
  <c r="L102" i="358"/>
  <c r="K102" i="358"/>
  <c r="J102" i="358"/>
  <c r="P101" i="358"/>
  <c r="M101" i="358"/>
  <c r="L101" i="358"/>
  <c r="K101" i="358"/>
  <c r="J101" i="358"/>
  <c r="P100" i="358"/>
  <c r="M100" i="358" s="1"/>
  <c r="L100" i="358"/>
  <c r="K100" i="358"/>
  <c r="J100" i="358"/>
  <c r="P99" i="358"/>
  <c r="M99" i="358"/>
  <c r="L99" i="358"/>
  <c r="K99" i="358"/>
  <c r="J99" i="358"/>
  <c r="P98" i="358"/>
  <c r="M98" i="358" s="1"/>
  <c r="L98" i="358"/>
  <c r="K98" i="358"/>
  <c r="J98" i="358"/>
  <c r="P97" i="358"/>
  <c r="M97" i="358"/>
  <c r="L97" i="358"/>
  <c r="K97" i="358"/>
  <c r="J97" i="358"/>
  <c r="P96" i="358"/>
  <c r="M96" i="358"/>
  <c r="L96" i="358"/>
  <c r="K96" i="358"/>
  <c r="J96" i="358"/>
  <c r="P95" i="358"/>
  <c r="M95" i="358" s="1"/>
  <c r="L95" i="358"/>
  <c r="K95" i="358"/>
  <c r="J95" i="358"/>
  <c r="P94" i="358"/>
  <c r="M94" i="358" s="1"/>
  <c r="L94" i="358"/>
  <c r="K94" i="358"/>
  <c r="J94" i="358"/>
  <c r="P93" i="358"/>
  <c r="M93" i="358"/>
  <c r="L93" i="358"/>
  <c r="K93" i="358"/>
  <c r="J93" i="358"/>
  <c r="P92" i="358"/>
  <c r="M92" i="358"/>
  <c r="L92" i="358"/>
  <c r="K92" i="358"/>
  <c r="J92" i="358"/>
  <c r="P91" i="358"/>
  <c r="M91" i="358"/>
  <c r="L91" i="358"/>
  <c r="K91" i="358"/>
  <c r="J91" i="358"/>
  <c r="P90" i="358"/>
  <c r="M90" i="358" s="1"/>
  <c r="L90" i="358"/>
  <c r="K90" i="358"/>
  <c r="J90" i="358"/>
  <c r="P89" i="358"/>
  <c r="M89" i="358"/>
  <c r="L89" i="358"/>
  <c r="K89" i="358"/>
  <c r="J89" i="358"/>
  <c r="P88" i="358"/>
  <c r="M88" i="358"/>
  <c r="L88" i="358"/>
  <c r="K88" i="358"/>
  <c r="J88" i="358"/>
  <c r="P87" i="358"/>
  <c r="M87" i="358"/>
  <c r="L87" i="358"/>
  <c r="K87" i="358"/>
  <c r="J87" i="358"/>
  <c r="P86" i="358"/>
  <c r="M86" i="358" s="1"/>
  <c r="L86" i="358"/>
  <c r="K86" i="358"/>
  <c r="J86" i="358"/>
  <c r="P85" i="358"/>
  <c r="M85" i="358"/>
  <c r="L85" i="358"/>
  <c r="K85" i="358"/>
  <c r="J85" i="358"/>
  <c r="P84" i="358"/>
  <c r="M84" i="358" s="1"/>
  <c r="L84" i="358"/>
  <c r="K84" i="358"/>
  <c r="J84" i="358"/>
  <c r="P83" i="358"/>
  <c r="M83" i="358"/>
  <c r="L83" i="358"/>
  <c r="K83" i="358"/>
  <c r="J83" i="358"/>
  <c r="P82" i="358"/>
  <c r="M82" i="358" s="1"/>
  <c r="L82" i="358"/>
  <c r="K82" i="358"/>
  <c r="J82" i="358"/>
  <c r="P81" i="358"/>
  <c r="M81" i="358"/>
  <c r="L81" i="358"/>
  <c r="K81" i="358"/>
  <c r="J81" i="358"/>
  <c r="P80" i="358"/>
  <c r="M80" i="358"/>
  <c r="L80" i="358"/>
  <c r="K80" i="358"/>
  <c r="J80" i="358"/>
  <c r="P79" i="358"/>
  <c r="M79" i="358" s="1"/>
  <c r="L79" i="358"/>
  <c r="K79" i="358"/>
  <c r="J79" i="358"/>
  <c r="P78" i="358"/>
  <c r="M78" i="358" s="1"/>
  <c r="L78" i="358"/>
  <c r="K78" i="358"/>
  <c r="J78" i="358"/>
  <c r="P77" i="358"/>
  <c r="M77" i="358"/>
  <c r="L77" i="358"/>
  <c r="K77" i="358"/>
  <c r="J77" i="358"/>
  <c r="P76" i="358"/>
  <c r="M76" i="358"/>
  <c r="L76" i="358"/>
  <c r="K76" i="358"/>
  <c r="J76" i="358"/>
  <c r="P75" i="358"/>
  <c r="M75" i="358"/>
  <c r="L75" i="358"/>
  <c r="K75" i="358"/>
  <c r="J75" i="358"/>
  <c r="P74" i="358"/>
  <c r="M74" i="358" s="1"/>
  <c r="L74" i="358"/>
  <c r="K74" i="358"/>
  <c r="J74" i="358"/>
  <c r="P73" i="358"/>
  <c r="M73" i="358"/>
  <c r="L73" i="358"/>
  <c r="K73" i="358"/>
  <c r="J73" i="358"/>
  <c r="P72" i="358"/>
  <c r="M72" i="358"/>
  <c r="L72" i="358"/>
  <c r="K72" i="358"/>
  <c r="J72" i="358"/>
  <c r="P71" i="358"/>
  <c r="M71" i="358"/>
  <c r="L71" i="358"/>
  <c r="K71" i="358"/>
  <c r="J71" i="358"/>
  <c r="P70" i="358"/>
  <c r="M70" i="358" s="1"/>
  <c r="L70" i="358"/>
  <c r="K70" i="358"/>
  <c r="J70" i="358"/>
  <c r="P69" i="358"/>
  <c r="M69" i="358"/>
  <c r="L69" i="358"/>
  <c r="K69" i="358"/>
  <c r="J69" i="358"/>
  <c r="P68" i="358"/>
  <c r="M68" i="358" s="1"/>
  <c r="L68" i="358"/>
  <c r="K68" i="358"/>
  <c r="J68" i="358"/>
  <c r="P67" i="358"/>
  <c r="M67" i="358"/>
  <c r="L67" i="358"/>
  <c r="K67" i="358"/>
  <c r="J67" i="358"/>
  <c r="P66" i="358"/>
  <c r="M66" i="358" s="1"/>
  <c r="L66" i="358"/>
  <c r="K66" i="358"/>
  <c r="J66" i="358"/>
  <c r="P65" i="358"/>
  <c r="M65" i="358"/>
  <c r="L65" i="358"/>
  <c r="K65" i="358"/>
  <c r="J65" i="358"/>
  <c r="P64" i="358"/>
  <c r="M64" i="358"/>
  <c r="L64" i="358"/>
  <c r="K64" i="358"/>
  <c r="J64" i="358"/>
  <c r="P63" i="358"/>
  <c r="M63" i="358" s="1"/>
  <c r="L63" i="358"/>
  <c r="K63" i="358"/>
  <c r="J63" i="358"/>
  <c r="P62" i="358"/>
  <c r="M62" i="358" s="1"/>
  <c r="L62" i="358"/>
  <c r="K62" i="358"/>
  <c r="J62" i="358"/>
  <c r="P61" i="358"/>
  <c r="M61" i="358"/>
  <c r="L61" i="358"/>
  <c r="K61" i="358"/>
  <c r="J61" i="358"/>
  <c r="P60" i="358"/>
  <c r="M60" i="358"/>
  <c r="L60" i="358"/>
  <c r="K60" i="358"/>
  <c r="J60" i="358"/>
  <c r="P59" i="358"/>
  <c r="M59" i="358"/>
  <c r="L59" i="358"/>
  <c r="K59" i="358"/>
  <c r="J59" i="358"/>
  <c r="P58" i="358"/>
  <c r="M58" i="358" s="1"/>
  <c r="L58" i="358"/>
  <c r="K58" i="358"/>
  <c r="J58" i="358"/>
  <c r="P57" i="358"/>
  <c r="M57" i="358"/>
  <c r="L57" i="358"/>
  <c r="K57" i="358"/>
  <c r="J57" i="358"/>
  <c r="P56" i="358"/>
  <c r="M56" i="358"/>
  <c r="L56" i="358"/>
  <c r="K56" i="358"/>
  <c r="J56" i="358"/>
  <c r="P55" i="358"/>
  <c r="M55" i="358"/>
  <c r="L55" i="358"/>
  <c r="K55" i="358"/>
  <c r="J55" i="358"/>
  <c r="P54" i="358"/>
  <c r="M54" i="358" s="1"/>
  <c r="L54" i="358"/>
  <c r="K54" i="358"/>
  <c r="J54" i="358"/>
  <c r="P53" i="358"/>
  <c r="M53" i="358"/>
  <c r="L53" i="358"/>
  <c r="K53" i="358"/>
  <c r="J53" i="358"/>
  <c r="P52" i="358"/>
  <c r="M52" i="358" s="1"/>
  <c r="L52" i="358"/>
  <c r="K52" i="358"/>
  <c r="J52" i="358"/>
  <c r="P51" i="358"/>
  <c r="M51" i="358"/>
  <c r="L51" i="358"/>
  <c r="K51" i="358"/>
  <c r="J51" i="358"/>
  <c r="P50" i="358"/>
  <c r="M50" i="358" s="1"/>
  <c r="L50" i="358"/>
  <c r="K50" i="358"/>
  <c r="J50" i="358"/>
  <c r="P49" i="358"/>
  <c r="M49" i="358"/>
  <c r="L49" i="358"/>
  <c r="K49" i="358"/>
  <c r="J49" i="358"/>
  <c r="P48" i="358"/>
  <c r="M48" i="358"/>
  <c r="L48" i="358"/>
  <c r="K48" i="358"/>
  <c r="J48" i="358"/>
  <c r="P47" i="358"/>
  <c r="M47" i="358" s="1"/>
  <c r="L47" i="358"/>
  <c r="K47" i="358"/>
  <c r="J47" i="358"/>
  <c r="P46" i="358"/>
  <c r="M46" i="358" s="1"/>
  <c r="L46" i="358"/>
  <c r="K46" i="358"/>
  <c r="J46" i="358"/>
  <c r="P45" i="358"/>
  <c r="M45" i="358"/>
  <c r="L45" i="358"/>
  <c r="K45" i="358"/>
  <c r="J45" i="358"/>
  <c r="P44" i="358"/>
  <c r="M44" i="358"/>
  <c r="L44" i="358"/>
  <c r="K44" i="358"/>
  <c r="J44" i="358"/>
  <c r="P43" i="358"/>
  <c r="M43" i="358"/>
  <c r="L43" i="358"/>
  <c r="K43" i="358"/>
  <c r="J43" i="358"/>
  <c r="P42" i="358"/>
  <c r="M42" i="358" s="1"/>
  <c r="L42" i="358"/>
  <c r="K42" i="358"/>
  <c r="J42" i="358"/>
  <c r="P41" i="358"/>
  <c r="M41" i="358"/>
  <c r="L41" i="358"/>
  <c r="K41" i="358"/>
  <c r="J41" i="358"/>
  <c r="P40" i="358"/>
  <c r="M40" i="358"/>
  <c r="L40" i="358"/>
  <c r="K40" i="358"/>
  <c r="J40" i="358"/>
  <c r="D5" i="358"/>
  <c r="R62" i="357"/>
  <c r="F55" i="357" s="1"/>
  <c r="F56" i="357"/>
  <c r="I21" i="357"/>
  <c r="G21" i="357"/>
  <c r="F21" i="357"/>
  <c r="D21" i="357"/>
  <c r="C21" i="357"/>
  <c r="B21" i="357"/>
  <c r="K20" i="357"/>
  <c r="I19" i="357"/>
  <c r="G19" i="357"/>
  <c r="F19" i="357"/>
  <c r="D19" i="357"/>
  <c r="C19" i="357"/>
  <c r="B19" i="357"/>
  <c r="M18" i="357"/>
  <c r="I17" i="357"/>
  <c r="G17" i="357"/>
  <c r="F17" i="357"/>
  <c r="D17" i="357"/>
  <c r="C17" i="357"/>
  <c r="B17" i="357"/>
  <c r="U16" i="357"/>
  <c r="K16" i="357"/>
  <c r="U15" i="357"/>
  <c r="I15" i="357"/>
  <c r="G15" i="357"/>
  <c r="F15" i="357"/>
  <c r="D15" i="357"/>
  <c r="C15" i="357"/>
  <c r="B15" i="357"/>
  <c r="U14" i="357"/>
  <c r="O14" i="357"/>
  <c r="U13" i="357"/>
  <c r="I13" i="357"/>
  <c r="G13" i="357"/>
  <c r="F13" i="357"/>
  <c r="D13" i="357"/>
  <c r="C13" i="357"/>
  <c r="B13" i="357"/>
  <c r="U12" i="357"/>
  <c r="K12" i="357"/>
  <c r="U11" i="357"/>
  <c r="I11" i="357"/>
  <c r="G11" i="357"/>
  <c r="F11" i="357"/>
  <c r="D11" i="357"/>
  <c r="C11" i="357"/>
  <c r="B11" i="357"/>
  <c r="U10" i="357"/>
  <c r="M10" i="357"/>
  <c r="U9" i="357"/>
  <c r="I9" i="357"/>
  <c r="G9" i="357"/>
  <c r="F9" i="357"/>
  <c r="D9" i="357"/>
  <c r="C9" i="357"/>
  <c r="B9" i="357"/>
  <c r="U8" i="357"/>
  <c r="K8" i="357"/>
  <c r="U7" i="357"/>
  <c r="I7" i="357"/>
  <c r="G7" i="357"/>
  <c r="F7" i="357"/>
  <c r="D7" i="357"/>
  <c r="C7" i="357"/>
  <c r="B7" i="357"/>
  <c r="M6" i="357"/>
  <c r="K6" i="357"/>
  <c r="F6" i="357"/>
  <c r="Y5" i="357"/>
  <c r="R4" i="357"/>
  <c r="O62" i="357" s="1"/>
  <c r="G4" i="357"/>
  <c r="A4" i="357"/>
  <c r="Y3" i="357"/>
  <c r="O6" i="357" s="1"/>
  <c r="E2" i="357"/>
  <c r="AH1" i="357"/>
  <c r="AG1" i="357"/>
  <c r="AF1" i="357"/>
  <c r="AE1" i="357"/>
  <c r="AD1" i="357"/>
  <c r="AC1" i="357"/>
  <c r="AB1" i="357"/>
  <c r="A1" i="357"/>
  <c r="R57" i="356"/>
  <c r="F53" i="356" s="1"/>
  <c r="F50" i="356"/>
  <c r="I37" i="356"/>
  <c r="G37" i="356"/>
  <c r="F37" i="356"/>
  <c r="D37" i="356"/>
  <c r="C37" i="356"/>
  <c r="B37" i="356"/>
  <c r="K36" i="356"/>
  <c r="I35" i="356"/>
  <c r="G35" i="356"/>
  <c r="D35" i="356"/>
  <c r="C35" i="356"/>
  <c r="B35" i="356"/>
  <c r="M34" i="356"/>
  <c r="I33" i="356"/>
  <c r="G33" i="356"/>
  <c r="F33" i="356"/>
  <c r="D33" i="356"/>
  <c r="C33" i="356"/>
  <c r="B33" i="356"/>
  <c r="K32" i="356"/>
  <c r="I31" i="356"/>
  <c r="G31" i="356"/>
  <c r="D31" i="356"/>
  <c r="C31" i="356"/>
  <c r="B31" i="356"/>
  <c r="O30" i="356"/>
  <c r="I29" i="356"/>
  <c r="G29" i="356"/>
  <c r="F29" i="356"/>
  <c r="D29" i="356"/>
  <c r="C29" i="356"/>
  <c r="B29" i="356"/>
  <c r="K28" i="356"/>
  <c r="I27" i="356"/>
  <c r="G27" i="356"/>
  <c r="D27" i="356"/>
  <c r="C27" i="356"/>
  <c r="B27" i="356"/>
  <c r="M26" i="356"/>
  <c r="I25" i="356"/>
  <c r="G25" i="356"/>
  <c r="D25" i="356"/>
  <c r="C25" i="356"/>
  <c r="B25" i="356"/>
  <c r="K24" i="356"/>
  <c r="I23" i="356"/>
  <c r="G23" i="356"/>
  <c r="F23" i="356"/>
  <c r="D23" i="356"/>
  <c r="C23" i="356"/>
  <c r="B23" i="356"/>
  <c r="Q22" i="356"/>
  <c r="I21" i="356"/>
  <c r="G21" i="356"/>
  <c r="D21" i="356"/>
  <c r="C21" i="356"/>
  <c r="B21" i="356"/>
  <c r="K20" i="356"/>
  <c r="I19" i="356"/>
  <c r="G19" i="356"/>
  <c r="F19" i="356"/>
  <c r="D19" i="356"/>
  <c r="C19" i="356"/>
  <c r="B19" i="356"/>
  <c r="M18" i="356"/>
  <c r="I17" i="356"/>
  <c r="G17" i="356"/>
  <c r="D17" i="356"/>
  <c r="C17" i="356"/>
  <c r="B17" i="356"/>
  <c r="U16" i="356"/>
  <c r="U15" i="356"/>
  <c r="I15" i="356"/>
  <c r="G15" i="356"/>
  <c r="F15" i="356"/>
  <c r="K16" i="356" s="1"/>
  <c r="D15" i="356"/>
  <c r="C15" i="356"/>
  <c r="B15" i="356"/>
  <c r="U14" i="356"/>
  <c r="O14" i="356"/>
  <c r="U13" i="356"/>
  <c r="I13" i="356"/>
  <c r="G13" i="356"/>
  <c r="F13" i="356"/>
  <c r="D13" i="356"/>
  <c r="C13" i="356"/>
  <c r="B13" i="356"/>
  <c r="U12" i="356"/>
  <c r="K12" i="356"/>
  <c r="U11" i="356"/>
  <c r="I11" i="356"/>
  <c r="G11" i="356"/>
  <c r="D11" i="356"/>
  <c r="C11" i="356"/>
  <c r="B11" i="356"/>
  <c r="U10" i="356"/>
  <c r="M10" i="356"/>
  <c r="U9" i="356"/>
  <c r="I9" i="356"/>
  <c r="G9" i="356"/>
  <c r="D9" i="356"/>
  <c r="C9" i="356"/>
  <c r="B9" i="356"/>
  <c r="U8" i="356"/>
  <c r="U7" i="356"/>
  <c r="I7" i="356"/>
  <c r="G7" i="356"/>
  <c r="F7" i="356"/>
  <c r="K8" i="356" s="1"/>
  <c r="D7" i="356"/>
  <c r="C7" i="356"/>
  <c r="B7" i="356"/>
  <c r="O6" i="356"/>
  <c r="M6" i="356"/>
  <c r="Y5" i="356"/>
  <c r="R4" i="356"/>
  <c r="O57" i="356" s="1"/>
  <c r="G4" i="356"/>
  <c r="A4" i="356"/>
  <c r="Y3" i="356"/>
  <c r="K6" i="356" s="1"/>
  <c r="E2" i="356"/>
  <c r="AG1" i="356"/>
  <c r="AE1" i="356"/>
  <c r="AC1" i="356"/>
  <c r="AB1" i="356"/>
  <c r="A1" i="356"/>
  <c r="P156" i="355"/>
  <c r="M156" i="355"/>
  <c r="L156" i="355"/>
  <c r="K156" i="355"/>
  <c r="J156" i="355"/>
  <c r="P155" i="355"/>
  <c r="M155" i="355"/>
  <c r="L155" i="355"/>
  <c r="K155" i="355"/>
  <c r="J155" i="355"/>
  <c r="P154" i="355"/>
  <c r="M154" i="355" s="1"/>
  <c r="L154" i="355"/>
  <c r="K154" i="355"/>
  <c r="J154" i="355"/>
  <c r="P153" i="355"/>
  <c r="M153" i="355" s="1"/>
  <c r="L153" i="355"/>
  <c r="K153" i="355"/>
  <c r="J153" i="355"/>
  <c r="P152" i="355"/>
  <c r="M152" i="355"/>
  <c r="L152" i="355"/>
  <c r="K152" i="355"/>
  <c r="J152" i="355"/>
  <c r="P151" i="355"/>
  <c r="M151" i="355"/>
  <c r="L151" i="355"/>
  <c r="K151" i="355"/>
  <c r="J151" i="355"/>
  <c r="P150" i="355"/>
  <c r="M150" i="355"/>
  <c r="L150" i="355"/>
  <c r="K150" i="355"/>
  <c r="J150" i="355"/>
  <c r="P149" i="355"/>
  <c r="M149" i="355" s="1"/>
  <c r="L149" i="355"/>
  <c r="K149" i="355"/>
  <c r="J149" i="355"/>
  <c r="P148" i="355"/>
  <c r="M148" i="355"/>
  <c r="L148" i="355"/>
  <c r="K148" i="355"/>
  <c r="J148" i="355"/>
  <c r="P147" i="355"/>
  <c r="M147" i="355"/>
  <c r="L147" i="355"/>
  <c r="K147" i="355"/>
  <c r="J147" i="355"/>
  <c r="P146" i="355"/>
  <c r="M146" i="355"/>
  <c r="L146" i="355"/>
  <c r="K146" i="355"/>
  <c r="J146" i="355"/>
  <c r="P145" i="355"/>
  <c r="M145" i="355" s="1"/>
  <c r="L145" i="355"/>
  <c r="K145" i="355"/>
  <c r="J145" i="355"/>
  <c r="P144" i="355"/>
  <c r="M144" i="355"/>
  <c r="L144" i="355"/>
  <c r="K144" i="355"/>
  <c r="J144" i="355"/>
  <c r="P143" i="355"/>
  <c r="M143" i="355" s="1"/>
  <c r="L143" i="355"/>
  <c r="K143" i="355"/>
  <c r="J143" i="355"/>
  <c r="P142" i="355"/>
  <c r="M142" i="355"/>
  <c r="L142" i="355"/>
  <c r="K142" i="355"/>
  <c r="J142" i="355"/>
  <c r="P141" i="355"/>
  <c r="M141" i="355" s="1"/>
  <c r="L141" i="355"/>
  <c r="K141" i="355"/>
  <c r="J141" i="355"/>
  <c r="P140" i="355"/>
  <c r="M140" i="355"/>
  <c r="L140" i="355"/>
  <c r="K140" i="355"/>
  <c r="J140" i="355"/>
  <c r="P139" i="355"/>
  <c r="M139" i="355"/>
  <c r="L139" i="355"/>
  <c r="K139" i="355"/>
  <c r="J139" i="355"/>
  <c r="P138" i="355"/>
  <c r="M138" i="355" s="1"/>
  <c r="L138" i="355"/>
  <c r="K138" i="355"/>
  <c r="J138" i="355"/>
  <c r="P137" i="355"/>
  <c r="M137" i="355" s="1"/>
  <c r="L137" i="355"/>
  <c r="K137" i="355"/>
  <c r="J137" i="355"/>
  <c r="P136" i="355"/>
  <c r="M136" i="355"/>
  <c r="L136" i="355"/>
  <c r="K136" i="355"/>
  <c r="J136" i="355"/>
  <c r="P135" i="355"/>
  <c r="M135" i="355"/>
  <c r="L135" i="355"/>
  <c r="K135" i="355"/>
  <c r="J135" i="355"/>
  <c r="P134" i="355"/>
  <c r="M134" i="355"/>
  <c r="L134" i="355"/>
  <c r="K134" i="355"/>
  <c r="J134" i="355"/>
  <c r="P133" i="355"/>
  <c r="M133" i="355" s="1"/>
  <c r="L133" i="355"/>
  <c r="K133" i="355"/>
  <c r="J133" i="355"/>
  <c r="P132" i="355"/>
  <c r="M132" i="355"/>
  <c r="L132" i="355"/>
  <c r="K132" i="355"/>
  <c r="J132" i="355"/>
  <c r="P131" i="355"/>
  <c r="M131" i="355"/>
  <c r="L131" i="355"/>
  <c r="K131" i="355"/>
  <c r="J131" i="355"/>
  <c r="P130" i="355"/>
  <c r="M130" i="355"/>
  <c r="L130" i="355"/>
  <c r="K130" i="355"/>
  <c r="J130" i="355"/>
  <c r="P129" i="355"/>
  <c r="M129" i="355" s="1"/>
  <c r="L129" i="355"/>
  <c r="K129" i="355"/>
  <c r="J129" i="355"/>
  <c r="P128" i="355"/>
  <c r="M128" i="355"/>
  <c r="L128" i="355"/>
  <c r="K128" i="355"/>
  <c r="J128" i="355"/>
  <c r="P127" i="355"/>
  <c r="M127" i="355" s="1"/>
  <c r="L127" i="355"/>
  <c r="K127" i="355"/>
  <c r="J127" i="355"/>
  <c r="P126" i="355"/>
  <c r="M126" i="355"/>
  <c r="L126" i="355"/>
  <c r="K126" i="355"/>
  <c r="J126" i="355"/>
  <c r="P125" i="355"/>
  <c r="M125" i="355" s="1"/>
  <c r="L125" i="355"/>
  <c r="K125" i="355"/>
  <c r="J125" i="355"/>
  <c r="P124" i="355"/>
  <c r="M124" i="355"/>
  <c r="L124" i="355"/>
  <c r="K124" i="355"/>
  <c r="J124" i="355"/>
  <c r="P123" i="355"/>
  <c r="M123" i="355"/>
  <c r="L123" i="355"/>
  <c r="K123" i="355"/>
  <c r="J123" i="355"/>
  <c r="P122" i="355"/>
  <c r="M122" i="355" s="1"/>
  <c r="L122" i="355"/>
  <c r="K122" i="355"/>
  <c r="J122" i="355"/>
  <c r="P121" i="355"/>
  <c r="M121" i="355" s="1"/>
  <c r="L121" i="355"/>
  <c r="K121" i="355"/>
  <c r="J121" i="355"/>
  <c r="P120" i="355"/>
  <c r="M120" i="355"/>
  <c r="L120" i="355"/>
  <c r="K120" i="355"/>
  <c r="J120" i="355"/>
  <c r="P119" i="355"/>
  <c r="M119" i="355"/>
  <c r="L119" i="355"/>
  <c r="K119" i="355"/>
  <c r="J119" i="355"/>
  <c r="P118" i="355"/>
  <c r="M118" i="355"/>
  <c r="L118" i="355"/>
  <c r="K118" i="355"/>
  <c r="J118" i="355"/>
  <c r="P117" i="355"/>
  <c r="M117" i="355" s="1"/>
  <c r="L117" i="355"/>
  <c r="K117" i="355"/>
  <c r="J117" i="355"/>
  <c r="P116" i="355"/>
  <c r="M116" i="355"/>
  <c r="L116" i="355"/>
  <c r="K116" i="355"/>
  <c r="J116" i="355"/>
  <c r="P115" i="355"/>
  <c r="M115" i="355"/>
  <c r="L115" i="355"/>
  <c r="K115" i="355"/>
  <c r="J115" i="355"/>
  <c r="P114" i="355"/>
  <c r="M114" i="355"/>
  <c r="L114" i="355"/>
  <c r="K114" i="355"/>
  <c r="J114" i="355"/>
  <c r="P113" i="355"/>
  <c r="M113" i="355" s="1"/>
  <c r="L113" i="355"/>
  <c r="K113" i="355"/>
  <c r="J113" i="355"/>
  <c r="P112" i="355"/>
  <c r="M112" i="355"/>
  <c r="L112" i="355"/>
  <c r="K112" i="355"/>
  <c r="J112" i="355"/>
  <c r="P111" i="355"/>
  <c r="M111" i="355" s="1"/>
  <c r="L111" i="355"/>
  <c r="K111" i="355"/>
  <c r="J111" i="355"/>
  <c r="P110" i="355"/>
  <c r="M110" i="355"/>
  <c r="L110" i="355"/>
  <c r="K110" i="355"/>
  <c r="J110" i="355"/>
  <c r="P109" i="355"/>
  <c r="M109" i="355" s="1"/>
  <c r="L109" i="355"/>
  <c r="K109" i="355"/>
  <c r="J109" i="355"/>
  <c r="P108" i="355"/>
  <c r="M108" i="355"/>
  <c r="L108" i="355"/>
  <c r="K108" i="355"/>
  <c r="J108" i="355"/>
  <c r="P107" i="355"/>
  <c r="M107" i="355"/>
  <c r="L107" i="355"/>
  <c r="K107" i="355"/>
  <c r="J107" i="355"/>
  <c r="P106" i="355"/>
  <c r="M106" i="355" s="1"/>
  <c r="L106" i="355"/>
  <c r="K106" i="355"/>
  <c r="J106" i="355"/>
  <c r="P105" i="355"/>
  <c r="M105" i="355" s="1"/>
  <c r="L105" i="355"/>
  <c r="K105" i="355"/>
  <c r="J105" i="355"/>
  <c r="P104" i="355"/>
  <c r="M104" i="355"/>
  <c r="L104" i="355"/>
  <c r="K104" i="355"/>
  <c r="J104" i="355"/>
  <c r="P103" i="355"/>
  <c r="M103" i="355"/>
  <c r="L103" i="355"/>
  <c r="K103" i="355"/>
  <c r="J103" i="355"/>
  <c r="P102" i="355"/>
  <c r="M102" i="355"/>
  <c r="L102" i="355"/>
  <c r="K102" i="355"/>
  <c r="J102" i="355"/>
  <c r="P101" i="355"/>
  <c r="M101" i="355" s="1"/>
  <c r="L101" i="355"/>
  <c r="K101" i="355"/>
  <c r="J101" i="355"/>
  <c r="P100" i="355"/>
  <c r="M100" i="355"/>
  <c r="L100" i="355"/>
  <c r="K100" i="355"/>
  <c r="J100" i="355"/>
  <c r="P99" i="355"/>
  <c r="M99" i="355"/>
  <c r="L99" i="355"/>
  <c r="K99" i="355"/>
  <c r="J99" i="355"/>
  <c r="P98" i="355"/>
  <c r="M98" i="355"/>
  <c r="L98" i="355"/>
  <c r="K98" i="355"/>
  <c r="J98" i="355"/>
  <c r="P97" i="355"/>
  <c r="M97" i="355" s="1"/>
  <c r="L97" i="355"/>
  <c r="K97" i="355"/>
  <c r="J97" i="355"/>
  <c r="P96" i="355"/>
  <c r="M96" i="355"/>
  <c r="L96" i="355"/>
  <c r="K96" i="355"/>
  <c r="J96" i="355"/>
  <c r="P95" i="355"/>
  <c r="M95" i="355" s="1"/>
  <c r="L95" i="355"/>
  <c r="K95" i="355"/>
  <c r="J95" i="355"/>
  <c r="P94" i="355"/>
  <c r="M94" i="355"/>
  <c r="L94" i="355"/>
  <c r="K94" i="355"/>
  <c r="J94" i="355"/>
  <c r="P93" i="355"/>
  <c r="M93" i="355" s="1"/>
  <c r="L93" i="355"/>
  <c r="K93" i="355"/>
  <c r="J93" i="355"/>
  <c r="P92" i="355"/>
  <c r="M92" i="355"/>
  <c r="L92" i="355"/>
  <c r="K92" i="355"/>
  <c r="J92" i="355"/>
  <c r="P91" i="355"/>
  <c r="M91" i="355"/>
  <c r="L91" i="355"/>
  <c r="K91" i="355"/>
  <c r="J91" i="355"/>
  <c r="P90" i="355"/>
  <c r="M90" i="355" s="1"/>
  <c r="L90" i="355"/>
  <c r="K90" i="355"/>
  <c r="J90" i="355"/>
  <c r="P89" i="355"/>
  <c r="M89" i="355" s="1"/>
  <c r="L89" i="355"/>
  <c r="K89" i="355"/>
  <c r="J89" i="355"/>
  <c r="P88" i="355"/>
  <c r="M88" i="355"/>
  <c r="L88" i="355"/>
  <c r="K88" i="355"/>
  <c r="J88" i="355"/>
  <c r="P87" i="355"/>
  <c r="M87" i="355"/>
  <c r="L87" i="355"/>
  <c r="K87" i="355"/>
  <c r="J87" i="355"/>
  <c r="P86" i="355"/>
  <c r="M86" i="355"/>
  <c r="L86" i="355"/>
  <c r="K86" i="355"/>
  <c r="J86" i="355"/>
  <c r="P85" i="355"/>
  <c r="M85" i="355" s="1"/>
  <c r="L85" i="355"/>
  <c r="K85" i="355"/>
  <c r="J85" i="355"/>
  <c r="P84" i="355"/>
  <c r="M84" i="355"/>
  <c r="L84" i="355"/>
  <c r="K84" i="355"/>
  <c r="J84" i="355"/>
  <c r="P83" i="355"/>
  <c r="M83" i="355"/>
  <c r="L83" i="355"/>
  <c r="K83" i="355"/>
  <c r="J83" i="355"/>
  <c r="P82" i="355"/>
  <c r="M82" i="355"/>
  <c r="L82" i="355"/>
  <c r="K82" i="355"/>
  <c r="J82" i="355"/>
  <c r="P81" i="355"/>
  <c r="M81" i="355" s="1"/>
  <c r="L81" i="355"/>
  <c r="K81" i="355"/>
  <c r="J81" i="355"/>
  <c r="P80" i="355"/>
  <c r="M80" i="355"/>
  <c r="L80" i="355"/>
  <c r="K80" i="355"/>
  <c r="J80" i="355"/>
  <c r="P79" i="355"/>
  <c r="M79" i="355" s="1"/>
  <c r="L79" i="355"/>
  <c r="K79" i="355"/>
  <c r="J79" i="355"/>
  <c r="P78" i="355"/>
  <c r="M78" i="355"/>
  <c r="L78" i="355"/>
  <c r="K78" i="355"/>
  <c r="J78" i="355"/>
  <c r="P77" i="355"/>
  <c r="M77" i="355" s="1"/>
  <c r="L77" i="355"/>
  <c r="K77" i="355"/>
  <c r="J77" i="355"/>
  <c r="P76" i="355"/>
  <c r="M76" i="355"/>
  <c r="L76" i="355"/>
  <c r="K76" i="355"/>
  <c r="J76" i="355"/>
  <c r="P75" i="355"/>
  <c r="M75" i="355"/>
  <c r="L75" i="355"/>
  <c r="K75" i="355"/>
  <c r="J75" i="355"/>
  <c r="P74" i="355"/>
  <c r="M74" i="355" s="1"/>
  <c r="L74" i="355"/>
  <c r="K74" i="355"/>
  <c r="J74" i="355"/>
  <c r="P73" i="355"/>
  <c r="M73" i="355" s="1"/>
  <c r="L73" i="355"/>
  <c r="K73" i="355"/>
  <c r="J73" i="355"/>
  <c r="P72" i="355"/>
  <c r="M72" i="355"/>
  <c r="L72" i="355"/>
  <c r="K72" i="355"/>
  <c r="J72" i="355"/>
  <c r="P71" i="355"/>
  <c r="M71" i="355"/>
  <c r="L71" i="355"/>
  <c r="K71" i="355"/>
  <c r="J71" i="355"/>
  <c r="P70" i="355"/>
  <c r="M70" i="355"/>
  <c r="L70" i="355"/>
  <c r="K70" i="355"/>
  <c r="J70" i="355"/>
  <c r="P69" i="355"/>
  <c r="M69" i="355" s="1"/>
  <c r="L69" i="355"/>
  <c r="K69" i="355"/>
  <c r="J69" i="355"/>
  <c r="P68" i="355"/>
  <c r="M68" i="355"/>
  <c r="L68" i="355"/>
  <c r="K68" i="355"/>
  <c r="J68" i="355"/>
  <c r="P67" i="355"/>
  <c r="M67" i="355"/>
  <c r="L67" i="355"/>
  <c r="K67" i="355"/>
  <c r="J67" i="355"/>
  <c r="P66" i="355"/>
  <c r="M66" i="355"/>
  <c r="L66" i="355"/>
  <c r="K66" i="355"/>
  <c r="J66" i="355"/>
  <c r="P65" i="355"/>
  <c r="M65" i="355" s="1"/>
  <c r="L65" i="355"/>
  <c r="K65" i="355"/>
  <c r="J65" i="355"/>
  <c r="P64" i="355"/>
  <c r="M64" i="355"/>
  <c r="L64" i="355"/>
  <c r="K64" i="355"/>
  <c r="J64" i="355"/>
  <c r="P63" i="355"/>
  <c r="M63" i="355" s="1"/>
  <c r="L63" i="355"/>
  <c r="K63" i="355"/>
  <c r="J63" i="355"/>
  <c r="P62" i="355"/>
  <c r="M62" i="355"/>
  <c r="L62" i="355"/>
  <c r="K62" i="355"/>
  <c r="J62" i="355"/>
  <c r="P61" i="355"/>
  <c r="M61" i="355" s="1"/>
  <c r="L61" i="355"/>
  <c r="K61" i="355"/>
  <c r="J61" i="355"/>
  <c r="P60" i="355"/>
  <c r="M60" i="355"/>
  <c r="L60" i="355"/>
  <c r="K60" i="355"/>
  <c r="J60" i="355"/>
  <c r="P59" i="355"/>
  <c r="M59" i="355"/>
  <c r="L59" i="355"/>
  <c r="K59" i="355"/>
  <c r="J59" i="355"/>
  <c r="P58" i="355"/>
  <c r="M58" i="355" s="1"/>
  <c r="L58" i="355"/>
  <c r="K58" i="355"/>
  <c r="J58" i="355"/>
  <c r="P57" i="355"/>
  <c r="M57" i="355" s="1"/>
  <c r="L57" i="355"/>
  <c r="K57" i="355"/>
  <c r="J57" i="355"/>
  <c r="P56" i="355"/>
  <c r="M56" i="355"/>
  <c r="L56" i="355"/>
  <c r="K56" i="355"/>
  <c r="J56" i="355"/>
  <c r="P55" i="355"/>
  <c r="M55" i="355"/>
  <c r="L55" i="355"/>
  <c r="K55" i="355"/>
  <c r="J55" i="355"/>
  <c r="P54" i="355"/>
  <c r="M54" i="355"/>
  <c r="L54" i="355"/>
  <c r="K54" i="355"/>
  <c r="J54" i="355"/>
  <c r="P53" i="355"/>
  <c r="M53" i="355" s="1"/>
  <c r="L53" i="355"/>
  <c r="K53" i="355"/>
  <c r="J53" i="355"/>
  <c r="P52" i="355"/>
  <c r="M52" i="355"/>
  <c r="L52" i="355"/>
  <c r="K52" i="355"/>
  <c r="J52" i="355"/>
  <c r="P51" i="355"/>
  <c r="M51" i="355"/>
  <c r="L51" i="355"/>
  <c r="K51" i="355"/>
  <c r="J51" i="355"/>
  <c r="P50" i="355"/>
  <c r="M50" i="355"/>
  <c r="L50" i="355"/>
  <c r="K50" i="355"/>
  <c r="J50" i="355"/>
  <c r="P49" i="355"/>
  <c r="M49" i="355" s="1"/>
  <c r="L49" i="355"/>
  <c r="K49" i="355"/>
  <c r="J49" i="355"/>
  <c r="P48" i="355"/>
  <c r="M48" i="355"/>
  <c r="L48" i="355"/>
  <c r="K48" i="355"/>
  <c r="J48" i="355"/>
  <c r="P47" i="355"/>
  <c r="M47" i="355" s="1"/>
  <c r="L47" i="355"/>
  <c r="K47" i="355"/>
  <c r="J47" i="355"/>
  <c r="P46" i="355"/>
  <c r="M46" i="355"/>
  <c r="L46" i="355"/>
  <c r="K46" i="355"/>
  <c r="J46" i="355"/>
  <c r="P45" i="355"/>
  <c r="M45" i="355" s="1"/>
  <c r="L45" i="355"/>
  <c r="K45" i="355"/>
  <c r="J45" i="355"/>
  <c r="P44" i="355"/>
  <c r="M44" i="355"/>
  <c r="L44" i="355"/>
  <c r="K44" i="355"/>
  <c r="J44" i="355"/>
  <c r="P43" i="355"/>
  <c r="M43" i="355"/>
  <c r="L43" i="355"/>
  <c r="K43" i="355"/>
  <c r="J43" i="355"/>
  <c r="P42" i="355"/>
  <c r="M42" i="355" s="1"/>
  <c r="L42" i="355"/>
  <c r="K42" i="355"/>
  <c r="J42" i="355"/>
  <c r="P41" i="355"/>
  <c r="M41" i="355" s="1"/>
  <c r="L41" i="355"/>
  <c r="K41" i="355"/>
  <c r="J41" i="355"/>
  <c r="P40" i="355"/>
  <c r="M40" i="355"/>
  <c r="L40" i="355"/>
  <c r="K40" i="355"/>
  <c r="J40" i="355"/>
  <c r="H5" i="355"/>
  <c r="D5" i="355"/>
  <c r="C5" i="355"/>
  <c r="A5" i="355"/>
  <c r="C2" i="355"/>
  <c r="A1" i="355"/>
  <c r="R62" i="354"/>
  <c r="F56" i="354" s="1"/>
  <c r="I21" i="354"/>
  <c r="G21" i="354"/>
  <c r="F21" i="354"/>
  <c r="D21" i="354"/>
  <c r="C21" i="354"/>
  <c r="B21" i="354"/>
  <c r="K20" i="354"/>
  <c r="I19" i="354"/>
  <c r="G19" i="354"/>
  <c r="F19" i="354"/>
  <c r="D19" i="354"/>
  <c r="C19" i="354"/>
  <c r="B19" i="354"/>
  <c r="M18" i="354"/>
  <c r="I17" i="354"/>
  <c r="G17" i="354"/>
  <c r="F17" i="354"/>
  <c r="D17" i="354"/>
  <c r="C17" i="354"/>
  <c r="B17" i="354"/>
  <c r="U16" i="354"/>
  <c r="K16" i="354"/>
  <c r="U15" i="354"/>
  <c r="I15" i="354"/>
  <c r="G15" i="354"/>
  <c r="F15" i="354"/>
  <c r="D15" i="354"/>
  <c r="C15" i="354"/>
  <c r="B15" i="354"/>
  <c r="U14" i="354"/>
  <c r="O14" i="354"/>
  <c r="U13" i="354"/>
  <c r="I13" i="354"/>
  <c r="G13" i="354"/>
  <c r="F13" i="354"/>
  <c r="D13" i="354"/>
  <c r="C13" i="354"/>
  <c r="B13" i="354"/>
  <c r="U12" i="354"/>
  <c r="K12" i="354"/>
  <c r="U11" i="354"/>
  <c r="I11" i="354"/>
  <c r="G11" i="354"/>
  <c r="F11" i="354"/>
  <c r="D11" i="354"/>
  <c r="C11" i="354"/>
  <c r="B11" i="354"/>
  <c r="U10" i="354"/>
  <c r="M10" i="354"/>
  <c r="U9" i="354"/>
  <c r="I9" i="354"/>
  <c r="G9" i="354"/>
  <c r="F9" i="354"/>
  <c r="D9" i="354"/>
  <c r="C9" i="354"/>
  <c r="B9" i="354"/>
  <c r="U8" i="354"/>
  <c r="K8" i="354"/>
  <c r="U7" i="354"/>
  <c r="I7" i="354"/>
  <c r="G7" i="354"/>
  <c r="F7" i="354"/>
  <c r="D7" i="354"/>
  <c r="C7" i="354"/>
  <c r="B7" i="354"/>
  <c r="M6" i="354"/>
  <c r="K6" i="354"/>
  <c r="F6" i="354"/>
  <c r="Y5" i="354"/>
  <c r="R4" i="354"/>
  <c r="O62" i="354" s="1"/>
  <c r="G4" i="354"/>
  <c r="A4" i="354"/>
  <c r="Y3" i="354"/>
  <c r="O6" i="354" s="1"/>
  <c r="E2" i="354"/>
  <c r="AH1" i="354"/>
  <c r="AG1" i="354"/>
  <c r="AF1" i="354"/>
  <c r="AE1" i="354"/>
  <c r="AD1" i="354"/>
  <c r="AC1" i="354"/>
  <c r="AB1" i="354"/>
  <c r="A1" i="354"/>
  <c r="R57" i="353"/>
  <c r="F53" i="353" s="1"/>
  <c r="F52" i="353"/>
  <c r="F51" i="353"/>
  <c r="F50" i="353"/>
  <c r="I37" i="353"/>
  <c r="G37" i="353"/>
  <c r="F37" i="353"/>
  <c r="D37" i="353"/>
  <c r="C37" i="353"/>
  <c r="B37" i="353"/>
  <c r="K36" i="353"/>
  <c r="I35" i="353"/>
  <c r="G35" i="353"/>
  <c r="D35" i="353"/>
  <c r="C35" i="353"/>
  <c r="B35" i="353"/>
  <c r="M34" i="353"/>
  <c r="I33" i="353"/>
  <c r="G33" i="353"/>
  <c r="F33" i="353"/>
  <c r="D33" i="353"/>
  <c r="C33" i="353"/>
  <c r="B33" i="353"/>
  <c r="K32" i="353"/>
  <c r="I31" i="353"/>
  <c r="G31" i="353"/>
  <c r="F31" i="353"/>
  <c r="D31" i="353"/>
  <c r="C31" i="353"/>
  <c r="B31" i="353"/>
  <c r="O30" i="353"/>
  <c r="I29" i="353"/>
  <c r="G29" i="353"/>
  <c r="F29" i="353"/>
  <c r="D29" i="353"/>
  <c r="C29" i="353"/>
  <c r="B29" i="353"/>
  <c r="K28" i="353"/>
  <c r="I27" i="353"/>
  <c r="G27" i="353"/>
  <c r="D27" i="353"/>
  <c r="C27" i="353"/>
  <c r="B27" i="353"/>
  <c r="M26" i="353"/>
  <c r="I25" i="353"/>
  <c r="G25" i="353"/>
  <c r="F25" i="353"/>
  <c r="D25" i="353"/>
  <c r="C25" i="353"/>
  <c r="B25" i="353"/>
  <c r="K24" i="353"/>
  <c r="I23" i="353"/>
  <c r="G23" i="353"/>
  <c r="F23" i="353"/>
  <c r="D23" i="353"/>
  <c r="C23" i="353"/>
  <c r="B23" i="353"/>
  <c r="Q22" i="353"/>
  <c r="I21" i="353"/>
  <c r="G21" i="353"/>
  <c r="F21" i="353"/>
  <c r="D21" i="353"/>
  <c r="C21" i="353"/>
  <c r="B21" i="353"/>
  <c r="K20" i="353"/>
  <c r="I19" i="353"/>
  <c r="G19" i="353"/>
  <c r="F19" i="353"/>
  <c r="D19" i="353"/>
  <c r="C19" i="353"/>
  <c r="B19" i="353"/>
  <c r="M18" i="353"/>
  <c r="I17" i="353"/>
  <c r="G17" i="353"/>
  <c r="D17" i="353"/>
  <c r="C17" i="353"/>
  <c r="B17" i="353"/>
  <c r="U16" i="353"/>
  <c r="U15" i="353"/>
  <c r="I15" i="353"/>
  <c r="G15" i="353"/>
  <c r="F15" i="353"/>
  <c r="K16" i="353" s="1"/>
  <c r="D15" i="353"/>
  <c r="C15" i="353"/>
  <c r="B15" i="353"/>
  <c r="U14" i="353"/>
  <c r="O14" i="353"/>
  <c r="U13" i="353"/>
  <c r="I13" i="353"/>
  <c r="G13" i="353"/>
  <c r="F13" i="353"/>
  <c r="D13" i="353"/>
  <c r="C13" i="353"/>
  <c r="B13" i="353"/>
  <c r="U12" i="353"/>
  <c r="K12" i="353"/>
  <c r="U11" i="353"/>
  <c r="I11" i="353"/>
  <c r="G11" i="353"/>
  <c r="F11" i="353"/>
  <c r="D11" i="353"/>
  <c r="C11" i="353"/>
  <c r="B11" i="353"/>
  <c r="U10" i="353"/>
  <c r="M10" i="353"/>
  <c r="U9" i="353"/>
  <c r="I9" i="353"/>
  <c r="G9" i="353"/>
  <c r="D9" i="353"/>
  <c r="C9" i="353"/>
  <c r="B9" i="353"/>
  <c r="U8" i="353"/>
  <c r="U7" i="353"/>
  <c r="I7" i="353"/>
  <c r="G7" i="353"/>
  <c r="F7" i="353"/>
  <c r="K8" i="353" s="1"/>
  <c r="D7" i="353"/>
  <c r="C7" i="353"/>
  <c r="B7" i="353"/>
  <c r="O6" i="353"/>
  <c r="Y5" i="353"/>
  <c r="R4" i="353"/>
  <c r="O57" i="353" s="1"/>
  <c r="G4" i="353"/>
  <c r="A4" i="353"/>
  <c r="Y3" i="353"/>
  <c r="K6" i="353" s="1"/>
  <c r="E2" i="353"/>
  <c r="AE1" i="353"/>
  <c r="AC1" i="353"/>
  <c r="A1" i="353"/>
  <c r="P156" i="352"/>
  <c r="M156" i="352"/>
  <c r="L156" i="352"/>
  <c r="K156" i="352"/>
  <c r="J156" i="352"/>
  <c r="P155" i="352"/>
  <c r="M155" i="352" s="1"/>
  <c r="L155" i="352"/>
  <c r="K155" i="352"/>
  <c r="J155" i="352"/>
  <c r="P154" i="352"/>
  <c r="M154" i="352"/>
  <c r="L154" i="352"/>
  <c r="K154" i="352"/>
  <c r="J154" i="352"/>
  <c r="P153" i="352"/>
  <c r="M153" i="352" s="1"/>
  <c r="L153" i="352"/>
  <c r="K153" i="352"/>
  <c r="J153" i="352"/>
  <c r="P152" i="352"/>
  <c r="M152" i="352"/>
  <c r="L152" i="352"/>
  <c r="K152" i="352"/>
  <c r="J152" i="352"/>
  <c r="P151" i="352"/>
  <c r="M151" i="352"/>
  <c r="L151" i="352"/>
  <c r="K151" i="352"/>
  <c r="J151" i="352"/>
  <c r="P150" i="352"/>
  <c r="M150" i="352" s="1"/>
  <c r="L150" i="352"/>
  <c r="K150" i="352"/>
  <c r="J150" i="352"/>
  <c r="P149" i="352"/>
  <c r="M149" i="352" s="1"/>
  <c r="L149" i="352"/>
  <c r="K149" i="352"/>
  <c r="J149" i="352"/>
  <c r="P148" i="352"/>
  <c r="M148" i="352"/>
  <c r="L148" i="352"/>
  <c r="K148" i="352"/>
  <c r="J148" i="352"/>
  <c r="P147" i="352"/>
  <c r="M147" i="352"/>
  <c r="L147" i="352"/>
  <c r="K147" i="352"/>
  <c r="J147" i="352"/>
  <c r="P146" i="352"/>
  <c r="M146" i="352"/>
  <c r="L146" i="352"/>
  <c r="K146" i="352"/>
  <c r="J146" i="352"/>
  <c r="P145" i="352"/>
  <c r="M145" i="352" s="1"/>
  <c r="L145" i="352"/>
  <c r="K145" i="352"/>
  <c r="J145" i="352"/>
  <c r="P144" i="352"/>
  <c r="M144" i="352"/>
  <c r="L144" i="352"/>
  <c r="K144" i="352"/>
  <c r="J144" i="352"/>
  <c r="P143" i="352"/>
  <c r="M143" i="352"/>
  <c r="L143" i="352"/>
  <c r="K143" i="352"/>
  <c r="J143" i="352"/>
  <c r="P142" i="352"/>
  <c r="M142" i="352"/>
  <c r="L142" i="352"/>
  <c r="K142" i="352"/>
  <c r="J142" i="352"/>
  <c r="P141" i="352"/>
  <c r="M141" i="352" s="1"/>
  <c r="L141" i="352"/>
  <c r="K141" i="352"/>
  <c r="J141" i="352"/>
  <c r="P140" i="352"/>
  <c r="M140" i="352"/>
  <c r="L140" i="352"/>
  <c r="K140" i="352"/>
  <c r="J140" i="352"/>
  <c r="P139" i="352"/>
  <c r="M139" i="352" s="1"/>
  <c r="L139" i="352"/>
  <c r="K139" i="352"/>
  <c r="J139" i="352"/>
  <c r="P138" i="352"/>
  <c r="M138" i="352"/>
  <c r="L138" i="352"/>
  <c r="K138" i="352"/>
  <c r="J138" i="352"/>
  <c r="P137" i="352"/>
  <c r="M137" i="352" s="1"/>
  <c r="L137" i="352"/>
  <c r="K137" i="352"/>
  <c r="J137" i="352"/>
  <c r="P136" i="352"/>
  <c r="M136" i="352"/>
  <c r="L136" i="352"/>
  <c r="K136" i="352"/>
  <c r="J136" i="352"/>
  <c r="P135" i="352"/>
  <c r="M135" i="352"/>
  <c r="L135" i="352"/>
  <c r="K135" i="352"/>
  <c r="J135" i="352"/>
  <c r="P134" i="352"/>
  <c r="M134" i="352" s="1"/>
  <c r="L134" i="352"/>
  <c r="K134" i="352"/>
  <c r="J134" i="352"/>
  <c r="P133" i="352"/>
  <c r="M133" i="352" s="1"/>
  <c r="L133" i="352"/>
  <c r="K133" i="352"/>
  <c r="J133" i="352"/>
  <c r="P132" i="352"/>
  <c r="M132" i="352"/>
  <c r="L132" i="352"/>
  <c r="K132" i="352"/>
  <c r="J132" i="352"/>
  <c r="P131" i="352"/>
  <c r="M131" i="352"/>
  <c r="L131" i="352"/>
  <c r="K131" i="352"/>
  <c r="J131" i="352"/>
  <c r="P130" i="352"/>
  <c r="M130" i="352"/>
  <c r="L130" i="352"/>
  <c r="K130" i="352"/>
  <c r="J130" i="352"/>
  <c r="P129" i="352"/>
  <c r="M129" i="352" s="1"/>
  <c r="L129" i="352"/>
  <c r="K129" i="352"/>
  <c r="J129" i="352"/>
  <c r="P128" i="352"/>
  <c r="M128" i="352"/>
  <c r="L128" i="352"/>
  <c r="K128" i="352"/>
  <c r="J128" i="352"/>
  <c r="P127" i="352"/>
  <c r="M127" i="352"/>
  <c r="L127" i="352"/>
  <c r="K127" i="352"/>
  <c r="J127" i="352"/>
  <c r="P126" i="352"/>
  <c r="M126" i="352"/>
  <c r="L126" i="352"/>
  <c r="K126" i="352"/>
  <c r="J126" i="352"/>
  <c r="P125" i="352"/>
  <c r="M125" i="352" s="1"/>
  <c r="L125" i="352"/>
  <c r="K125" i="352"/>
  <c r="J125" i="352"/>
  <c r="P124" i="352"/>
  <c r="M124" i="352"/>
  <c r="L124" i="352"/>
  <c r="K124" i="352"/>
  <c r="J124" i="352"/>
  <c r="P123" i="352"/>
  <c r="M123" i="352" s="1"/>
  <c r="L123" i="352"/>
  <c r="K123" i="352"/>
  <c r="J123" i="352"/>
  <c r="P122" i="352"/>
  <c r="M122" i="352"/>
  <c r="L122" i="352"/>
  <c r="K122" i="352"/>
  <c r="J122" i="352"/>
  <c r="P121" i="352"/>
  <c r="M121" i="352" s="1"/>
  <c r="L121" i="352"/>
  <c r="K121" i="352"/>
  <c r="J121" i="352"/>
  <c r="P120" i="352"/>
  <c r="M120" i="352"/>
  <c r="L120" i="352"/>
  <c r="K120" i="352"/>
  <c r="J120" i="352"/>
  <c r="P119" i="352"/>
  <c r="M119" i="352"/>
  <c r="L119" i="352"/>
  <c r="K119" i="352"/>
  <c r="J119" i="352"/>
  <c r="P118" i="352"/>
  <c r="M118" i="352" s="1"/>
  <c r="L118" i="352"/>
  <c r="K118" i="352"/>
  <c r="J118" i="352"/>
  <c r="P117" i="352"/>
  <c r="M117" i="352" s="1"/>
  <c r="L117" i="352"/>
  <c r="K117" i="352"/>
  <c r="J117" i="352"/>
  <c r="P116" i="352"/>
  <c r="M116" i="352"/>
  <c r="L116" i="352"/>
  <c r="K116" i="352"/>
  <c r="J116" i="352"/>
  <c r="P115" i="352"/>
  <c r="M115" i="352"/>
  <c r="L115" i="352"/>
  <c r="K115" i="352"/>
  <c r="J115" i="352"/>
  <c r="P114" i="352"/>
  <c r="M114" i="352"/>
  <c r="L114" i="352"/>
  <c r="K114" i="352"/>
  <c r="J114" i="352"/>
  <c r="P113" i="352"/>
  <c r="M113" i="352" s="1"/>
  <c r="L113" i="352"/>
  <c r="K113" i="352"/>
  <c r="J113" i="352"/>
  <c r="P112" i="352"/>
  <c r="M112" i="352"/>
  <c r="L112" i="352"/>
  <c r="K112" i="352"/>
  <c r="J112" i="352"/>
  <c r="P111" i="352"/>
  <c r="M111" i="352"/>
  <c r="L111" i="352"/>
  <c r="K111" i="352"/>
  <c r="J111" i="352"/>
  <c r="P110" i="352"/>
  <c r="M110" i="352"/>
  <c r="L110" i="352"/>
  <c r="K110" i="352"/>
  <c r="J110" i="352"/>
  <c r="P109" i="352"/>
  <c r="M109" i="352" s="1"/>
  <c r="L109" i="352"/>
  <c r="K109" i="352"/>
  <c r="J109" i="352"/>
  <c r="P108" i="352"/>
  <c r="M108" i="352"/>
  <c r="L108" i="352"/>
  <c r="K108" i="352"/>
  <c r="J108" i="352"/>
  <c r="P107" i="352"/>
  <c r="M107" i="352" s="1"/>
  <c r="L107" i="352"/>
  <c r="K107" i="352"/>
  <c r="J107" i="352"/>
  <c r="P106" i="352"/>
  <c r="M106" i="352"/>
  <c r="L106" i="352"/>
  <c r="K106" i="352"/>
  <c r="J106" i="352"/>
  <c r="P105" i="352"/>
  <c r="M105" i="352" s="1"/>
  <c r="L105" i="352"/>
  <c r="K105" i="352"/>
  <c r="J105" i="352"/>
  <c r="P104" i="352"/>
  <c r="M104" i="352"/>
  <c r="L104" i="352"/>
  <c r="K104" i="352"/>
  <c r="J104" i="352"/>
  <c r="P103" i="352"/>
  <c r="M103" i="352"/>
  <c r="L103" i="352"/>
  <c r="K103" i="352"/>
  <c r="J103" i="352"/>
  <c r="P102" i="352"/>
  <c r="M102" i="352" s="1"/>
  <c r="L102" i="352"/>
  <c r="K102" i="352"/>
  <c r="J102" i="352"/>
  <c r="P101" i="352"/>
  <c r="M101" i="352" s="1"/>
  <c r="L101" i="352"/>
  <c r="K101" i="352"/>
  <c r="J101" i="352"/>
  <c r="P100" i="352"/>
  <c r="M100" i="352"/>
  <c r="L100" i="352"/>
  <c r="K100" i="352"/>
  <c r="J100" i="352"/>
  <c r="P99" i="352"/>
  <c r="M99" i="352"/>
  <c r="L99" i="352"/>
  <c r="K99" i="352"/>
  <c r="J99" i="352"/>
  <c r="P98" i="352"/>
  <c r="M98" i="352"/>
  <c r="L98" i="352"/>
  <c r="K98" i="352"/>
  <c r="J98" i="352"/>
  <c r="P97" i="352"/>
  <c r="M97" i="352" s="1"/>
  <c r="L97" i="352"/>
  <c r="K97" i="352"/>
  <c r="J97" i="352"/>
  <c r="P96" i="352"/>
  <c r="M96" i="352"/>
  <c r="L96" i="352"/>
  <c r="K96" i="352"/>
  <c r="J96" i="352"/>
  <c r="P95" i="352"/>
  <c r="M95" i="352"/>
  <c r="L95" i="352"/>
  <c r="K95" i="352"/>
  <c r="J95" i="352"/>
  <c r="P94" i="352"/>
  <c r="M94" i="352"/>
  <c r="L94" i="352"/>
  <c r="K94" i="352"/>
  <c r="J94" i="352"/>
  <c r="P93" i="352"/>
  <c r="M93" i="352" s="1"/>
  <c r="L93" i="352"/>
  <c r="K93" i="352"/>
  <c r="J93" i="352"/>
  <c r="P92" i="352"/>
  <c r="M92" i="352"/>
  <c r="L92" i="352"/>
  <c r="K92" i="352"/>
  <c r="J92" i="352"/>
  <c r="P91" i="352"/>
  <c r="M91" i="352" s="1"/>
  <c r="L91" i="352"/>
  <c r="K91" i="352"/>
  <c r="J91" i="352"/>
  <c r="P90" i="352"/>
  <c r="M90" i="352"/>
  <c r="L90" i="352"/>
  <c r="K90" i="352"/>
  <c r="J90" i="352"/>
  <c r="P89" i="352"/>
  <c r="M89" i="352" s="1"/>
  <c r="L89" i="352"/>
  <c r="K89" i="352"/>
  <c r="J89" i="352"/>
  <c r="P88" i="352"/>
  <c r="M88" i="352"/>
  <c r="L88" i="352"/>
  <c r="K88" i="352"/>
  <c r="J88" i="352"/>
  <c r="P87" i="352"/>
  <c r="M87" i="352"/>
  <c r="L87" i="352"/>
  <c r="K87" i="352"/>
  <c r="J87" i="352"/>
  <c r="P86" i="352"/>
  <c r="M86" i="352" s="1"/>
  <c r="L86" i="352"/>
  <c r="K86" i="352"/>
  <c r="J86" i="352"/>
  <c r="P85" i="352"/>
  <c r="M85" i="352" s="1"/>
  <c r="L85" i="352"/>
  <c r="K85" i="352"/>
  <c r="J85" i="352"/>
  <c r="P84" i="352"/>
  <c r="M84" i="352"/>
  <c r="L84" i="352"/>
  <c r="K84" i="352"/>
  <c r="J84" i="352"/>
  <c r="P83" i="352"/>
  <c r="M83" i="352"/>
  <c r="L83" i="352"/>
  <c r="K83" i="352"/>
  <c r="J83" i="352"/>
  <c r="P82" i="352"/>
  <c r="M82" i="352"/>
  <c r="L82" i="352"/>
  <c r="K82" i="352"/>
  <c r="J82" i="352"/>
  <c r="P81" i="352"/>
  <c r="M81" i="352" s="1"/>
  <c r="L81" i="352"/>
  <c r="K81" i="352"/>
  <c r="J81" i="352"/>
  <c r="P80" i="352"/>
  <c r="M80" i="352"/>
  <c r="L80" i="352"/>
  <c r="K80" i="352"/>
  <c r="J80" i="352"/>
  <c r="P79" i="352"/>
  <c r="M79" i="352"/>
  <c r="L79" i="352"/>
  <c r="K79" i="352"/>
  <c r="J79" i="352"/>
  <c r="P78" i="352"/>
  <c r="M78" i="352"/>
  <c r="L78" i="352"/>
  <c r="K78" i="352"/>
  <c r="J78" i="352"/>
  <c r="P77" i="352"/>
  <c r="M77" i="352" s="1"/>
  <c r="L77" i="352"/>
  <c r="K77" i="352"/>
  <c r="J77" i="352"/>
  <c r="P76" i="352"/>
  <c r="M76" i="352"/>
  <c r="L76" i="352"/>
  <c r="K76" i="352"/>
  <c r="J76" i="352"/>
  <c r="P75" i="352"/>
  <c r="M75" i="352" s="1"/>
  <c r="L75" i="352"/>
  <c r="K75" i="352"/>
  <c r="J75" i="352"/>
  <c r="P74" i="352"/>
  <c r="M74" i="352"/>
  <c r="L74" i="352"/>
  <c r="K74" i="352"/>
  <c r="J74" i="352"/>
  <c r="P73" i="352"/>
  <c r="M73" i="352" s="1"/>
  <c r="L73" i="352"/>
  <c r="K73" i="352"/>
  <c r="J73" i="352"/>
  <c r="P72" i="352"/>
  <c r="M72" i="352"/>
  <c r="L72" i="352"/>
  <c r="K72" i="352"/>
  <c r="J72" i="352"/>
  <c r="P71" i="352"/>
  <c r="M71" i="352"/>
  <c r="L71" i="352"/>
  <c r="K71" i="352"/>
  <c r="J71" i="352"/>
  <c r="P70" i="352"/>
  <c r="M70" i="352" s="1"/>
  <c r="L70" i="352"/>
  <c r="K70" i="352"/>
  <c r="J70" i="352"/>
  <c r="P69" i="352"/>
  <c r="M69" i="352" s="1"/>
  <c r="L69" i="352"/>
  <c r="K69" i="352"/>
  <c r="J69" i="352"/>
  <c r="P68" i="352"/>
  <c r="M68" i="352"/>
  <c r="L68" i="352"/>
  <c r="K68" i="352"/>
  <c r="J68" i="352"/>
  <c r="P67" i="352"/>
  <c r="M67" i="352"/>
  <c r="L67" i="352"/>
  <c r="K67" i="352"/>
  <c r="J67" i="352"/>
  <c r="P66" i="352"/>
  <c r="M66" i="352"/>
  <c r="L66" i="352"/>
  <c r="K66" i="352"/>
  <c r="J66" i="352"/>
  <c r="P65" i="352"/>
  <c r="M65" i="352" s="1"/>
  <c r="L65" i="352"/>
  <c r="K65" i="352"/>
  <c r="J65" i="352"/>
  <c r="P64" i="352"/>
  <c r="M64" i="352"/>
  <c r="L64" i="352"/>
  <c r="K64" i="352"/>
  <c r="J64" i="352"/>
  <c r="P63" i="352"/>
  <c r="M63" i="352"/>
  <c r="L63" i="352"/>
  <c r="K63" i="352"/>
  <c r="J63" i="352"/>
  <c r="P62" i="352"/>
  <c r="M62" i="352"/>
  <c r="L62" i="352"/>
  <c r="K62" i="352"/>
  <c r="J62" i="352"/>
  <c r="P61" i="352"/>
  <c r="M61" i="352" s="1"/>
  <c r="L61" i="352"/>
  <c r="K61" i="352"/>
  <c r="J61" i="352"/>
  <c r="P60" i="352"/>
  <c r="M60" i="352"/>
  <c r="L60" i="352"/>
  <c r="K60" i="352"/>
  <c r="J60" i="352"/>
  <c r="P59" i="352"/>
  <c r="M59" i="352" s="1"/>
  <c r="L59" i="352"/>
  <c r="K59" i="352"/>
  <c r="J59" i="352"/>
  <c r="P58" i="352"/>
  <c r="M58" i="352"/>
  <c r="L58" i="352"/>
  <c r="K58" i="352"/>
  <c r="J58" i="352"/>
  <c r="P57" i="352"/>
  <c r="M57" i="352" s="1"/>
  <c r="L57" i="352"/>
  <c r="K57" i="352"/>
  <c r="J57" i="352"/>
  <c r="P56" i="352"/>
  <c r="M56" i="352"/>
  <c r="L56" i="352"/>
  <c r="K56" i="352"/>
  <c r="J56" i="352"/>
  <c r="P55" i="352"/>
  <c r="M55" i="352"/>
  <c r="L55" i="352"/>
  <c r="K55" i="352"/>
  <c r="J55" i="352"/>
  <c r="P54" i="352"/>
  <c r="M54" i="352" s="1"/>
  <c r="L54" i="352"/>
  <c r="K54" i="352"/>
  <c r="J54" i="352"/>
  <c r="P53" i="352"/>
  <c r="M53" i="352" s="1"/>
  <c r="L53" i="352"/>
  <c r="K53" i="352"/>
  <c r="J53" i="352"/>
  <c r="P52" i="352"/>
  <c r="M52" i="352"/>
  <c r="L52" i="352"/>
  <c r="K52" i="352"/>
  <c r="J52" i="352"/>
  <c r="P51" i="352"/>
  <c r="M51" i="352"/>
  <c r="L51" i="352"/>
  <c r="K51" i="352"/>
  <c r="J51" i="352"/>
  <c r="P50" i="352"/>
  <c r="M50" i="352"/>
  <c r="L50" i="352"/>
  <c r="K50" i="352"/>
  <c r="J50" i="352"/>
  <c r="P49" i="352"/>
  <c r="M49" i="352" s="1"/>
  <c r="L49" i="352"/>
  <c r="K49" i="352"/>
  <c r="J49" i="352"/>
  <c r="P48" i="352"/>
  <c r="M48" i="352" s="1"/>
  <c r="L48" i="352"/>
  <c r="K48" i="352"/>
  <c r="J48" i="352"/>
  <c r="P47" i="352"/>
  <c r="M47" i="352"/>
  <c r="L47" i="352"/>
  <c r="K47" i="352"/>
  <c r="J47" i="352"/>
  <c r="P46" i="352"/>
  <c r="M46" i="352"/>
  <c r="L46" i="352"/>
  <c r="K46" i="352"/>
  <c r="J46" i="352"/>
  <c r="P45" i="352"/>
  <c r="M45" i="352"/>
  <c r="L45" i="352"/>
  <c r="K45" i="352"/>
  <c r="J45" i="352"/>
  <c r="P44" i="352"/>
  <c r="M44" i="352" s="1"/>
  <c r="L44" i="352"/>
  <c r="K44" i="352"/>
  <c r="J44" i="352"/>
  <c r="P43" i="352"/>
  <c r="M43" i="352"/>
  <c r="L43" i="352"/>
  <c r="K43" i="352"/>
  <c r="J43" i="352"/>
  <c r="P42" i="352"/>
  <c r="M42" i="352"/>
  <c r="L42" i="352"/>
  <c r="K42" i="352"/>
  <c r="J42" i="352"/>
  <c r="P41" i="352"/>
  <c r="M41" i="352"/>
  <c r="L41" i="352"/>
  <c r="K41" i="352"/>
  <c r="J41" i="352"/>
  <c r="P40" i="352"/>
  <c r="M40" i="352" s="1"/>
  <c r="L40" i="352"/>
  <c r="K40" i="352"/>
  <c r="J40" i="352"/>
  <c r="H5" i="352"/>
  <c r="D5" i="352"/>
  <c r="C5" i="352"/>
  <c r="A5" i="352"/>
  <c r="C2" i="352"/>
  <c r="A1" i="352"/>
  <c r="B20" i="351"/>
  <c r="B19" i="351"/>
  <c r="F18" i="351"/>
  <c r="D18" i="351"/>
  <c r="L11" i="351"/>
  <c r="I11" i="351"/>
  <c r="G11" i="351"/>
  <c r="E11" i="351"/>
  <c r="H18" i="351" s="1"/>
  <c r="D11" i="351"/>
  <c r="C11" i="351"/>
  <c r="L9" i="351"/>
  <c r="D9" i="351"/>
  <c r="L7" i="351"/>
  <c r="D7" i="351"/>
  <c r="Y5" i="351"/>
  <c r="AI1" i="351" s="1"/>
  <c r="L4" i="351"/>
  <c r="K41" i="351" s="1"/>
  <c r="E4" i="351"/>
  <c r="A4" i="351"/>
  <c r="Y3" i="351"/>
  <c r="AJ1" i="351"/>
  <c r="AH1" i="351"/>
  <c r="AF1" i="351"/>
  <c r="AD1" i="351"/>
  <c r="AB1" i="351"/>
  <c r="A1" i="351"/>
  <c r="P156" i="350"/>
  <c r="M156" i="350" s="1"/>
  <c r="L156" i="350"/>
  <c r="K156" i="350"/>
  <c r="J156" i="350"/>
  <c r="P155" i="350"/>
  <c r="M155" i="350"/>
  <c r="L155" i="350"/>
  <c r="K155" i="350"/>
  <c r="J155" i="350"/>
  <c r="P154" i="350"/>
  <c r="M154" i="350" s="1"/>
  <c r="L154" i="350"/>
  <c r="K154" i="350"/>
  <c r="J154" i="350"/>
  <c r="P153" i="350"/>
  <c r="M153" i="350"/>
  <c r="L153" i="350"/>
  <c r="K153" i="350"/>
  <c r="J153" i="350"/>
  <c r="P152" i="350"/>
  <c r="M152" i="350" s="1"/>
  <c r="L152" i="350"/>
  <c r="K152" i="350"/>
  <c r="J152" i="350"/>
  <c r="P151" i="350"/>
  <c r="M151" i="350"/>
  <c r="L151" i="350"/>
  <c r="K151" i="350"/>
  <c r="J151" i="350"/>
  <c r="P150" i="350"/>
  <c r="M150" i="350" s="1"/>
  <c r="L150" i="350"/>
  <c r="K150" i="350"/>
  <c r="J150" i="350"/>
  <c r="P149" i="350"/>
  <c r="M149" i="350"/>
  <c r="L149" i="350"/>
  <c r="K149" i="350"/>
  <c r="J149" i="350"/>
  <c r="P148" i="350"/>
  <c r="M148" i="350" s="1"/>
  <c r="L148" i="350"/>
  <c r="K148" i="350"/>
  <c r="J148" i="350"/>
  <c r="P147" i="350"/>
  <c r="M147" i="350"/>
  <c r="L147" i="350"/>
  <c r="K147" i="350"/>
  <c r="J147" i="350"/>
  <c r="P146" i="350"/>
  <c r="M146" i="350" s="1"/>
  <c r="L146" i="350"/>
  <c r="K146" i="350"/>
  <c r="J146" i="350"/>
  <c r="P145" i="350"/>
  <c r="M145" i="350"/>
  <c r="L145" i="350"/>
  <c r="K145" i="350"/>
  <c r="J145" i="350"/>
  <c r="P144" i="350"/>
  <c r="M144" i="350" s="1"/>
  <c r="L144" i="350"/>
  <c r="K144" i="350"/>
  <c r="J144" i="350"/>
  <c r="P143" i="350"/>
  <c r="M143" i="350"/>
  <c r="L143" i="350"/>
  <c r="K143" i="350"/>
  <c r="J143" i="350"/>
  <c r="P142" i="350"/>
  <c r="M142" i="350" s="1"/>
  <c r="L142" i="350"/>
  <c r="K142" i="350"/>
  <c r="J142" i="350"/>
  <c r="P141" i="350"/>
  <c r="M141" i="350"/>
  <c r="L141" i="350"/>
  <c r="K141" i="350"/>
  <c r="J141" i="350"/>
  <c r="P140" i="350"/>
  <c r="M140" i="350" s="1"/>
  <c r="L140" i="350"/>
  <c r="K140" i="350"/>
  <c r="J140" i="350"/>
  <c r="P139" i="350"/>
  <c r="M139" i="350"/>
  <c r="L139" i="350"/>
  <c r="K139" i="350"/>
  <c r="J139" i="350"/>
  <c r="P138" i="350"/>
  <c r="M138" i="350" s="1"/>
  <c r="L138" i="350"/>
  <c r="K138" i="350"/>
  <c r="J138" i="350"/>
  <c r="P137" i="350"/>
  <c r="M137" i="350"/>
  <c r="L137" i="350"/>
  <c r="K137" i="350"/>
  <c r="J137" i="350"/>
  <c r="P136" i="350"/>
  <c r="M136" i="350" s="1"/>
  <c r="L136" i="350"/>
  <c r="K136" i="350"/>
  <c r="J136" i="350"/>
  <c r="P135" i="350"/>
  <c r="M135" i="350"/>
  <c r="L135" i="350"/>
  <c r="K135" i="350"/>
  <c r="J135" i="350"/>
  <c r="P134" i="350"/>
  <c r="M134" i="350" s="1"/>
  <c r="L134" i="350"/>
  <c r="K134" i="350"/>
  <c r="J134" i="350"/>
  <c r="P133" i="350"/>
  <c r="M133" i="350"/>
  <c r="L133" i="350"/>
  <c r="K133" i="350"/>
  <c r="J133" i="350"/>
  <c r="P132" i="350"/>
  <c r="M132" i="350" s="1"/>
  <c r="L132" i="350"/>
  <c r="K132" i="350"/>
  <c r="J132" i="350"/>
  <c r="P131" i="350"/>
  <c r="M131" i="350"/>
  <c r="L131" i="350"/>
  <c r="K131" i="350"/>
  <c r="J131" i="350"/>
  <c r="P130" i="350"/>
  <c r="M130" i="350" s="1"/>
  <c r="L130" i="350"/>
  <c r="K130" i="350"/>
  <c r="J130" i="350"/>
  <c r="P129" i="350"/>
  <c r="M129" i="350"/>
  <c r="L129" i="350"/>
  <c r="K129" i="350"/>
  <c r="J129" i="350"/>
  <c r="P128" i="350"/>
  <c r="M128" i="350" s="1"/>
  <c r="L128" i="350"/>
  <c r="K128" i="350"/>
  <c r="J128" i="350"/>
  <c r="P127" i="350"/>
  <c r="M127" i="350"/>
  <c r="L127" i="350"/>
  <c r="K127" i="350"/>
  <c r="J127" i="350"/>
  <c r="P126" i="350"/>
  <c r="M126" i="350" s="1"/>
  <c r="L126" i="350"/>
  <c r="K126" i="350"/>
  <c r="J126" i="350"/>
  <c r="P125" i="350"/>
  <c r="M125" i="350"/>
  <c r="L125" i="350"/>
  <c r="K125" i="350"/>
  <c r="J125" i="350"/>
  <c r="P124" i="350"/>
  <c r="M124" i="350" s="1"/>
  <c r="L124" i="350"/>
  <c r="K124" i="350"/>
  <c r="J124" i="350"/>
  <c r="P123" i="350"/>
  <c r="M123" i="350"/>
  <c r="L123" i="350"/>
  <c r="K123" i="350"/>
  <c r="J123" i="350"/>
  <c r="P122" i="350"/>
  <c r="M122" i="350" s="1"/>
  <c r="L122" i="350"/>
  <c r="K122" i="350"/>
  <c r="J122" i="350"/>
  <c r="P121" i="350"/>
  <c r="M121" i="350"/>
  <c r="L121" i="350"/>
  <c r="K121" i="350"/>
  <c r="J121" i="350"/>
  <c r="P120" i="350"/>
  <c r="M120" i="350" s="1"/>
  <c r="L120" i="350"/>
  <c r="K120" i="350"/>
  <c r="J120" i="350"/>
  <c r="P119" i="350"/>
  <c r="M119" i="350"/>
  <c r="L119" i="350"/>
  <c r="K119" i="350"/>
  <c r="J119" i="350"/>
  <c r="P118" i="350"/>
  <c r="M118" i="350" s="1"/>
  <c r="L118" i="350"/>
  <c r="K118" i="350"/>
  <c r="J118" i="350"/>
  <c r="P117" i="350"/>
  <c r="M117" i="350"/>
  <c r="L117" i="350"/>
  <c r="K117" i="350"/>
  <c r="J117" i="350"/>
  <c r="P116" i="350"/>
  <c r="M116" i="350" s="1"/>
  <c r="L116" i="350"/>
  <c r="K116" i="350"/>
  <c r="J116" i="350"/>
  <c r="P115" i="350"/>
  <c r="M115" i="350"/>
  <c r="L115" i="350"/>
  <c r="K115" i="350"/>
  <c r="J115" i="350"/>
  <c r="P114" i="350"/>
  <c r="M114" i="350" s="1"/>
  <c r="L114" i="350"/>
  <c r="K114" i="350"/>
  <c r="J114" i="350"/>
  <c r="P113" i="350"/>
  <c r="M113" i="350"/>
  <c r="L113" i="350"/>
  <c r="K113" i="350"/>
  <c r="J113" i="350"/>
  <c r="P112" i="350"/>
  <c r="M112" i="350" s="1"/>
  <c r="L112" i="350"/>
  <c r="K112" i="350"/>
  <c r="J112" i="350"/>
  <c r="P111" i="350"/>
  <c r="M111" i="350"/>
  <c r="L111" i="350"/>
  <c r="K111" i="350"/>
  <c r="J111" i="350"/>
  <c r="P110" i="350"/>
  <c r="M110" i="350" s="1"/>
  <c r="L110" i="350"/>
  <c r="K110" i="350"/>
  <c r="J110" i="350"/>
  <c r="P109" i="350"/>
  <c r="M109" i="350"/>
  <c r="L109" i="350"/>
  <c r="K109" i="350"/>
  <c r="J109" i="350"/>
  <c r="P108" i="350"/>
  <c r="M108" i="350" s="1"/>
  <c r="L108" i="350"/>
  <c r="K108" i="350"/>
  <c r="J108" i="350"/>
  <c r="P107" i="350"/>
  <c r="M107" i="350"/>
  <c r="L107" i="350"/>
  <c r="K107" i="350"/>
  <c r="J107" i="350"/>
  <c r="P106" i="350"/>
  <c r="M106" i="350" s="1"/>
  <c r="L106" i="350"/>
  <c r="K106" i="350"/>
  <c r="J106" i="350"/>
  <c r="P105" i="350"/>
  <c r="M105" i="350"/>
  <c r="L105" i="350"/>
  <c r="K105" i="350"/>
  <c r="J105" i="350"/>
  <c r="P104" i="350"/>
  <c r="M104" i="350" s="1"/>
  <c r="L104" i="350"/>
  <c r="K104" i="350"/>
  <c r="J104" i="350"/>
  <c r="P103" i="350"/>
  <c r="M103" i="350"/>
  <c r="L103" i="350"/>
  <c r="K103" i="350"/>
  <c r="J103" i="350"/>
  <c r="P102" i="350"/>
  <c r="M102" i="350" s="1"/>
  <c r="L102" i="350"/>
  <c r="K102" i="350"/>
  <c r="J102" i="350"/>
  <c r="P101" i="350"/>
  <c r="M101" i="350"/>
  <c r="L101" i="350"/>
  <c r="K101" i="350"/>
  <c r="J101" i="350"/>
  <c r="P100" i="350"/>
  <c r="M100" i="350" s="1"/>
  <c r="L100" i="350"/>
  <c r="K100" i="350"/>
  <c r="J100" i="350"/>
  <c r="P99" i="350"/>
  <c r="M99" i="350"/>
  <c r="L99" i="350"/>
  <c r="K99" i="350"/>
  <c r="J99" i="350"/>
  <c r="P98" i="350"/>
  <c r="M98" i="350" s="1"/>
  <c r="L98" i="350"/>
  <c r="K98" i="350"/>
  <c r="J98" i="350"/>
  <c r="P97" i="350"/>
  <c r="M97" i="350"/>
  <c r="L97" i="350"/>
  <c r="K97" i="350"/>
  <c r="J97" i="350"/>
  <c r="P96" i="350"/>
  <c r="M96" i="350" s="1"/>
  <c r="L96" i="350"/>
  <c r="K96" i="350"/>
  <c r="J96" i="350"/>
  <c r="P95" i="350"/>
  <c r="M95" i="350"/>
  <c r="L95" i="350"/>
  <c r="K95" i="350"/>
  <c r="J95" i="350"/>
  <c r="P94" i="350"/>
  <c r="M94" i="350" s="1"/>
  <c r="L94" i="350"/>
  <c r="K94" i="350"/>
  <c r="J94" i="350"/>
  <c r="P93" i="350"/>
  <c r="M93" i="350"/>
  <c r="L93" i="350"/>
  <c r="K93" i="350"/>
  <c r="J93" i="350"/>
  <c r="P92" i="350"/>
  <c r="M92" i="350" s="1"/>
  <c r="L92" i="350"/>
  <c r="K92" i="350"/>
  <c r="J92" i="350"/>
  <c r="P91" i="350"/>
  <c r="M91" i="350"/>
  <c r="L91" i="350"/>
  <c r="K91" i="350"/>
  <c r="J91" i="350"/>
  <c r="P90" i="350"/>
  <c r="M90" i="350" s="1"/>
  <c r="L90" i="350"/>
  <c r="K90" i="350"/>
  <c r="J90" i="350"/>
  <c r="P89" i="350"/>
  <c r="M89" i="350"/>
  <c r="L89" i="350"/>
  <c r="K89" i="350"/>
  <c r="J89" i="350"/>
  <c r="P88" i="350"/>
  <c r="M88" i="350" s="1"/>
  <c r="L88" i="350"/>
  <c r="K88" i="350"/>
  <c r="J88" i="350"/>
  <c r="P87" i="350"/>
  <c r="M87" i="350"/>
  <c r="L87" i="350"/>
  <c r="K87" i="350"/>
  <c r="J87" i="350"/>
  <c r="P86" i="350"/>
  <c r="M86" i="350" s="1"/>
  <c r="L86" i="350"/>
  <c r="K86" i="350"/>
  <c r="J86" i="350"/>
  <c r="P85" i="350"/>
  <c r="M85" i="350"/>
  <c r="L85" i="350"/>
  <c r="K85" i="350"/>
  <c r="J85" i="350"/>
  <c r="P84" i="350"/>
  <c r="M84" i="350" s="1"/>
  <c r="L84" i="350"/>
  <c r="K84" i="350"/>
  <c r="J84" i="350"/>
  <c r="P83" i="350"/>
  <c r="M83" i="350"/>
  <c r="L83" i="350"/>
  <c r="K83" i="350"/>
  <c r="J83" i="350"/>
  <c r="P82" i="350"/>
  <c r="M82" i="350" s="1"/>
  <c r="L82" i="350"/>
  <c r="K82" i="350"/>
  <c r="J82" i="350"/>
  <c r="P81" i="350"/>
  <c r="M81" i="350"/>
  <c r="L81" i="350"/>
  <c r="K81" i="350"/>
  <c r="J81" i="350"/>
  <c r="P80" i="350"/>
  <c r="M80" i="350" s="1"/>
  <c r="L80" i="350"/>
  <c r="K80" i="350"/>
  <c r="J80" i="350"/>
  <c r="P79" i="350"/>
  <c r="M79" i="350"/>
  <c r="L79" i="350"/>
  <c r="K79" i="350"/>
  <c r="J79" i="350"/>
  <c r="P78" i="350"/>
  <c r="M78" i="350" s="1"/>
  <c r="L78" i="350"/>
  <c r="K78" i="350"/>
  <c r="J78" i="350"/>
  <c r="P77" i="350"/>
  <c r="M77" i="350"/>
  <c r="L77" i="350"/>
  <c r="K77" i="350"/>
  <c r="J77" i="350"/>
  <c r="P76" i="350"/>
  <c r="M76" i="350" s="1"/>
  <c r="L76" i="350"/>
  <c r="K76" i="350"/>
  <c r="J76" i="350"/>
  <c r="P75" i="350"/>
  <c r="M75" i="350"/>
  <c r="L75" i="350"/>
  <c r="K75" i="350"/>
  <c r="J75" i="350"/>
  <c r="P74" i="350"/>
  <c r="M74" i="350" s="1"/>
  <c r="L74" i="350"/>
  <c r="K74" i="350"/>
  <c r="J74" i="350"/>
  <c r="P73" i="350"/>
  <c r="M73" i="350"/>
  <c r="L73" i="350"/>
  <c r="K73" i="350"/>
  <c r="J73" i="350"/>
  <c r="P72" i="350"/>
  <c r="M72" i="350" s="1"/>
  <c r="L72" i="350"/>
  <c r="K72" i="350"/>
  <c r="J72" i="350"/>
  <c r="P71" i="350"/>
  <c r="M71" i="350"/>
  <c r="L71" i="350"/>
  <c r="K71" i="350"/>
  <c r="J71" i="350"/>
  <c r="P70" i="350"/>
  <c r="M70" i="350" s="1"/>
  <c r="L70" i="350"/>
  <c r="K70" i="350"/>
  <c r="J70" i="350"/>
  <c r="P69" i="350"/>
  <c r="M69" i="350"/>
  <c r="L69" i="350"/>
  <c r="K69" i="350"/>
  <c r="J69" i="350"/>
  <c r="P68" i="350"/>
  <c r="M68" i="350" s="1"/>
  <c r="L68" i="350"/>
  <c r="K68" i="350"/>
  <c r="J68" i="350"/>
  <c r="P67" i="350"/>
  <c r="M67" i="350"/>
  <c r="L67" i="350"/>
  <c r="K67" i="350"/>
  <c r="J67" i="350"/>
  <c r="P66" i="350"/>
  <c r="M66" i="350" s="1"/>
  <c r="L66" i="350"/>
  <c r="K66" i="350"/>
  <c r="J66" i="350"/>
  <c r="P65" i="350"/>
  <c r="M65" i="350"/>
  <c r="L65" i="350"/>
  <c r="K65" i="350"/>
  <c r="J65" i="350"/>
  <c r="P64" i="350"/>
  <c r="M64" i="350" s="1"/>
  <c r="L64" i="350"/>
  <c r="K64" i="350"/>
  <c r="J64" i="350"/>
  <c r="P63" i="350"/>
  <c r="M63" i="350"/>
  <c r="L63" i="350"/>
  <c r="K63" i="350"/>
  <c r="J63" i="350"/>
  <c r="P62" i="350"/>
  <c r="M62" i="350" s="1"/>
  <c r="L62" i="350"/>
  <c r="K62" i="350"/>
  <c r="J62" i="350"/>
  <c r="P61" i="350"/>
  <c r="M61" i="350"/>
  <c r="L61" i="350"/>
  <c r="K61" i="350"/>
  <c r="J61" i="350"/>
  <c r="P60" i="350"/>
  <c r="M60" i="350" s="1"/>
  <c r="L60" i="350"/>
  <c r="K60" i="350"/>
  <c r="J60" i="350"/>
  <c r="P59" i="350"/>
  <c r="M59" i="350"/>
  <c r="L59" i="350"/>
  <c r="K59" i="350"/>
  <c r="J59" i="350"/>
  <c r="P58" i="350"/>
  <c r="M58" i="350" s="1"/>
  <c r="L58" i="350"/>
  <c r="K58" i="350"/>
  <c r="J58" i="350"/>
  <c r="P57" i="350"/>
  <c r="M57" i="350"/>
  <c r="L57" i="350"/>
  <c r="K57" i="350"/>
  <c r="J57" i="350"/>
  <c r="P56" i="350"/>
  <c r="M56" i="350" s="1"/>
  <c r="L56" i="350"/>
  <c r="K56" i="350"/>
  <c r="J56" i="350"/>
  <c r="P55" i="350"/>
  <c r="M55" i="350"/>
  <c r="L55" i="350"/>
  <c r="K55" i="350"/>
  <c r="J55" i="350"/>
  <c r="P54" i="350"/>
  <c r="M54" i="350" s="1"/>
  <c r="L54" i="350"/>
  <c r="K54" i="350"/>
  <c r="J54" i="350"/>
  <c r="P53" i="350"/>
  <c r="M53" i="350"/>
  <c r="L53" i="350"/>
  <c r="K53" i="350"/>
  <c r="J53" i="350"/>
  <c r="P52" i="350"/>
  <c r="M52" i="350" s="1"/>
  <c r="L52" i="350"/>
  <c r="K52" i="350"/>
  <c r="J52" i="350"/>
  <c r="P51" i="350"/>
  <c r="M51" i="350"/>
  <c r="L51" i="350"/>
  <c r="K51" i="350"/>
  <c r="J51" i="350"/>
  <c r="P50" i="350"/>
  <c r="M50" i="350" s="1"/>
  <c r="L50" i="350"/>
  <c r="K50" i="350"/>
  <c r="J50" i="350"/>
  <c r="P49" i="350"/>
  <c r="M49" i="350"/>
  <c r="L49" i="350"/>
  <c r="K49" i="350"/>
  <c r="J49" i="350"/>
  <c r="P48" i="350"/>
  <c r="M48" i="350" s="1"/>
  <c r="L48" i="350"/>
  <c r="K48" i="350"/>
  <c r="J48" i="350"/>
  <c r="P47" i="350"/>
  <c r="M47" i="350"/>
  <c r="L47" i="350"/>
  <c r="K47" i="350"/>
  <c r="J47" i="350"/>
  <c r="P46" i="350"/>
  <c r="M46" i="350" s="1"/>
  <c r="L46" i="350"/>
  <c r="K46" i="350"/>
  <c r="J46" i="350"/>
  <c r="P45" i="350"/>
  <c r="M45" i="350"/>
  <c r="L45" i="350"/>
  <c r="K45" i="350"/>
  <c r="J45" i="350"/>
  <c r="P44" i="350"/>
  <c r="M44" i="350" s="1"/>
  <c r="L44" i="350"/>
  <c r="K44" i="350"/>
  <c r="J44" i="350"/>
  <c r="P43" i="350"/>
  <c r="M43" i="350"/>
  <c r="L43" i="350"/>
  <c r="K43" i="350"/>
  <c r="J43" i="350"/>
  <c r="P42" i="350"/>
  <c r="M42" i="350" s="1"/>
  <c r="L42" i="350"/>
  <c r="K42" i="350"/>
  <c r="J42" i="350"/>
  <c r="P41" i="350"/>
  <c r="M41" i="350"/>
  <c r="L41" i="350"/>
  <c r="K41" i="350"/>
  <c r="J41" i="350"/>
  <c r="P40" i="350"/>
  <c r="M40" i="350" s="1"/>
  <c r="L40" i="350"/>
  <c r="K40" i="350"/>
  <c r="J40" i="350"/>
  <c r="H5" i="350"/>
  <c r="D5" i="350"/>
  <c r="C5" i="350"/>
  <c r="A5" i="350"/>
  <c r="A1" i="350"/>
  <c r="K41" i="349"/>
  <c r="B20" i="349"/>
  <c r="B19" i="349"/>
  <c r="H18" i="349"/>
  <c r="F18" i="349"/>
  <c r="D18" i="349"/>
  <c r="L11" i="349"/>
  <c r="I11" i="349"/>
  <c r="G11" i="349"/>
  <c r="E11" i="349"/>
  <c r="B21" i="349" s="1"/>
  <c r="D11" i="349"/>
  <c r="C11" i="349"/>
  <c r="L9" i="349"/>
  <c r="D9" i="349"/>
  <c r="L7" i="349"/>
  <c r="D7" i="349"/>
  <c r="Y5" i="349"/>
  <c r="AJ1" i="349" s="1"/>
  <c r="L4" i="349"/>
  <c r="E4" i="349"/>
  <c r="A4" i="349"/>
  <c r="Y3" i="349"/>
  <c r="AK1" i="349"/>
  <c r="AI1" i="349"/>
  <c r="AH1" i="349"/>
  <c r="AG1" i="349"/>
  <c r="AE1" i="349"/>
  <c r="AD1" i="349"/>
  <c r="AC1" i="349"/>
  <c r="A1" i="349"/>
  <c r="P156" i="348"/>
  <c r="M156" i="348"/>
  <c r="L156" i="348"/>
  <c r="K156" i="348"/>
  <c r="J156" i="348"/>
  <c r="P155" i="348"/>
  <c r="M155" i="348" s="1"/>
  <c r="L155" i="348"/>
  <c r="K155" i="348"/>
  <c r="J155" i="348"/>
  <c r="P154" i="348"/>
  <c r="M154" i="348"/>
  <c r="L154" i="348"/>
  <c r="K154" i="348"/>
  <c r="J154" i="348"/>
  <c r="P153" i="348"/>
  <c r="M153" i="348" s="1"/>
  <c r="L153" i="348"/>
  <c r="K153" i="348"/>
  <c r="J153" i="348"/>
  <c r="P152" i="348"/>
  <c r="M152" i="348"/>
  <c r="L152" i="348"/>
  <c r="K152" i="348"/>
  <c r="J152" i="348"/>
  <c r="P151" i="348"/>
  <c r="M151" i="348" s="1"/>
  <c r="L151" i="348"/>
  <c r="K151" i="348"/>
  <c r="J151" i="348"/>
  <c r="P150" i="348"/>
  <c r="M150" i="348"/>
  <c r="L150" i="348"/>
  <c r="K150" i="348"/>
  <c r="J150" i="348"/>
  <c r="P149" i="348"/>
  <c r="M149" i="348" s="1"/>
  <c r="L149" i="348"/>
  <c r="K149" i="348"/>
  <c r="J149" i="348"/>
  <c r="P148" i="348"/>
  <c r="M148" i="348"/>
  <c r="L148" i="348"/>
  <c r="K148" i="348"/>
  <c r="J148" i="348"/>
  <c r="P147" i="348"/>
  <c r="M147" i="348" s="1"/>
  <c r="L147" i="348"/>
  <c r="K147" i="348"/>
  <c r="J147" i="348"/>
  <c r="P146" i="348"/>
  <c r="M146" i="348"/>
  <c r="L146" i="348"/>
  <c r="K146" i="348"/>
  <c r="J146" i="348"/>
  <c r="P145" i="348"/>
  <c r="M145" i="348" s="1"/>
  <c r="L145" i="348"/>
  <c r="K145" i="348"/>
  <c r="J145" i="348"/>
  <c r="P144" i="348"/>
  <c r="M144" i="348"/>
  <c r="L144" i="348"/>
  <c r="K144" i="348"/>
  <c r="J144" i="348"/>
  <c r="P143" i="348"/>
  <c r="M143" i="348" s="1"/>
  <c r="L143" i="348"/>
  <c r="K143" i="348"/>
  <c r="J143" i="348"/>
  <c r="P142" i="348"/>
  <c r="M142" i="348"/>
  <c r="L142" i="348"/>
  <c r="K142" i="348"/>
  <c r="J142" i="348"/>
  <c r="P141" i="348"/>
  <c r="M141" i="348" s="1"/>
  <c r="L141" i="348"/>
  <c r="K141" i="348"/>
  <c r="J141" i="348"/>
  <c r="P140" i="348"/>
  <c r="M140" i="348"/>
  <c r="L140" i="348"/>
  <c r="K140" i="348"/>
  <c r="J140" i="348"/>
  <c r="P139" i="348"/>
  <c r="M139" i="348" s="1"/>
  <c r="L139" i="348"/>
  <c r="K139" i="348"/>
  <c r="J139" i="348"/>
  <c r="P138" i="348"/>
  <c r="M138" i="348"/>
  <c r="L138" i="348"/>
  <c r="K138" i="348"/>
  <c r="J138" i="348"/>
  <c r="P137" i="348"/>
  <c r="M137" i="348" s="1"/>
  <c r="L137" i="348"/>
  <c r="K137" i="348"/>
  <c r="J137" i="348"/>
  <c r="P136" i="348"/>
  <c r="M136" i="348"/>
  <c r="L136" i="348"/>
  <c r="K136" i="348"/>
  <c r="J136" i="348"/>
  <c r="P135" i="348"/>
  <c r="M135" i="348" s="1"/>
  <c r="L135" i="348"/>
  <c r="K135" i="348"/>
  <c r="J135" i="348"/>
  <c r="P134" i="348"/>
  <c r="M134" i="348"/>
  <c r="L134" i="348"/>
  <c r="K134" i="348"/>
  <c r="J134" i="348"/>
  <c r="P133" i="348"/>
  <c r="M133" i="348" s="1"/>
  <c r="L133" i="348"/>
  <c r="K133" i="348"/>
  <c r="J133" i="348"/>
  <c r="P132" i="348"/>
  <c r="M132" i="348"/>
  <c r="L132" i="348"/>
  <c r="K132" i="348"/>
  <c r="J132" i="348"/>
  <c r="P131" i="348"/>
  <c r="M131" i="348" s="1"/>
  <c r="L131" i="348"/>
  <c r="K131" i="348"/>
  <c r="J131" i="348"/>
  <c r="P130" i="348"/>
  <c r="M130" i="348"/>
  <c r="L130" i="348"/>
  <c r="K130" i="348"/>
  <c r="J130" i="348"/>
  <c r="P129" i="348"/>
  <c r="M129" i="348" s="1"/>
  <c r="L129" i="348"/>
  <c r="K129" i="348"/>
  <c r="J129" i="348"/>
  <c r="P128" i="348"/>
  <c r="M128" i="348"/>
  <c r="L128" i="348"/>
  <c r="K128" i="348"/>
  <c r="J128" i="348"/>
  <c r="P127" i="348"/>
  <c r="M127" i="348" s="1"/>
  <c r="L127" i="348"/>
  <c r="K127" i="348"/>
  <c r="J127" i="348"/>
  <c r="P126" i="348"/>
  <c r="M126" i="348"/>
  <c r="L126" i="348"/>
  <c r="K126" i="348"/>
  <c r="J126" i="348"/>
  <c r="P125" i="348"/>
  <c r="M125" i="348" s="1"/>
  <c r="L125" i="348"/>
  <c r="K125" i="348"/>
  <c r="J125" i="348"/>
  <c r="P124" i="348"/>
  <c r="M124" i="348"/>
  <c r="L124" i="348"/>
  <c r="K124" i="348"/>
  <c r="J124" i="348"/>
  <c r="P123" i="348"/>
  <c r="M123" i="348" s="1"/>
  <c r="L123" i="348"/>
  <c r="K123" i="348"/>
  <c r="J123" i="348"/>
  <c r="P122" i="348"/>
  <c r="M122" i="348"/>
  <c r="L122" i="348"/>
  <c r="K122" i="348"/>
  <c r="J122" i="348"/>
  <c r="P121" i="348"/>
  <c r="M121" i="348" s="1"/>
  <c r="L121" i="348"/>
  <c r="K121" i="348"/>
  <c r="J121" i="348"/>
  <c r="P120" i="348"/>
  <c r="M120" i="348"/>
  <c r="L120" i="348"/>
  <c r="K120" i="348"/>
  <c r="J120" i="348"/>
  <c r="P119" i="348"/>
  <c r="M119" i="348" s="1"/>
  <c r="L119" i="348"/>
  <c r="K119" i="348"/>
  <c r="J119" i="348"/>
  <c r="P118" i="348"/>
  <c r="M118" i="348"/>
  <c r="L118" i="348"/>
  <c r="K118" i="348"/>
  <c r="J118" i="348"/>
  <c r="P117" i="348"/>
  <c r="M117" i="348" s="1"/>
  <c r="L117" i="348"/>
  <c r="K117" i="348"/>
  <c r="J117" i="348"/>
  <c r="P116" i="348"/>
  <c r="M116" i="348"/>
  <c r="L116" i="348"/>
  <c r="K116" i="348"/>
  <c r="J116" i="348"/>
  <c r="P115" i="348"/>
  <c r="M115" i="348" s="1"/>
  <c r="L115" i="348"/>
  <c r="K115" i="348"/>
  <c r="J115" i="348"/>
  <c r="P114" i="348"/>
  <c r="M114" i="348"/>
  <c r="L114" i="348"/>
  <c r="K114" i="348"/>
  <c r="J114" i="348"/>
  <c r="P113" i="348"/>
  <c r="M113" i="348" s="1"/>
  <c r="L113" i="348"/>
  <c r="K113" i="348"/>
  <c r="J113" i="348"/>
  <c r="P112" i="348"/>
  <c r="M112" i="348"/>
  <c r="L112" i="348"/>
  <c r="K112" i="348"/>
  <c r="J112" i="348"/>
  <c r="P111" i="348"/>
  <c r="M111" i="348" s="1"/>
  <c r="L111" i="348"/>
  <c r="K111" i="348"/>
  <c r="J111" i="348"/>
  <c r="P110" i="348"/>
  <c r="M110" i="348"/>
  <c r="L110" i="348"/>
  <c r="K110" i="348"/>
  <c r="J110" i="348"/>
  <c r="P109" i="348"/>
  <c r="M109" i="348" s="1"/>
  <c r="L109" i="348"/>
  <c r="K109" i="348"/>
  <c r="J109" i="348"/>
  <c r="P108" i="348"/>
  <c r="M108" i="348"/>
  <c r="L108" i="348"/>
  <c r="K108" i="348"/>
  <c r="J108" i="348"/>
  <c r="P107" i="348"/>
  <c r="M107" i="348" s="1"/>
  <c r="L107" i="348"/>
  <c r="K107" i="348"/>
  <c r="J107" i="348"/>
  <c r="P106" i="348"/>
  <c r="M106" i="348"/>
  <c r="L106" i="348"/>
  <c r="K106" i="348"/>
  <c r="J106" i="348"/>
  <c r="P105" i="348"/>
  <c r="M105" i="348" s="1"/>
  <c r="L105" i="348"/>
  <c r="K105" i="348"/>
  <c r="J105" i="348"/>
  <c r="P104" i="348"/>
  <c r="M104" i="348"/>
  <c r="L104" i="348"/>
  <c r="K104" i="348"/>
  <c r="J104" i="348"/>
  <c r="P103" i="348"/>
  <c r="M103" i="348" s="1"/>
  <c r="L103" i="348"/>
  <c r="K103" i="348"/>
  <c r="J103" i="348"/>
  <c r="P102" i="348"/>
  <c r="M102" i="348"/>
  <c r="L102" i="348"/>
  <c r="K102" i="348"/>
  <c r="J102" i="348"/>
  <c r="P101" i="348"/>
  <c r="M101" i="348" s="1"/>
  <c r="L101" i="348"/>
  <c r="K101" i="348"/>
  <c r="J101" i="348"/>
  <c r="P100" i="348"/>
  <c r="M100" i="348"/>
  <c r="L100" i="348"/>
  <c r="K100" i="348"/>
  <c r="J100" i="348"/>
  <c r="P99" i="348"/>
  <c r="M99" i="348" s="1"/>
  <c r="L99" i="348"/>
  <c r="K99" i="348"/>
  <c r="J99" i="348"/>
  <c r="P98" i="348"/>
  <c r="M98" i="348"/>
  <c r="L98" i="348"/>
  <c r="K98" i="348"/>
  <c r="J98" i="348"/>
  <c r="P97" i="348"/>
  <c r="M97" i="348" s="1"/>
  <c r="L97" i="348"/>
  <c r="K97" i="348"/>
  <c r="J97" i="348"/>
  <c r="P96" i="348"/>
  <c r="M96" i="348"/>
  <c r="L96" i="348"/>
  <c r="K96" i="348"/>
  <c r="J96" i="348"/>
  <c r="P95" i="348"/>
  <c r="M95" i="348" s="1"/>
  <c r="L95" i="348"/>
  <c r="K95" i="348"/>
  <c r="J95" i="348"/>
  <c r="P94" i="348"/>
  <c r="M94" i="348"/>
  <c r="L94" i="348"/>
  <c r="K94" i="348"/>
  <c r="J94" i="348"/>
  <c r="P93" i="348"/>
  <c r="M93" i="348" s="1"/>
  <c r="L93" i="348"/>
  <c r="K93" i="348"/>
  <c r="J93" i="348"/>
  <c r="P92" i="348"/>
  <c r="M92" i="348"/>
  <c r="L92" i="348"/>
  <c r="K92" i="348"/>
  <c r="J92" i="348"/>
  <c r="P91" i="348"/>
  <c r="M91" i="348" s="1"/>
  <c r="L91" i="348"/>
  <c r="K91" i="348"/>
  <c r="J91" i="348"/>
  <c r="P90" i="348"/>
  <c r="M90" i="348"/>
  <c r="L90" i="348"/>
  <c r="K90" i="348"/>
  <c r="J90" i="348"/>
  <c r="P89" i="348"/>
  <c r="M89" i="348" s="1"/>
  <c r="L89" i="348"/>
  <c r="K89" i="348"/>
  <c r="J89" i="348"/>
  <c r="P88" i="348"/>
  <c r="M88" i="348" s="1"/>
  <c r="L88" i="348"/>
  <c r="K88" i="348"/>
  <c r="J88" i="348"/>
  <c r="P87" i="348"/>
  <c r="M87" i="348" s="1"/>
  <c r="L87" i="348"/>
  <c r="K87" i="348"/>
  <c r="J87" i="348"/>
  <c r="P86" i="348"/>
  <c r="M86" i="348"/>
  <c r="L86" i="348"/>
  <c r="K86" i="348"/>
  <c r="J86" i="348"/>
  <c r="P85" i="348"/>
  <c r="M85" i="348" s="1"/>
  <c r="L85" i="348"/>
  <c r="K85" i="348"/>
  <c r="J85" i="348"/>
  <c r="P84" i="348"/>
  <c r="M84" i="348" s="1"/>
  <c r="L84" i="348"/>
  <c r="K84" i="348"/>
  <c r="J84" i="348"/>
  <c r="P83" i="348"/>
  <c r="M83" i="348" s="1"/>
  <c r="L83" i="348"/>
  <c r="K83" i="348"/>
  <c r="J83" i="348"/>
  <c r="P82" i="348"/>
  <c r="M82" i="348"/>
  <c r="L82" i="348"/>
  <c r="K82" i="348"/>
  <c r="J82" i="348"/>
  <c r="P81" i="348"/>
  <c r="M81" i="348" s="1"/>
  <c r="L81" i="348"/>
  <c r="K81" i="348"/>
  <c r="J81" i="348"/>
  <c r="P80" i="348"/>
  <c r="M80" i="348" s="1"/>
  <c r="L80" i="348"/>
  <c r="K80" i="348"/>
  <c r="J80" i="348"/>
  <c r="P79" i="348"/>
  <c r="M79" i="348" s="1"/>
  <c r="L79" i="348"/>
  <c r="K79" i="348"/>
  <c r="J79" i="348"/>
  <c r="P78" i="348"/>
  <c r="M78" i="348"/>
  <c r="L78" i="348"/>
  <c r="K78" i="348"/>
  <c r="J78" i="348"/>
  <c r="P77" i="348"/>
  <c r="M77" i="348" s="1"/>
  <c r="L77" i="348"/>
  <c r="K77" i="348"/>
  <c r="J77" i="348"/>
  <c r="P76" i="348"/>
  <c r="M76" i="348" s="1"/>
  <c r="L76" i="348"/>
  <c r="K76" i="348"/>
  <c r="J76" i="348"/>
  <c r="P75" i="348"/>
  <c r="M75" i="348" s="1"/>
  <c r="L75" i="348"/>
  <c r="K75" i="348"/>
  <c r="J75" i="348"/>
  <c r="P74" i="348"/>
  <c r="M74" i="348"/>
  <c r="L74" i="348"/>
  <c r="K74" i="348"/>
  <c r="J74" i="348"/>
  <c r="P73" i="348"/>
  <c r="M73" i="348" s="1"/>
  <c r="L73" i="348"/>
  <c r="K73" i="348"/>
  <c r="J73" i="348"/>
  <c r="P72" i="348"/>
  <c r="M72" i="348" s="1"/>
  <c r="L72" i="348"/>
  <c r="K72" i="348"/>
  <c r="J72" i="348"/>
  <c r="P71" i="348"/>
  <c r="M71" i="348" s="1"/>
  <c r="L71" i="348"/>
  <c r="K71" i="348"/>
  <c r="J71" i="348"/>
  <c r="P70" i="348"/>
  <c r="M70" i="348"/>
  <c r="L70" i="348"/>
  <c r="K70" i="348"/>
  <c r="J70" i="348"/>
  <c r="P69" i="348"/>
  <c r="M69" i="348" s="1"/>
  <c r="L69" i="348"/>
  <c r="K69" i="348"/>
  <c r="J69" i="348"/>
  <c r="P68" i="348"/>
  <c r="M68" i="348" s="1"/>
  <c r="L68" i="348"/>
  <c r="K68" i="348"/>
  <c r="J68" i="348"/>
  <c r="P67" i="348"/>
  <c r="M67" i="348" s="1"/>
  <c r="L67" i="348"/>
  <c r="K67" i="348"/>
  <c r="J67" i="348"/>
  <c r="P66" i="348"/>
  <c r="M66" i="348"/>
  <c r="L66" i="348"/>
  <c r="K66" i="348"/>
  <c r="J66" i="348"/>
  <c r="P65" i="348"/>
  <c r="M65" i="348" s="1"/>
  <c r="L65" i="348"/>
  <c r="K65" i="348"/>
  <c r="J65" i="348"/>
  <c r="P64" i="348"/>
  <c r="M64" i="348" s="1"/>
  <c r="L64" i="348"/>
  <c r="K64" i="348"/>
  <c r="J64" i="348"/>
  <c r="P63" i="348"/>
  <c r="M63" i="348" s="1"/>
  <c r="L63" i="348"/>
  <c r="K63" i="348"/>
  <c r="J63" i="348"/>
  <c r="P62" i="348"/>
  <c r="M62" i="348"/>
  <c r="L62" i="348"/>
  <c r="K62" i="348"/>
  <c r="J62" i="348"/>
  <c r="P61" i="348"/>
  <c r="M61" i="348" s="1"/>
  <c r="L61" i="348"/>
  <c r="K61" i="348"/>
  <c r="J61" i="348"/>
  <c r="P60" i="348"/>
  <c r="M60" i="348" s="1"/>
  <c r="L60" i="348"/>
  <c r="K60" i="348"/>
  <c r="J60" i="348"/>
  <c r="P59" i="348"/>
  <c r="M59" i="348" s="1"/>
  <c r="L59" i="348"/>
  <c r="K59" i="348"/>
  <c r="J59" i="348"/>
  <c r="P58" i="348"/>
  <c r="M58" i="348"/>
  <c r="L58" i="348"/>
  <c r="K58" i="348"/>
  <c r="J58" i="348"/>
  <c r="P57" i="348"/>
  <c r="M57" i="348" s="1"/>
  <c r="L57" i="348"/>
  <c r="K57" i="348"/>
  <c r="J57" i="348"/>
  <c r="P56" i="348"/>
  <c r="M56" i="348" s="1"/>
  <c r="L56" i="348"/>
  <c r="K56" i="348"/>
  <c r="J56" i="348"/>
  <c r="P55" i="348"/>
  <c r="M55" i="348" s="1"/>
  <c r="L55" i="348"/>
  <c r="K55" i="348"/>
  <c r="J55" i="348"/>
  <c r="P54" i="348"/>
  <c r="M54" i="348"/>
  <c r="L54" i="348"/>
  <c r="K54" i="348"/>
  <c r="J54" i="348"/>
  <c r="P53" i="348"/>
  <c r="M53" i="348" s="1"/>
  <c r="L53" i="348"/>
  <c r="K53" i="348"/>
  <c r="J53" i="348"/>
  <c r="P52" i="348"/>
  <c r="M52" i="348" s="1"/>
  <c r="L52" i="348"/>
  <c r="K52" i="348"/>
  <c r="J52" i="348"/>
  <c r="P51" i="348"/>
  <c r="M51" i="348" s="1"/>
  <c r="L51" i="348"/>
  <c r="K51" i="348"/>
  <c r="J51" i="348"/>
  <c r="P50" i="348"/>
  <c r="M50" i="348"/>
  <c r="L50" i="348"/>
  <c r="K50" i="348"/>
  <c r="J50" i="348"/>
  <c r="P49" i="348"/>
  <c r="M49" i="348" s="1"/>
  <c r="L49" i="348"/>
  <c r="K49" i="348"/>
  <c r="J49" i="348"/>
  <c r="P48" i="348"/>
  <c r="M48" i="348" s="1"/>
  <c r="L48" i="348"/>
  <c r="K48" i="348"/>
  <c r="J48" i="348"/>
  <c r="P47" i="348"/>
  <c r="M47" i="348" s="1"/>
  <c r="L47" i="348"/>
  <c r="K47" i="348"/>
  <c r="J47" i="348"/>
  <c r="P46" i="348"/>
  <c r="M46" i="348"/>
  <c r="L46" i="348"/>
  <c r="K46" i="348"/>
  <c r="J46" i="348"/>
  <c r="P45" i="348"/>
  <c r="M45" i="348" s="1"/>
  <c r="L45" i="348"/>
  <c r="K45" i="348"/>
  <c r="J45" i="348"/>
  <c r="P44" i="348"/>
  <c r="M44" i="348" s="1"/>
  <c r="L44" i="348"/>
  <c r="K44" i="348"/>
  <c r="J44" i="348"/>
  <c r="P43" i="348"/>
  <c r="M43" i="348" s="1"/>
  <c r="L43" i="348"/>
  <c r="K43" i="348"/>
  <c r="J43" i="348"/>
  <c r="P42" i="348"/>
  <c r="M42" i="348"/>
  <c r="L42" i="348"/>
  <c r="K42" i="348"/>
  <c r="J42" i="348"/>
  <c r="P41" i="348"/>
  <c r="M41" i="348" s="1"/>
  <c r="L41" i="348"/>
  <c r="K41" i="348"/>
  <c r="J41" i="348"/>
  <c r="P40" i="348"/>
  <c r="M40" i="348" s="1"/>
  <c r="L40" i="348"/>
  <c r="K40" i="348"/>
  <c r="J40" i="348"/>
  <c r="H5" i="348"/>
  <c r="D5" i="348"/>
  <c r="C5" i="348"/>
  <c r="A5" i="348"/>
  <c r="A1" i="348"/>
  <c r="B22" i="347"/>
  <c r="B21" i="347"/>
  <c r="B20" i="347"/>
  <c r="B19" i="347"/>
  <c r="J18" i="347"/>
  <c r="H18" i="347"/>
  <c r="F18" i="347"/>
  <c r="D18" i="347"/>
  <c r="L13" i="347"/>
  <c r="D13" i="347"/>
  <c r="L11" i="347"/>
  <c r="D11" i="347"/>
  <c r="L9" i="347"/>
  <c r="D9" i="347"/>
  <c r="L7" i="347"/>
  <c r="D7" i="347"/>
  <c r="Y5" i="347"/>
  <c r="M4" i="347"/>
  <c r="K41" i="347" s="1"/>
  <c r="E4" i="347"/>
  <c r="A4" i="347"/>
  <c r="Y3" i="347"/>
  <c r="AH1" i="347"/>
  <c r="AD1" i="347"/>
  <c r="A1" i="347"/>
  <c r="P156" i="346"/>
  <c r="M156" i="346" s="1"/>
  <c r="L156" i="346"/>
  <c r="K156" i="346"/>
  <c r="J156" i="346"/>
  <c r="P155" i="346"/>
  <c r="M155" i="346" s="1"/>
  <c r="L155" i="346"/>
  <c r="K155" i="346"/>
  <c r="J155" i="346"/>
  <c r="P154" i="346"/>
  <c r="M154" i="346" s="1"/>
  <c r="L154" i="346"/>
  <c r="K154" i="346"/>
  <c r="J154" i="346"/>
  <c r="P153" i="346"/>
  <c r="M153" i="346"/>
  <c r="L153" i="346"/>
  <c r="K153" i="346"/>
  <c r="J153" i="346"/>
  <c r="P152" i="346"/>
  <c r="M152" i="346" s="1"/>
  <c r="L152" i="346"/>
  <c r="K152" i="346"/>
  <c r="J152" i="346"/>
  <c r="P151" i="346"/>
  <c r="M151" i="346" s="1"/>
  <c r="L151" i="346"/>
  <c r="K151" i="346"/>
  <c r="J151" i="346"/>
  <c r="P150" i="346"/>
  <c r="M150" i="346" s="1"/>
  <c r="L150" i="346"/>
  <c r="K150" i="346"/>
  <c r="J150" i="346"/>
  <c r="P149" i="346"/>
  <c r="M149" i="346"/>
  <c r="L149" i="346"/>
  <c r="K149" i="346"/>
  <c r="J149" i="346"/>
  <c r="P148" i="346"/>
  <c r="M148" i="346" s="1"/>
  <c r="L148" i="346"/>
  <c r="K148" i="346"/>
  <c r="J148" i="346"/>
  <c r="P147" i="346"/>
  <c r="M147" i="346" s="1"/>
  <c r="L147" i="346"/>
  <c r="K147" i="346"/>
  <c r="J147" i="346"/>
  <c r="P146" i="346"/>
  <c r="M146" i="346" s="1"/>
  <c r="L146" i="346"/>
  <c r="K146" i="346"/>
  <c r="J146" i="346"/>
  <c r="P145" i="346"/>
  <c r="M145" i="346"/>
  <c r="L145" i="346"/>
  <c r="K145" i="346"/>
  <c r="J145" i="346"/>
  <c r="P144" i="346"/>
  <c r="M144" i="346" s="1"/>
  <c r="L144" i="346"/>
  <c r="K144" i="346"/>
  <c r="J144" i="346"/>
  <c r="P143" i="346"/>
  <c r="M143" i="346" s="1"/>
  <c r="L143" i="346"/>
  <c r="K143" i="346"/>
  <c r="J143" i="346"/>
  <c r="P142" i="346"/>
  <c r="M142" i="346" s="1"/>
  <c r="L142" i="346"/>
  <c r="K142" i="346"/>
  <c r="J142" i="346"/>
  <c r="P141" i="346"/>
  <c r="M141" i="346"/>
  <c r="L141" i="346"/>
  <c r="K141" i="346"/>
  <c r="J141" i="346"/>
  <c r="P140" i="346"/>
  <c r="M140" i="346" s="1"/>
  <c r="L140" i="346"/>
  <c r="K140" i="346"/>
  <c r="J140" i="346"/>
  <c r="P139" i="346"/>
  <c r="M139" i="346" s="1"/>
  <c r="L139" i="346"/>
  <c r="K139" i="346"/>
  <c r="J139" i="346"/>
  <c r="P138" i="346"/>
  <c r="M138" i="346" s="1"/>
  <c r="L138" i="346"/>
  <c r="K138" i="346"/>
  <c r="J138" i="346"/>
  <c r="P137" i="346"/>
  <c r="M137" i="346"/>
  <c r="L137" i="346"/>
  <c r="K137" i="346"/>
  <c r="J137" i="346"/>
  <c r="P136" i="346"/>
  <c r="M136" i="346" s="1"/>
  <c r="L136" i="346"/>
  <c r="K136" i="346"/>
  <c r="J136" i="346"/>
  <c r="P135" i="346"/>
  <c r="M135" i="346" s="1"/>
  <c r="L135" i="346"/>
  <c r="K135" i="346"/>
  <c r="J135" i="346"/>
  <c r="P134" i="346"/>
  <c r="M134" i="346" s="1"/>
  <c r="L134" i="346"/>
  <c r="K134" i="346"/>
  <c r="J134" i="346"/>
  <c r="P133" i="346"/>
  <c r="M133" i="346"/>
  <c r="L133" i="346"/>
  <c r="K133" i="346"/>
  <c r="J133" i="346"/>
  <c r="P132" i="346"/>
  <c r="M132" i="346" s="1"/>
  <c r="L132" i="346"/>
  <c r="K132" i="346"/>
  <c r="J132" i="346"/>
  <c r="P131" i="346"/>
  <c r="M131" i="346" s="1"/>
  <c r="L131" i="346"/>
  <c r="K131" i="346"/>
  <c r="J131" i="346"/>
  <c r="P130" i="346"/>
  <c r="M130" i="346" s="1"/>
  <c r="L130" i="346"/>
  <c r="K130" i="346"/>
  <c r="J130" i="346"/>
  <c r="P129" i="346"/>
  <c r="M129" i="346"/>
  <c r="L129" i="346"/>
  <c r="K129" i="346"/>
  <c r="J129" i="346"/>
  <c r="P128" i="346"/>
  <c r="M128" i="346" s="1"/>
  <c r="L128" i="346"/>
  <c r="K128" i="346"/>
  <c r="J128" i="346"/>
  <c r="P127" i="346"/>
  <c r="M127" i="346" s="1"/>
  <c r="L127" i="346"/>
  <c r="K127" i="346"/>
  <c r="J127" i="346"/>
  <c r="P126" i="346"/>
  <c r="M126" i="346" s="1"/>
  <c r="L126" i="346"/>
  <c r="K126" i="346"/>
  <c r="J126" i="346"/>
  <c r="P125" i="346"/>
  <c r="M125" i="346"/>
  <c r="L125" i="346"/>
  <c r="K125" i="346"/>
  <c r="J125" i="346"/>
  <c r="P124" i="346"/>
  <c r="M124" i="346" s="1"/>
  <c r="L124" i="346"/>
  <c r="K124" i="346"/>
  <c r="J124" i="346"/>
  <c r="P123" i="346"/>
  <c r="M123" i="346" s="1"/>
  <c r="L123" i="346"/>
  <c r="K123" i="346"/>
  <c r="J123" i="346"/>
  <c r="P122" i="346"/>
  <c r="M122" i="346"/>
  <c r="L122" i="346"/>
  <c r="K122" i="346"/>
  <c r="J122" i="346"/>
  <c r="P121" i="346"/>
  <c r="M121" i="346"/>
  <c r="L121" i="346"/>
  <c r="K121" i="346"/>
  <c r="J121" i="346"/>
  <c r="P120" i="346"/>
  <c r="M120" i="346" s="1"/>
  <c r="L120" i="346"/>
  <c r="K120" i="346"/>
  <c r="J120" i="346"/>
  <c r="P119" i="346"/>
  <c r="M119" i="346" s="1"/>
  <c r="L119" i="346"/>
  <c r="K119" i="346"/>
  <c r="J119" i="346"/>
  <c r="P118" i="346"/>
  <c r="M118" i="346"/>
  <c r="L118" i="346"/>
  <c r="K118" i="346"/>
  <c r="J118" i="346"/>
  <c r="P117" i="346"/>
  <c r="M117" i="346"/>
  <c r="L117" i="346"/>
  <c r="K117" i="346"/>
  <c r="J117" i="346"/>
  <c r="P116" i="346"/>
  <c r="M116" i="346" s="1"/>
  <c r="L116" i="346"/>
  <c r="K116" i="346"/>
  <c r="J116" i="346"/>
  <c r="P115" i="346"/>
  <c r="M115" i="346" s="1"/>
  <c r="L115" i="346"/>
  <c r="K115" i="346"/>
  <c r="J115" i="346"/>
  <c r="P114" i="346"/>
  <c r="M114" i="346"/>
  <c r="L114" i="346"/>
  <c r="K114" i="346"/>
  <c r="J114" i="346"/>
  <c r="P113" i="346"/>
  <c r="M113" i="346"/>
  <c r="L113" i="346"/>
  <c r="K113" i="346"/>
  <c r="J113" i="346"/>
  <c r="P112" i="346"/>
  <c r="M112" i="346" s="1"/>
  <c r="L112" i="346"/>
  <c r="K112" i="346"/>
  <c r="J112" i="346"/>
  <c r="P111" i="346"/>
  <c r="M111" i="346" s="1"/>
  <c r="L111" i="346"/>
  <c r="K111" i="346"/>
  <c r="J111" i="346"/>
  <c r="P110" i="346"/>
  <c r="M110" i="346"/>
  <c r="L110" i="346"/>
  <c r="K110" i="346"/>
  <c r="J110" i="346"/>
  <c r="P109" i="346"/>
  <c r="M109" i="346"/>
  <c r="L109" i="346"/>
  <c r="K109" i="346"/>
  <c r="J109" i="346"/>
  <c r="P108" i="346"/>
  <c r="M108" i="346" s="1"/>
  <c r="L108" i="346"/>
  <c r="K108" i="346"/>
  <c r="J108" i="346"/>
  <c r="P107" i="346"/>
  <c r="M107" i="346" s="1"/>
  <c r="L107" i="346"/>
  <c r="K107" i="346"/>
  <c r="J107" i="346"/>
  <c r="P106" i="346"/>
  <c r="M106" i="346"/>
  <c r="L106" i="346"/>
  <c r="K106" i="346"/>
  <c r="J106" i="346"/>
  <c r="P105" i="346"/>
  <c r="M105" i="346"/>
  <c r="L105" i="346"/>
  <c r="K105" i="346"/>
  <c r="J105" i="346"/>
  <c r="P104" i="346"/>
  <c r="M104" i="346" s="1"/>
  <c r="L104" i="346"/>
  <c r="K104" i="346"/>
  <c r="J104" i="346"/>
  <c r="P103" i="346"/>
  <c r="M103" i="346" s="1"/>
  <c r="L103" i="346"/>
  <c r="K103" i="346"/>
  <c r="J103" i="346"/>
  <c r="P102" i="346"/>
  <c r="M102" i="346"/>
  <c r="L102" i="346"/>
  <c r="K102" i="346"/>
  <c r="J102" i="346"/>
  <c r="P101" i="346"/>
  <c r="M101" i="346"/>
  <c r="L101" i="346"/>
  <c r="K101" i="346"/>
  <c r="J101" i="346"/>
  <c r="P100" i="346"/>
  <c r="M100" i="346" s="1"/>
  <c r="L100" i="346"/>
  <c r="K100" i="346"/>
  <c r="J100" i="346"/>
  <c r="P99" i="346"/>
  <c r="M99" i="346" s="1"/>
  <c r="L99" i="346"/>
  <c r="K99" i="346"/>
  <c r="J99" i="346"/>
  <c r="P98" i="346"/>
  <c r="M98" i="346"/>
  <c r="L98" i="346"/>
  <c r="K98" i="346"/>
  <c r="J98" i="346"/>
  <c r="P97" i="346"/>
  <c r="M97" i="346"/>
  <c r="L97" i="346"/>
  <c r="K97" i="346"/>
  <c r="J97" i="346"/>
  <c r="P96" i="346"/>
  <c r="M96" i="346"/>
  <c r="L96" i="346"/>
  <c r="K96" i="346"/>
  <c r="J96" i="346"/>
  <c r="P95" i="346"/>
  <c r="M95" i="346" s="1"/>
  <c r="L95" i="346"/>
  <c r="K95" i="346"/>
  <c r="J95" i="346"/>
  <c r="P94" i="346"/>
  <c r="M94" i="346"/>
  <c r="L94" i="346"/>
  <c r="K94" i="346"/>
  <c r="J94" i="346"/>
  <c r="P93" i="346"/>
  <c r="M93" i="346"/>
  <c r="L93" i="346"/>
  <c r="K93" i="346"/>
  <c r="J93" i="346"/>
  <c r="P92" i="346"/>
  <c r="M92" i="346"/>
  <c r="L92" i="346"/>
  <c r="K92" i="346"/>
  <c r="J92" i="346"/>
  <c r="P91" i="346"/>
  <c r="M91" i="346" s="1"/>
  <c r="L91" i="346"/>
  <c r="K91" i="346"/>
  <c r="J91" i="346"/>
  <c r="P90" i="346"/>
  <c r="M90" i="346"/>
  <c r="L90" i="346"/>
  <c r="K90" i="346"/>
  <c r="J90" i="346"/>
  <c r="P89" i="346"/>
  <c r="M89" i="346"/>
  <c r="L89" i="346"/>
  <c r="K89" i="346"/>
  <c r="J89" i="346"/>
  <c r="P88" i="346"/>
  <c r="M88" i="346"/>
  <c r="L88" i="346"/>
  <c r="K88" i="346"/>
  <c r="J88" i="346"/>
  <c r="P87" i="346"/>
  <c r="M87" i="346" s="1"/>
  <c r="L87" i="346"/>
  <c r="K87" i="346"/>
  <c r="J87" i="346"/>
  <c r="P86" i="346"/>
  <c r="M86" i="346"/>
  <c r="L86" i="346"/>
  <c r="K86" i="346"/>
  <c r="J86" i="346"/>
  <c r="P85" i="346"/>
  <c r="M85" i="346"/>
  <c r="L85" i="346"/>
  <c r="K85" i="346"/>
  <c r="J85" i="346"/>
  <c r="P84" i="346"/>
  <c r="M84" i="346" s="1"/>
  <c r="L84" i="346"/>
  <c r="K84" i="346"/>
  <c r="J84" i="346"/>
  <c r="P83" i="346"/>
  <c r="M83" i="346" s="1"/>
  <c r="L83" i="346"/>
  <c r="K83" i="346"/>
  <c r="J83" i="346"/>
  <c r="P82" i="346"/>
  <c r="M82" i="346"/>
  <c r="L82" i="346"/>
  <c r="K82" i="346"/>
  <c r="J82" i="346"/>
  <c r="P81" i="346"/>
  <c r="M81" i="346"/>
  <c r="L81" i="346"/>
  <c r="K81" i="346"/>
  <c r="J81" i="346"/>
  <c r="P80" i="346"/>
  <c r="M80" i="346"/>
  <c r="L80" i="346"/>
  <c r="K80" i="346"/>
  <c r="J80" i="346"/>
  <c r="P79" i="346"/>
  <c r="M79" i="346" s="1"/>
  <c r="L79" i="346"/>
  <c r="K79" i="346"/>
  <c r="J79" i="346"/>
  <c r="P78" i="346"/>
  <c r="M78" i="346"/>
  <c r="L78" i="346"/>
  <c r="K78" i="346"/>
  <c r="J78" i="346"/>
  <c r="P77" i="346"/>
  <c r="M77" i="346"/>
  <c r="L77" i="346"/>
  <c r="K77" i="346"/>
  <c r="J77" i="346"/>
  <c r="P76" i="346"/>
  <c r="M76" i="346"/>
  <c r="L76" i="346"/>
  <c r="K76" i="346"/>
  <c r="J76" i="346"/>
  <c r="P75" i="346"/>
  <c r="M75" i="346" s="1"/>
  <c r="L75" i="346"/>
  <c r="K75" i="346"/>
  <c r="J75" i="346"/>
  <c r="P74" i="346"/>
  <c r="M74" i="346"/>
  <c r="L74" i="346"/>
  <c r="K74" i="346"/>
  <c r="J74" i="346"/>
  <c r="P73" i="346"/>
  <c r="M73" i="346"/>
  <c r="L73" i="346"/>
  <c r="K73" i="346"/>
  <c r="J73" i="346"/>
  <c r="P72" i="346"/>
  <c r="M72" i="346"/>
  <c r="L72" i="346"/>
  <c r="K72" i="346"/>
  <c r="J72" i="346"/>
  <c r="P71" i="346"/>
  <c r="M71" i="346" s="1"/>
  <c r="L71" i="346"/>
  <c r="K71" i="346"/>
  <c r="J71" i="346"/>
  <c r="P70" i="346"/>
  <c r="M70" i="346"/>
  <c r="L70" i="346"/>
  <c r="K70" i="346"/>
  <c r="J70" i="346"/>
  <c r="P69" i="346"/>
  <c r="M69" i="346"/>
  <c r="L69" i="346"/>
  <c r="K69" i="346"/>
  <c r="J69" i="346"/>
  <c r="P68" i="346"/>
  <c r="M68" i="346" s="1"/>
  <c r="L68" i="346"/>
  <c r="K68" i="346"/>
  <c r="J68" i="346"/>
  <c r="P67" i="346"/>
  <c r="M67" i="346" s="1"/>
  <c r="L67" i="346"/>
  <c r="K67" i="346"/>
  <c r="J67" i="346"/>
  <c r="P66" i="346"/>
  <c r="M66" i="346"/>
  <c r="L66" i="346"/>
  <c r="K66" i="346"/>
  <c r="J66" i="346"/>
  <c r="P65" i="346"/>
  <c r="M65" i="346"/>
  <c r="L65" i="346"/>
  <c r="K65" i="346"/>
  <c r="J65" i="346"/>
  <c r="P64" i="346"/>
  <c r="M64" i="346"/>
  <c r="L64" i="346"/>
  <c r="K64" i="346"/>
  <c r="J64" i="346"/>
  <c r="P63" i="346"/>
  <c r="M63" i="346" s="1"/>
  <c r="L63" i="346"/>
  <c r="K63" i="346"/>
  <c r="J63" i="346"/>
  <c r="P62" i="346"/>
  <c r="M62" i="346"/>
  <c r="L62" i="346"/>
  <c r="K62" i="346"/>
  <c r="J62" i="346"/>
  <c r="P61" i="346"/>
  <c r="M61" i="346"/>
  <c r="L61" i="346"/>
  <c r="K61" i="346"/>
  <c r="J61" i="346"/>
  <c r="P60" i="346"/>
  <c r="M60" i="346" s="1"/>
  <c r="L60" i="346"/>
  <c r="K60" i="346"/>
  <c r="J60" i="346"/>
  <c r="P59" i="346"/>
  <c r="M59" i="346" s="1"/>
  <c r="L59" i="346"/>
  <c r="K59" i="346"/>
  <c r="J59" i="346"/>
  <c r="P58" i="346"/>
  <c r="M58" i="346"/>
  <c r="L58" i="346"/>
  <c r="K58" i="346"/>
  <c r="J58" i="346"/>
  <c r="P57" i="346"/>
  <c r="M57" i="346"/>
  <c r="L57" i="346"/>
  <c r="K57" i="346"/>
  <c r="J57" i="346"/>
  <c r="P56" i="346"/>
  <c r="M56" i="346"/>
  <c r="L56" i="346"/>
  <c r="K56" i="346"/>
  <c r="J56" i="346"/>
  <c r="P55" i="346"/>
  <c r="M55" i="346" s="1"/>
  <c r="L55" i="346"/>
  <c r="K55" i="346"/>
  <c r="J55" i="346"/>
  <c r="P54" i="346"/>
  <c r="M54" i="346" s="1"/>
  <c r="L54" i="346"/>
  <c r="K54" i="346"/>
  <c r="J54" i="346"/>
  <c r="P53" i="346"/>
  <c r="M53" i="346"/>
  <c r="L53" i="346"/>
  <c r="K53" i="346"/>
  <c r="J53" i="346"/>
  <c r="P52" i="346"/>
  <c r="M52" i="346"/>
  <c r="L52" i="346"/>
  <c r="K52" i="346"/>
  <c r="J52" i="346"/>
  <c r="P51" i="346"/>
  <c r="M51" i="346" s="1"/>
  <c r="L51" i="346"/>
  <c r="K51" i="346"/>
  <c r="J51" i="346"/>
  <c r="P50" i="346"/>
  <c r="M50" i="346" s="1"/>
  <c r="L50" i="346"/>
  <c r="K50" i="346"/>
  <c r="J50" i="346"/>
  <c r="P49" i="346"/>
  <c r="M49" i="346"/>
  <c r="L49" i="346"/>
  <c r="K49" i="346"/>
  <c r="J49" i="346"/>
  <c r="P48" i="346"/>
  <c r="M48" i="346"/>
  <c r="L48" i="346"/>
  <c r="K48" i="346"/>
  <c r="J48" i="346"/>
  <c r="P47" i="346"/>
  <c r="M47" i="346" s="1"/>
  <c r="L47" i="346"/>
  <c r="K47" i="346"/>
  <c r="J47" i="346"/>
  <c r="P46" i="346"/>
  <c r="M46" i="346" s="1"/>
  <c r="L46" i="346"/>
  <c r="K46" i="346"/>
  <c r="J46" i="346"/>
  <c r="P45" i="346"/>
  <c r="M45" i="346"/>
  <c r="L45" i="346"/>
  <c r="K45" i="346"/>
  <c r="J45" i="346"/>
  <c r="P44" i="346"/>
  <c r="M44" i="346"/>
  <c r="L44" i="346"/>
  <c r="K44" i="346"/>
  <c r="J44" i="346"/>
  <c r="P43" i="346"/>
  <c r="M43" i="346" s="1"/>
  <c r="L43" i="346"/>
  <c r="K43" i="346"/>
  <c r="J43" i="346"/>
  <c r="P42" i="346"/>
  <c r="M42" i="346" s="1"/>
  <c r="L42" i="346"/>
  <c r="K42" i="346"/>
  <c r="J42" i="346"/>
  <c r="P41" i="346"/>
  <c r="M41" i="346"/>
  <c r="L41" i="346"/>
  <c r="K41" i="346"/>
  <c r="J41" i="346"/>
  <c r="P40" i="346"/>
  <c r="M40" i="346"/>
  <c r="L40" i="346"/>
  <c r="K40" i="346"/>
  <c r="J40" i="346"/>
  <c r="H5" i="346"/>
  <c r="D5" i="346"/>
  <c r="C5" i="346"/>
  <c r="A5" i="346"/>
  <c r="A1" i="346"/>
  <c r="B22" i="345"/>
  <c r="B21" i="345"/>
  <c r="B20" i="345"/>
  <c r="B19" i="345"/>
  <c r="J18" i="345"/>
  <c r="H18" i="345"/>
  <c r="F18" i="345"/>
  <c r="D18" i="345"/>
  <c r="L13" i="345"/>
  <c r="D13" i="345"/>
  <c r="L11" i="345"/>
  <c r="D11" i="345"/>
  <c r="L9" i="345"/>
  <c r="D9" i="345"/>
  <c r="L7" i="345"/>
  <c r="D7" i="345"/>
  <c r="Y5" i="345"/>
  <c r="AI1" i="345" s="1"/>
  <c r="M4" i="345"/>
  <c r="K41" i="345" s="1"/>
  <c r="E4" i="345"/>
  <c r="A4" i="345"/>
  <c r="Y3" i="345"/>
  <c r="AK1" i="345"/>
  <c r="AJ1" i="345"/>
  <c r="AH1" i="345"/>
  <c r="AG1" i="345"/>
  <c r="AF1" i="345"/>
  <c r="AD1" i="345"/>
  <c r="AC1" i="345"/>
  <c r="AB1" i="345"/>
  <c r="A1" i="345"/>
  <c r="P156" i="344"/>
  <c r="M156" i="344"/>
  <c r="L156" i="344"/>
  <c r="K156" i="344"/>
  <c r="J156" i="344"/>
  <c r="P155" i="344"/>
  <c r="M155" i="344" s="1"/>
  <c r="L155" i="344"/>
  <c r="K155" i="344"/>
  <c r="J155" i="344"/>
  <c r="P154" i="344"/>
  <c r="M154" i="344" s="1"/>
  <c r="L154" i="344"/>
  <c r="K154" i="344"/>
  <c r="J154" i="344"/>
  <c r="P153" i="344"/>
  <c r="M153" i="344"/>
  <c r="L153" i="344"/>
  <c r="K153" i="344"/>
  <c r="J153" i="344"/>
  <c r="P152" i="344"/>
  <c r="M152" i="344"/>
  <c r="L152" i="344"/>
  <c r="K152" i="344"/>
  <c r="J152" i="344"/>
  <c r="P151" i="344"/>
  <c r="M151" i="344"/>
  <c r="L151" i="344"/>
  <c r="K151" i="344"/>
  <c r="J151" i="344"/>
  <c r="P150" i="344"/>
  <c r="M150" i="344" s="1"/>
  <c r="L150" i="344"/>
  <c r="K150" i="344"/>
  <c r="J150" i="344"/>
  <c r="P149" i="344"/>
  <c r="M149" i="344"/>
  <c r="L149" i="344"/>
  <c r="K149" i="344"/>
  <c r="J149" i="344"/>
  <c r="P148" i="344"/>
  <c r="M148" i="344"/>
  <c r="L148" i="344"/>
  <c r="K148" i="344"/>
  <c r="J148" i="344"/>
  <c r="P147" i="344"/>
  <c r="M147" i="344" s="1"/>
  <c r="L147" i="344"/>
  <c r="K147" i="344"/>
  <c r="J147" i="344"/>
  <c r="P146" i="344"/>
  <c r="M146" i="344" s="1"/>
  <c r="L146" i="344"/>
  <c r="K146" i="344"/>
  <c r="J146" i="344"/>
  <c r="P145" i="344"/>
  <c r="M145" i="344"/>
  <c r="L145" i="344"/>
  <c r="K145" i="344"/>
  <c r="J145" i="344"/>
  <c r="P144" i="344"/>
  <c r="M144" i="344"/>
  <c r="L144" i="344"/>
  <c r="K144" i="344"/>
  <c r="J144" i="344"/>
  <c r="P143" i="344"/>
  <c r="M143" i="344" s="1"/>
  <c r="L143" i="344"/>
  <c r="K143" i="344"/>
  <c r="J143" i="344"/>
  <c r="P142" i="344"/>
  <c r="M142" i="344" s="1"/>
  <c r="L142" i="344"/>
  <c r="K142" i="344"/>
  <c r="J142" i="344"/>
  <c r="P141" i="344"/>
  <c r="M141" i="344"/>
  <c r="L141" i="344"/>
  <c r="K141" i="344"/>
  <c r="J141" i="344"/>
  <c r="P140" i="344"/>
  <c r="M140" i="344"/>
  <c r="L140" i="344"/>
  <c r="K140" i="344"/>
  <c r="J140" i="344"/>
  <c r="P139" i="344"/>
  <c r="M139" i="344" s="1"/>
  <c r="L139" i="344"/>
  <c r="K139" i="344"/>
  <c r="J139" i="344"/>
  <c r="P138" i="344"/>
  <c r="M138" i="344" s="1"/>
  <c r="L138" i="344"/>
  <c r="K138" i="344"/>
  <c r="J138" i="344"/>
  <c r="P137" i="344"/>
  <c r="M137" i="344"/>
  <c r="L137" i="344"/>
  <c r="K137" i="344"/>
  <c r="J137" i="344"/>
  <c r="P136" i="344"/>
  <c r="M136" i="344"/>
  <c r="L136" i="344"/>
  <c r="K136" i="344"/>
  <c r="J136" i="344"/>
  <c r="P135" i="344"/>
  <c r="M135" i="344"/>
  <c r="L135" i="344"/>
  <c r="K135" i="344"/>
  <c r="J135" i="344"/>
  <c r="P134" i="344"/>
  <c r="M134" i="344" s="1"/>
  <c r="L134" i="344"/>
  <c r="K134" i="344"/>
  <c r="J134" i="344"/>
  <c r="P133" i="344"/>
  <c r="M133" i="344"/>
  <c r="L133" i="344"/>
  <c r="K133" i="344"/>
  <c r="J133" i="344"/>
  <c r="P132" i="344"/>
  <c r="M132" i="344"/>
  <c r="L132" i="344"/>
  <c r="K132" i="344"/>
  <c r="J132" i="344"/>
  <c r="P131" i="344"/>
  <c r="M131" i="344" s="1"/>
  <c r="L131" i="344"/>
  <c r="K131" i="344"/>
  <c r="J131" i="344"/>
  <c r="P130" i="344"/>
  <c r="M130" i="344" s="1"/>
  <c r="L130" i="344"/>
  <c r="K130" i="344"/>
  <c r="J130" i="344"/>
  <c r="P129" i="344"/>
  <c r="M129" i="344"/>
  <c r="L129" i="344"/>
  <c r="K129" i="344"/>
  <c r="J129" i="344"/>
  <c r="P128" i="344"/>
  <c r="M128" i="344"/>
  <c r="L128" i="344"/>
  <c r="K128" i="344"/>
  <c r="J128" i="344"/>
  <c r="P127" i="344"/>
  <c r="M127" i="344" s="1"/>
  <c r="L127" i="344"/>
  <c r="K127" i="344"/>
  <c r="J127" i="344"/>
  <c r="P126" i="344"/>
  <c r="M126" i="344" s="1"/>
  <c r="L126" i="344"/>
  <c r="K126" i="344"/>
  <c r="J126" i="344"/>
  <c r="P125" i="344"/>
  <c r="M125" i="344"/>
  <c r="L125" i="344"/>
  <c r="K125" i="344"/>
  <c r="J125" i="344"/>
  <c r="P124" i="344"/>
  <c r="M124" i="344"/>
  <c r="L124" i="344"/>
  <c r="K124" i="344"/>
  <c r="J124" i="344"/>
  <c r="P123" i="344"/>
  <c r="M123" i="344"/>
  <c r="L123" i="344"/>
  <c r="K123" i="344"/>
  <c r="J123" i="344"/>
  <c r="P122" i="344"/>
  <c r="M122" i="344" s="1"/>
  <c r="L122" i="344"/>
  <c r="K122" i="344"/>
  <c r="J122" i="344"/>
  <c r="P121" i="344"/>
  <c r="M121" i="344"/>
  <c r="L121" i="344"/>
  <c r="K121" i="344"/>
  <c r="J121" i="344"/>
  <c r="P120" i="344"/>
  <c r="M120" i="344"/>
  <c r="L120" i="344"/>
  <c r="K120" i="344"/>
  <c r="J120" i="344"/>
  <c r="P119" i="344"/>
  <c r="M119" i="344"/>
  <c r="L119" i="344"/>
  <c r="K119" i="344"/>
  <c r="J119" i="344"/>
  <c r="P118" i="344"/>
  <c r="M118" i="344" s="1"/>
  <c r="L118" i="344"/>
  <c r="K118" i="344"/>
  <c r="J118" i="344"/>
  <c r="P117" i="344"/>
  <c r="M117" i="344"/>
  <c r="L117" i="344"/>
  <c r="K117" i="344"/>
  <c r="J117" i="344"/>
  <c r="P116" i="344"/>
  <c r="M116" i="344"/>
  <c r="L116" i="344"/>
  <c r="K116" i="344"/>
  <c r="J116" i="344"/>
  <c r="P115" i="344"/>
  <c r="M115" i="344" s="1"/>
  <c r="L115" i="344"/>
  <c r="K115" i="344"/>
  <c r="J115" i="344"/>
  <c r="P114" i="344"/>
  <c r="M114" i="344" s="1"/>
  <c r="L114" i="344"/>
  <c r="K114" i="344"/>
  <c r="J114" i="344"/>
  <c r="P113" i="344"/>
  <c r="M113" i="344"/>
  <c r="L113" i="344"/>
  <c r="K113" i="344"/>
  <c r="J113" i="344"/>
  <c r="P112" i="344"/>
  <c r="M112" i="344"/>
  <c r="L112" i="344"/>
  <c r="K112" i="344"/>
  <c r="J112" i="344"/>
  <c r="P111" i="344"/>
  <c r="M111" i="344"/>
  <c r="L111" i="344"/>
  <c r="K111" i="344"/>
  <c r="J111" i="344"/>
  <c r="P110" i="344"/>
  <c r="M110" i="344" s="1"/>
  <c r="L110" i="344"/>
  <c r="K110" i="344"/>
  <c r="J110" i="344"/>
  <c r="P109" i="344"/>
  <c r="M109" i="344"/>
  <c r="L109" i="344"/>
  <c r="K109" i="344"/>
  <c r="J109" i="344"/>
  <c r="P108" i="344"/>
  <c r="M108" i="344"/>
  <c r="L108" i="344"/>
  <c r="K108" i="344"/>
  <c r="J108" i="344"/>
  <c r="P107" i="344"/>
  <c r="M107" i="344"/>
  <c r="L107" i="344"/>
  <c r="K107" i="344"/>
  <c r="J107" i="344"/>
  <c r="P106" i="344"/>
  <c r="M106" i="344" s="1"/>
  <c r="L106" i="344"/>
  <c r="K106" i="344"/>
  <c r="J106" i="344"/>
  <c r="P105" i="344"/>
  <c r="M105" i="344"/>
  <c r="L105" i="344"/>
  <c r="K105" i="344"/>
  <c r="J105" i="344"/>
  <c r="P104" i="344"/>
  <c r="M104" i="344"/>
  <c r="L104" i="344"/>
  <c r="K104" i="344"/>
  <c r="J104" i="344"/>
  <c r="P103" i="344"/>
  <c r="M103" i="344"/>
  <c r="L103" i="344"/>
  <c r="K103" i="344"/>
  <c r="J103" i="344"/>
  <c r="P102" i="344"/>
  <c r="M102" i="344" s="1"/>
  <c r="L102" i="344"/>
  <c r="K102" i="344"/>
  <c r="J102" i="344"/>
  <c r="P101" i="344"/>
  <c r="M101" i="344" s="1"/>
  <c r="L101" i="344"/>
  <c r="K101" i="344"/>
  <c r="J101" i="344"/>
  <c r="P100" i="344"/>
  <c r="M100" i="344"/>
  <c r="L100" i="344"/>
  <c r="K100" i="344"/>
  <c r="J100" i="344"/>
  <c r="P99" i="344"/>
  <c r="M99" i="344"/>
  <c r="L99" i="344"/>
  <c r="K99" i="344"/>
  <c r="J99" i="344"/>
  <c r="P98" i="344"/>
  <c r="M98" i="344" s="1"/>
  <c r="L98" i="344"/>
  <c r="K98" i="344"/>
  <c r="J98" i="344"/>
  <c r="P97" i="344"/>
  <c r="M97" i="344" s="1"/>
  <c r="L97" i="344"/>
  <c r="K97" i="344"/>
  <c r="J97" i="344"/>
  <c r="P96" i="344"/>
  <c r="M96" i="344"/>
  <c r="L96" i="344"/>
  <c r="K96" i="344"/>
  <c r="J96" i="344"/>
  <c r="P95" i="344"/>
  <c r="M95" i="344"/>
  <c r="L95" i="344"/>
  <c r="K95" i="344"/>
  <c r="J95" i="344"/>
  <c r="P94" i="344"/>
  <c r="M94" i="344" s="1"/>
  <c r="L94" i="344"/>
  <c r="K94" i="344"/>
  <c r="J94" i="344"/>
  <c r="P93" i="344"/>
  <c r="M93" i="344" s="1"/>
  <c r="L93" i="344"/>
  <c r="K93" i="344"/>
  <c r="J93" i="344"/>
  <c r="P92" i="344"/>
  <c r="M92" i="344"/>
  <c r="L92" i="344"/>
  <c r="K92" i="344"/>
  <c r="J92" i="344"/>
  <c r="P91" i="344"/>
  <c r="M91" i="344"/>
  <c r="L91" i="344"/>
  <c r="K91" i="344"/>
  <c r="J91" i="344"/>
  <c r="P90" i="344"/>
  <c r="M90" i="344" s="1"/>
  <c r="L90" i="344"/>
  <c r="K90" i="344"/>
  <c r="J90" i="344"/>
  <c r="P89" i="344"/>
  <c r="M89" i="344" s="1"/>
  <c r="L89" i="344"/>
  <c r="K89" i="344"/>
  <c r="J89" i="344"/>
  <c r="P88" i="344"/>
  <c r="M88" i="344"/>
  <c r="L88" i="344"/>
  <c r="K88" i="344"/>
  <c r="J88" i="344"/>
  <c r="P87" i="344"/>
  <c r="M87" i="344"/>
  <c r="L87" i="344"/>
  <c r="K87" i="344"/>
  <c r="J87" i="344"/>
  <c r="P86" i="344"/>
  <c r="M86" i="344"/>
  <c r="L86" i="344"/>
  <c r="K86" i="344"/>
  <c r="J86" i="344"/>
  <c r="P85" i="344"/>
  <c r="M85" i="344" s="1"/>
  <c r="L85" i="344"/>
  <c r="K85" i="344"/>
  <c r="J85" i="344"/>
  <c r="P84" i="344"/>
  <c r="M84" i="344"/>
  <c r="L84" i="344"/>
  <c r="K84" i="344"/>
  <c r="J84" i="344"/>
  <c r="P83" i="344"/>
  <c r="M83" i="344" s="1"/>
  <c r="L83" i="344"/>
  <c r="K83" i="344"/>
  <c r="J83" i="344"/>
  <c r="P82" i="344"/>
  <c r="M82" i="344"/>
  <c r="L82" i="344"/>
  <c r="K82" i="344"/>
  <c r="J82" i="344"/>
  <c r="P81" i="344"/>
  <c r="M81" i="344" s="1"/>
  <c r="L81" i="344"/>
  <c r="K81" i="344"/>
  <c r="J81" i="344"/>
  <c r="P80" i="344"/>
  <c r="M80" i="344"/>
  <c r="L80" i="344"/>
  <c r="K80" i="344"/>
  <c r="J80" i="344"/>
  <c r="P79" i="344"/>
  <c r="M79" i="344" s="1"/>
  <c r="L79" i="344"/>
  <c r="K79" i="344"/>
  <c r="J79" i="344"/>
  <c r="P78" i="344"/>
  <c r="M78" i="344"/>
  <c r="L78" i="344"/>
  <c r="K78" i="344"/>
  <c r="J78" i="344"/>
  <c r="P77" i="344"/>
  <c r="M77" i="344"/>
  <c r="L77" i="344"/>
  <c r="K77" i="344"/>
  <c r="J77" i="344"/>
  <c r="P76" i="344"/>
  <c r="M76" i="344" s="1"/>
  <c r="L76" i="344"/>
  <c r="K76" i="344"/>
  <c r="J76" i="344"/>
  <c r="P75" i="344"/>
  <c r="M75" i="344" s="1"/>
  <c r="L75" i="344"/>
  <c r="K75" i="344"/>
  <c r="J75" i="344"/>
  <c r="P74" i="344"/>
  <c r="M74" i="344"/>
  <c r="L74" i="344"/>
  <c r="K74" i="344"/>
  <c r="J74" i="344"/>
  <c r="P73" i="344"/>
  <c r="M73" i="344"/>
  <c r="L73" i="344"/>
  <c r="K73" i="344"/>
  <c r="J73" i="344"/>
  <c r="P72" i="344"/>
  <c r="M72" i="344"/>
  <c r="L72" i="344"/>
  <c r="K72" i="344"/>
  <c r="J72" i="344"/>
  <c r="P71" i="344"/>
  <c r="M71" i="344" s="1"/>
  <c r="L71" i="344"/>
  <c r="K71" i="344"/>
  <c r="J71" i="344"/>
  <c r="P70" i="344"/>
  <c r="M70" i="344"/>
  <c r="L70" i="344"/>
  <c r="K70" i="344"/>
  <c r="J70" i="344"/>
  <c r="P69" i="344"/>
  <c r="M69" i="344"/>
  <c r="L69" i="344"/>
  <c r="K69" i="344"/>
  <c r="J69" i="344"/>
  <c r="P68" i="344"/>
  <c r="M68" i="344"/>
  <c r="L68" i="344"/>
  <c r="K68" i="344"/>
  <c r="J68" i="344"/>
  <c r="P67" i="344"/>
  <c r="M67" i="344" s="1"/>
  <c r="L67" i="344"/>
  <c r="K67" i="344"/>
  <c r="J67" i="344"/>
  <c r="P66" i="344"/>
  <c r="M66" i="344"/>
  <c r="L66" i="344"/>
  <c r="K66" i="344"/>
  <c r="J66" i="344"/>
  <c r="P65" i="344"/>
  <c r="M65" i="344" s="1"/>
  <c r="L65" i="344"/>
  <c r="K65" i="344"/>
  <c r="J65" i="344"/>
  <c r="P64" i="344"/>
  <c r="M64" i="344"/>
  <c r="L64" i="344"/>
  <c r="K64" i="344"/>
  <c r="J64" i="344"/>
  <c r="P63" i="344"/>
  <c r="M63" i="344" s="1"/>
  <c r="L63" i="344"/>
  <c r="K63" i="344"/>
  <c r="J63" i="344"/>
  <c r="P62" i="344"/>
  <c r="M62" i="344"/>
  <c r="L62" i="344"/>
  <c r="K62" i="344"/>
  <c r="J62" i="344"/>
  <c r="P61" i="344"/>
  <c r="M61" i="344"/>
  <c r="L61" i="344"/>
  <c r="K61" i="344"/>
  <c r="J61" i="344"/>
  <c r="P60" i="344"/>
  <c r="M60" i="344" s="1"/>
  <c r="L60" i="344"/>
  <c r="K60" i="344"/>
  <c r="J60" i="344"/>
  <c r="P59" i="344"/>
  <c r="M59" i="344" s="1"/>
  <c r="L59" i="344"/>
  <c r="K59" i="344"/>
  <c r="J59" i="344"/>
  <c r="P58" i="344"/>
  <c r="M58" i="344"/>
  <c r="L58" i="344"/>
  <c r="K58" i="344"/>
  <c r="J58" i="344"/>
  <c r="P57" i="344"/>
  <c r="M57" i="344"/>
  <c r="L57" i="344"/>
  <c r="K57" i="344"/>
  <c r="J57" i="344"/>
  <c r="P56" i="344"/>
  <c r="M56" i="344" s="1"/>
  <c r="L56" i="344"/>
  <c r="K56" i="344"/>
  <c r="J56" i="344"/>
  <c r="P55" i="344"/>
  <c r="M55" i="344" s="1"/>
  <c r="L55" i="344"/>
  <c r="K55" i="344"/>
  <c r="J55" i="344"/>
  <c r="P54" i="344"/>
  <c r="M54" i="344"/>
  <c r="L54" i="344"/>
  <c r="K54" i="344"/>
  <c r="J54" i="344"/>
  <c r="P53" i="344"/>
  <c r="M53" i="344"/>
  <c r="L53" i="344"/>
  <c r="K53" i="344"/>
  <c r="J53" i="344"/>
  <c r="P52" i="344"/>
  <c r="M52" i="344"/>
  <c r="L52" i="344"/>
  <c r="K52" i="344"/>
  <c r="J52" i="344"/>
  <c r="P51" i="344"/>
  <c r="M51" i="344" s="1"/>
  <c r="L51" i="344"/>
  <c r="K51" i="344"/>
  <c r="J51" i="344"/>
  <c r="P50" i="344"/>
  <c r="M50" i="344"/>
  <c r="L50" i="344"/>
  <c r="K50" i="344"/>
  <c r="J50" i="344"/>
  <c r="P49" i="344"/>
  <c r="M49" i="344" s="1"/>
  <c r="L49" i="344"/>
  <c r="K49" i="344"/>
  <c r="J49" i="344"/>
  <c r="P48" i="344"/>
  <c r="M48" i="344"/>
  <c r="L48" i="344"/>
  <c r="K48" i="344"/>
  <c r="J48" i="344"/>
  <c r="P47" i="344"/>
  <c r="M47" i="344" s="1"/>
  <c r="L47" i="344"/>
  <c r="K47" i="344"/>
  <c r="J47" i="344"/>
  <c r="P46" i="344"/>
  <c r="M46" i="344"/>
  <c r="L46" i="344"/>
  <c r="K46" i="344"/>
  <c r="J46" i="344"/>
  <c r="P45" i="344"/>
  <c r="M45" i="344"/>
  <c r="L45" i="344"/>
  <c r="K45" i="344"/>
  <c r="J45" i="344"/>
  <c r="P44" i="344"/>
  <c r="M44" i="344" s="1"/>
  <c r="L44" i="344"/>
  <c r="K44" i="344"/>
  <c r="J44" i="344"/>
  <c r="P43" i="344"/>
  <c r="M43" i="344" s="1"/>
  <c r="L43" i="344"/>
  <c r="K43" i="344"/>
  <c r="J43" i="344"/>
  <c r="P42" i="344"/>
  <c r="M42" i="344"/>
  <c r="L42" i="344"/>
  <c r="K42" i="344"/>
  <c r="J42" i="344"/>
  <c r="P41" i="344"/>
  <c r="M41" i="344"/>
  <c r="L41" i="344"/>
  <c r="K41" i="344"/>
  <c r="J41" i="344"/>
  <c r="P40" i="344"/>
  <c r="M40" i="344"/>
  <c r="L40" i="344"/>
  <c r="K40" i="344"/>
  <c r="J40" i="344"/>
  <c r="H5" i="344"/>
  <c r="D5" i="344"/>
  <c r="C5" i="344"/>
  <c r="A5" i="344"/>
  <c r="A1" i="344"/>
  <c r="R62" i="343"/>
  <c r="F56" i="343"/>
  <c r="F55" i="343"/>
  <c r="I21" i="343"/>
  <c r="G21" i="343"/>
  <c r="F21" i="343"/>
  <c r="D21" i="343"/>
  <c r="C21" i="343"/>
  <c r="B21" i="343"/>
  <c r="K20" i="343"/>
  <c r="I19" i="343"/>
  <c r="G19" i="343"/>
  <c r="F19" i="343"/>
  <c r="D19" i="343"/>
  <c r="C19" i="343"/>
  <c r="B19" i="343"/>
  <c r="M18" i="343"/>
  <c r="I17" i="343"/>
  <c r="G17" i="343"/>
  <c r="F17" i="343"/>
  <c r="D17" i="343"/>
  <c r="C17" i="343"/>
  <c r="B17" i="343"/>
  <c r="U16" i="343"/>
  <c r="K16" i="343"/>
  <c r="U15" i="343"/>
  <c r="I15" i="343"/>
  <c r="G15" i="343"/>
  <c r="F15" i="343"/>
  <c r="D15" i="343"/>
  <c r="C15" i="343"/>
  <c r="B15" i="343"/>
  <c r="U14" i="343"/>
  <c r="O14" i="343"/>
  <c r="U13" i="343"/>
  <c r="I13" i="343"/>
  <c r="G13" i="343"/>
  <c r="F13" i="343"/>
  <c r="D13" i="343"/>
  <c r="C13" i="343"/>
  <c r="B13" i="343"/>
  <c r="U12" i="343"/>
  <c r="K12" i="343"/>
  <c r="U11" i="343"/>
  <c r="I11" i="343"/>
  <c r="G11" i="343"/>
  <c r="F11" i="343"/>
  <c r="D11" i="343"/>
  <c r="C11" i="343"/>
  <c r="B11" i="343"/>
  <c r="U10" i="343"/>
  <c r="M10" i="343"/>
  <c r="U9" i="343"/>
  <c r="I9" i="343"/>
  <c r="G9" i="343"/>
  <c r="F9" i="343"/>
  <c r="D9" i="343"/>
  <c r="C9" i="343"/>
  <c r="B9" i="343"/>
  <c r="U8" i="343"/>
  <c r="K8" i="343"/>
  <c r="U7" i="343"/>
  <c r="I7" i="343"/>
  <c r="G7" i="343"/>
  <c r="F7" i="343"/>
  <c r="D7" i="343"/>
  <c r="C7" i="343"/>
  <c r="B7" i="343"/>
  <c r="O6" i="343"/>
  <c r="M6" i="343"/>
  <c r="K6" i="343"/>
  <c r="Y5" i="343"/>
  <c r="R4" i="343"/>
  <c r="O62" i="343" s="1"/>
  <c r="G4" i="343"/>
  <c r="A4" i="343"/>
  <c r="Y3" i="343"/>
  <c r="F6" i="343" s="1"/>
  <c r="E2" i="343"/>
  <c r="AH1" i="343"/>
  <c r="AF1" i="343"/>
  <c r="AE1" i="343"/>
  <c r="AD1" i="343"/>
  <c r="AB1" i="343"/>
  <c r="A1" i="343"/>
  <c r="R47" i="342"/>
  <c r="E47" i="342"/>
  <c r="E46" i="342"/>
  <c r="F43" i="342"/>
  <c r="C43" i="342"/>
  <c r="F41" i="342"/>
  <c r="C41" i="342"/>
  <c r="F39" i="342"/>
  <c r="C39" i="342"/>
  <c r="F37" i="342"/>
  <c r="C37" i="342"/>
  <c r="B33" i="342"/>
  <c r="B32" i="342"/>
  <c r="B31" i="342"/>
  <c r="H30" i="342"/>
  <c r="F30" i="342"/>
  <c r="D30" i="342"/>
  <c r="B25" i="342"/>
  <c r="D24" i="342"/>
  <c r="L21" i="342"/>
  <c r="I21" i="342"/>
  <c r="G21" i="342"/>
  <c r="E21" i="342"/>
  <c r="B34" i="342" s="1"/>
  <c r="D21" i="342"/>
  <c r="C21" i="342"/>
  <c r="L19" i="342"/>
  <c r="D19" i="342"/>
  <c r="L17" i="342"/>
  <c r="I17" i="342"/>
  <c r="D17" i="342"/>
  <c r="L15" i="342"/>
  <c r="I15" i="342"/>
  <c r="G15" i="342"/>
  <c r="E15" i="342"/>
  <c r="D15" i="342"/>
  <c r="C15" i="342"/>
  <c r="L13" i="342"/>
  <c r="I13" i="342"/>
  <c r="G13" i="342"/>
  <c r="E13" i="342"/>
  <c r="B28" i="342" s="1"/>
  <c r="D13" i="342"/>
  <c r="C13" i="342"/>
  <c r="L11" i="342"/>
  <c r="I11" i="342"/>
  <c r="G11" i="342"/>
  <c r="E11" i="342"/>
  <c r="D11" i="342"/>
  <c r="C11" i="342"/>
  <c r="L9" i="342"/>
  <c r="I9" i="342"/>
  <c r="G9" i="342"/>
  <c r="E9" i="342"/>
  <c r="D9" i="342"/>
  <c r="C9" i="342"/>
  <c r="L7" i="342"/>
  <c r="I7" i="342"/>
  <c r="G7" i="342"/>
  <c r="E7" i="342"/>
  <c r="D7" i="342"/>
  <c r="C7" i="342"/>
  <c r="Y5" i="342"/>
  <c r="L4" i="342"/>
  <c r="K53" i="342" s="1"/>
  <c r="E4" i="342"/>
  <c r="A4" i="342"/>
  <c r="Y3" i="342"/>
  <c r="E2" i="342"/>
  <c r="AK1" i="342"/>
  <c r="AJ1" i="342"/>
  <c r="AI1" i="342"/>
  <c r="AH1" i="342"/>
  <c r="AG1" i="342"/>
  <c r="AF1" i="342"/>
  <c r="AE1" i="342"/>
  <c r="AD1" i="342"/>
  <c r="AC1" i="342"/>
  <c r="AB1" i="342"/>
  <c r="A1" i="342"/>
  <c r="K49" i="341"/>
  <c r="R44" i="341"/>
  <c r="E42" i="341" s="1"/>
  <c r="E43" i="341"/>
  <c r="F38" i="341"/>
  <c r="C38" i="341"/>
  <c r="F36" i="341"/>
  <c r="C36" i="341"/>
  <c r="F34" i="341"/>
  <c r="C34" i="341"/>
  <c r="B31" i="341"/>
  <c r="B29" i="341"/>
  <c r="B28" i="341"/>
  <c r="J27" i="341"/>
  <c r="F27" i="341"/>
  <c r="D27" i="341"/>
  <c r="B25" i="341"/>
  <c r="B23" i="341"/>
  <c r="H22" i="341"/>
  <c r="F22" i="341"/>
  <c r="L19" i="341"/>
  <c r="I19" i="341"/>
  <c r="G19" i="341"/>
  <c r="E19" i="341"/>
  <c r="D19" i="341"/>
  <c r="C19" i="341"/>
  <c r="L17" i="341"/>
  <c r="I17" i="341"/>
  <c r="G17" i="341"/>
  <c r="E17" i="341"/>
  <c r="D17" i="341"/>
  <c r="C17" i="341"/>
  <c r="L15" i="341"/>
  <c r="I15" i="341"/>
  <c r="G15" i="341"/>
  <c r="E15" i="341"/>
  <c r="D15" i="341"/>
  <c r="C15" i="341"/>
  <c r="L13" i="341"/>
  <c r="I13" i="341"/>
  <c r="G13" i="341"/>
  <c r="E13" i="341"/>
  <c r="D13" i="341"/>
  <c r="C13" i="341"/>
  <c r="L11" i="341"/>
  <c r="I11" i="341"/>
  <c r="G11" i="341"/>
  <c r="E11" i="341"/>
  <c r="D11" i="341"/>
  <c r="C11" i="341"/>
  <c r="L9" i="341"/>
  <c r="I9" i="341"/>
  <c r="G9" i="341"/>
  <c r="E9" i="341"/>
  <c r="B24" i="341" s="1"/>
  <c r="D9" i="341"/>
  <c r="C9" i="341"/>
  <c r="L7" i="341"/>
  <c r="I7" i="341"/>
  <c r="G7" i="341"/>
  <c r="E7" i="341"/>
  <c r="D22" i="341" s="1"/>
  <c r="D7" i="341"/>
  <c r="C7" i="341"/>
  <c r="Y5" i="341"/>
  <c r="L4" i="341"/>
  <c r="E4" i="341"/>
  <c r="A4" i="341"/>
  <c r="Y3" i="341"/>
  <c r="E2" i="341"/>
  <c r="AK1" i="341"/>
  <c r="AI1" i="341"/>
  <c r="AG1" i="341"/>
  <c r="AF1" i="341"/>
  <c r="AC1" i="341"/>
  <c r="AB1" i="341"/>
  <c r="A1" i="341"/>
  <c r="R47" i="340"/>
  <c r="K47" i="340"/>
  <c r="E41" i="340"/>
  <c r="E40" i="340"/>
  <c r="F36" i="340"/>
  <c r="C36" i="340"/>
  <c r="F34" i="340"/>
  <c r="C34" i="340"/>
  <c r="F32" i="340"/>
  <c r="C32" i="340"/>
  <c r="B29" i="340"/>
  <c r="F27" i="340"/>
  <c r="D27" i="340"/>
  <c r="H22" i="340"/>
  <c r="D22" i="340"/>
  <c r="L17" i="340"/>
  <c r="I17" i="340"/>
  <c r="G17" i="340"/>
  <c r="E17" i="340"/>
  <c r="H27" i="340" s="1"/>
  <c r="D17" i="340"/>
  <c r="C17" i="340"/>
  <c r="L15" i="340"/>
  <c r="I15" i="340"/>
  <c r="G15" i="340"/>
  <c r="E15" i="340"/>
  <c r="D15" i="340"/>
  <c r="C15" i="340"/>
  <c r="L13" i="340"/>
  <c r="I13" i="340"/>
  <c r="G13" i="340"/>
  <c r="E13" i="340"/>
  <c r="B28" i="340" s="1"/>
  <c r="D13" i="340"/>
  <c r="C13" i="340"/>
  <c r="L11" i="340"/>
  <c r="I11" i="340"/>
  <c r="G11" i="340"/>
  <c r="E11" i="340"/>
  <c r="B25" i="340" s="1"/>
  <c r="D11" i="340"/>
  <c r="C11" i="340"/>
  <c r="L9" i="340"/>
  <c r="I9" i="340"/>
  <c r="G9" i="340"/>
  <c r="E9" i="340"/>
  <c r="F22" i="340" s="1"/>
  <c r="D9" i="340"/>
  <c r="C9" i="340"/>
  <c r="L7" i="340"/>
  <c r="I7" i="340"/>
  <c r="G7" i="340"/>
  <c r="E7" i="340"/>
  <c r="B23" i="340" s="1"/>
  <c r="D7" i="340"/>
  <c r="C7" i="340"/>
  <c r="Y5" i="340"/>
  <c r="L4" i="340"/>
  <c r="E4" i="340"/>
  <c r="A4" i="340"/>
  <c r="Y3" i="340"/>
  <c r="E2" i="340"/>
  <c r="AD1" i="340"/>
  <c r="A1" i="340"/>
  <c r="P156" i="339"/>
  <c r="M156" i="339" s="1"/>
  <c r="L156" i="339"/>
  <c r="K156" i="339"/>
  <c r="J156" i="339"/>
  <c r="P155" i="339"/>
  <c r="M155" i="339"/>
  <c r="L155" i="339"/>
  <c r="K155" i="339"/>
  <c r="J155" i="339"/>
  <c r="P154" i="339"/>
  <c r="M154" i="339" s="1"/>
  <c r="L154" i="339"/>
  <c r="K154" i="339"/>
  <c r="J154" i="339"/>
  <c r="P153" i="339"/>
  <c r="M153" i="339" s="1"/>
  <c r="L153" i="339"/>
  <c r="K153" i="339"/>
  <c r="J153" i="339"/>
  <c r="P152" i="339"/>
  <c r="M152" i="339" s="1"/>
  <c r="L152" i="339"/>
  <c r="K152" i="339"/>
  <c r="J152" i="339"/>
  <c r="P151" i="339"/>
  <c r="M151" i="339"/>
  <c r="L151" i="339"/>
  <c r="K151" i="339"/>
  <c r="J151" i="339"/>
  <c r="P150" i="339"/>
  <c r="M150" i="339"/>
  <c r="L150" i="339"/>
  <c r="K150" i="339"/>
  <c r="J150" i="339"/>
  <c r="P149" i="339"/>
  <c r="M149" i="339"/>
  <c r="L149" i="339"/>
  <c r="K149" i="339"/>
  <c r="J149" i="339"/>
  <c r="P148" i="339"/>
  <c r="M148" i="339" s="1"/>
  <c r="L148" i="339"/>
  <c r="K148" i="339"/>
  <c r="J148" i="339"/>
  <c r="P147" i="339"/>
  <c r="M147" i="339"/>
  <c r="L147" i="339"/>
  <c r="K147" i="339"/>
  <c r="J147" i="339"/>
  <c r="P146" i="339"/>
  <c r="M146" i="339"/>
  <c r="L146" i="339"/>
  <c r="K146" i="339"/>
  <c r="J146" i="339"/>
  <c r="P145" i="339"/>
  <c r="M145" i="339"/>
  <c r="L145" i="339"/>
  <c r="K145" i="339"/>
  <c r="J145" i="339"/>
  <c r="P144" i="339"/>
  <c r="M144" i="339" s="1"/>
  <c r="L144" i="339"/>
  <c r="K144" i="339"/>
  <c r="J144" i="339"/>
  <c r="P143" i="339"/>
  <c r="M143" i="339"/>
  <c r="L143" i="339"/>
  <c r="K143" i="339"/>
  <c r="J143" i="339"/>
  <c r="P142" i="339"/>
  <c r="M142" i="339" s="1"/>
  <c r="L142" i="339"/>
  <c r="K142" i="339"/>
  <c r="J142" i="339"/>
  <c r="P141" i="339"/>
  <c r="M141" i="339"/>
  <c r="L141" i="339"/>
  <c r="K141" i="339"/>
  <c r="J141" i="339"/>
  <c r="P140" i="339"/>
  <c r="M140" i="339" s="1"/>
  <c r="L140" i="339"/>
  <c r="K140" i="339"/>
  <c r="J140" i="339"/>
  <c r="P139" i="339"/>
  <c r="M139" i="339"/>
  <c r="L139" i="339"/>
  <c r="K139" i="339"/>
  <c r="J139" i="339"/>
  <c r="P138" i="339"/>
  <c r="M138" i="339"/>
  <c r="L138" i="339"/>
  <c r="K138" i="339"/>
  <c r="J138" i="339"/>
  <c r="P137" i="339"/>
  <c r="M137" i="339" s="1"/>
  <c r="L137" i="339"/>
  <c r="K137" i="339"/>
  <c r="J137" i="339"/>
  <c r="P136" i="339"/>
  <c r="M136" i="339" s="1"/>
  <c r="L136" i="339"/>
  <c r="K136" i="339"/>
  <c r="J136" i="339"/>
  <c r="P135" i="339"/>
  <c r="M135" i="339"/>
  <c r="L135" i="339"/>
  <c r="K135" i="339"/>
  <c r="J135" i="339"/>
  <c r="P134" i="339"/>
  <c r="M134" i="339"/>
  <c r="L134" i="339"/>
  <c r="K134" i="339"/>
  <c r="J134" i="339"/>
  <c r="P133" i="339"/>
  <c r="M133" i="339"/>
  <c r="L133" i="339"/>
  <c r="K133" i="339"/>
  <c r="J133" i="339"/>
  <c r="P132" i="339"/>
  <c r="M132" i="339" s="1"/>
  <c r="L132" i="339"/>
  <c r="K132" i="339"/>
  <c r="J132" i="339"/>
  <c r="P131" i="339"/>
  <c r="M131" i="339"/>
  <c r="L131" i="339"/>
  <c r="K131" i="339"/>
  <c r="J131" i="339"/>
  <c r="P130" i="339"/>
  <c r="M130" i="339"/>
  <c r="L130" i="339"/>
  <c r="K130" i="339"/>
  <c r="J130" i="339"/>
  <c r="P129" i="339"/>
  <c r="M129" i="339"/>
  <c r="L129" i="339"/>
  <c r="K129" i="339"/>
  <c r="J129" i="339"/>
  <c r="P128" i="339"/>
  <c r="M128" i="339" s="1"/>
  <c r="L128" i="339"/>
  <c r="K128" i="339"/>
  <c r="J128" i="339"/>
  <c r="P127" i="339"/>
  <c r="M127" i="339"/>
  <c r="L127" i="339"/>
  <c r="K127" i="339"/>
  <c r="J127" i="339"/>
  <c r="P126" i="339"/>
  <c r="M126" i="339" s="1"/>
  <c r="L126" i="339"/>
  <c r="K126" i="339"/>
  <c r="J126" i="339"/>
  <c r="P125" i="339"/>
  <c r="M125" i="339"/>
  <c r="L125" i="339"/>
  <c r="K125" i="339"/>
  <c r="J125" i="339"/>
  <c r="P124" i="339"/>
  <c r="M124" i="339" s="1"/>
  <c r="L124" i="339"/>
  <c r="K124" i="339"/>
  <c r="J124" i="339"/>
  <c r="P123" i="339"/>
  <c r="M123" i="339"/>
  <c r="L123" i="339"/>
  <c r="K123" i="339"/>
  <c r="J123" i="339"/>
  <c r="P122" i="339"/>
  <c r="M122" i="339" s="1"/>
  <c r="L122" i="339"/>
  <c r="K122" i="339"/>
  <c r="J122" i="339"/>
  <c r="P121" i="339"/>
  <c r="M121" i="339" s="1"/>
  <c r="L121" i="339"/>
  <c r="K121" i="339"/>
  <c r="J121" i="339"/>
  <c r="P120" i="339"/>
  <c r="M120" i="339" s="1"/>
  <c r="L120" i="339"/>
  <c r="K120" i="339"/>
  <c r="J120" i="339"/>
  <c r="P119" i="339"/>
  <c r="M119" i="339"/>
  <c r="L119" i="339"/>
  <c r="K119" i="339"/>
  <c r="J119" i="339"/>
  <c r="P118" i="339"/>
  <c r="M118" i="339"/>
  <c r="L118" i="339"/>
  <c r="K118" i="339"/>
  <c r="J118" i="339"/>
  <c r="P117" i="339"/>
  <c r="M117" i="339"/>
  <c r="L117" i="339"/>
  <c r="K117" i="339"/>
  <c r="J117" i="339"/>
  <c r="P116" i="339"/>
  <c r="M116" i="339" s="1"/>
  <c r="L116" i="339"/>
  <c r="K116" i="339"/>
  <c r="J116" i="339"/>
  <c r="P115" i="339"/>
  <c r="M115" i="339"/>
  <c r="L115" i="339"/>
  <c r="K115" i="339"/>
  <c r="J115" i="339"/>
  <c r="P114" i="339"/>
  <c r="M114" i="339"/>
  <c r="L114" i="339"/>
  <c r="K114" i="339"/>
  <c r="J114" i="339"/>
  <c r="P113" i="339"/>
  <c r="M113" i="339"/>
  <c r="L113" i="339"/>
  <c r="K113" i="339"/>
  <c r="J113" i="339"/>
  <c r="P112" i="339"/>
  <c r="M112" i="339" s="1"/>
  <c r="L112" i="339"/>
  <c r="K112" i="339"/>
  <c r="J112" i="339"/>
  <c r="P111" i="339"/>
  <c r="M111" i="339"/>
  <c r="L111" i="339"/>
  <c r="K111" i="339"/>
  <c r="J111" i="339"/>
  <c r="P110" i="339"/>
  <c r="M110" i="339" s="1"/>
  <c r="L110" i="339"/>
  <c r="K110" i="339"/>
  <c r="J110" i="339"/>
  <c r="P109" i="339"/>
  <c r="M109" i="339"/>
  <c r="L109" i="339"/>
  <c r="K109" i="339"/>
  <c r="J109" i="339"/>
  <c r="P108" i="339"/>
  <c r="M108" i="339" s="1"/>
  <c r="L108" i="339"/>
  <c r="K108" i="339"/>
  <c r="J108" i="339"/>
  <c r="P107" i="339"/>
  <c r="M107" i="339"/>
  <c r="L107" i="339"/>
  <c r="K107" i="339"/>
  <c r="J107" i="339"/>
  <c r="P106" i="339"/>
  <c r="M106" i="339"/>
  <c r="L106" i="339"/>
  <c r="K106" i="339"/>
  <c r="J106" i="339"/>
  <c r="P105" i="339"/>
  <c r="M105" i="339" s="1"/>
  <c r="L105" i="339"/>
  <c r="K105" i="339"/>
  <c r="J105" i="339"/>
  <c r="P104" i="339"/>
  <c r="M104" i="339" s="1"/>
  <c r="L104" i="339"/>
  <c r="K104" i="339"/>
  <c r="J104" i="339"/>
  <c r="P103" i="339"/>
  <c r="M103" i="339"/>
  <c r="L103" i="339"/>
  <c r="K103" i="339"/>
  <c r="J103" i="339"/>
  <c r="P102" i="339"/>
  <c r="M102" i="339"/>
  <c r="L102" i="339"/>
  <c r="K102" i="339"/>
  <c r="J102" i="339"/>
  <c r="P101" i="339"/>
  <c r="M101" i="339"/>
  <c r="L101" i="339"/>
  <c r="K101" i="339"/>
  <c r="J101" i="339"/>
  <c r="P100" i="339"/>
  <c r="M100" i="339" s="1"/>
  <c r="L100" i="339"/>
  <c r="K100" i="339"/>
  <c r="J100" i="339"/>
  <c r="P99" i="339"/>
  <c r="M99" i="339"/>
  <c r="L99" i="339"/>
  <c r="K99" i="339"/>
  <c r="J99" i="339"/>
  <c r="P98" i="339"/>
  <c r="M98" i="339"/>
  <c r="L98" i="339"/>
  <c r="K98" i="339"/>
  <c r="J98" i="339"/>
  <c r="P97" i="339"/>
  <c r="M97" i="339"/>
  <c r="L97" i="339"/>
  <c r="K97" i="339"/>
  <c r="J97" i="339"/>
  <c r="P96" i="339"/>
  <c r="M96" i="339" s="1"/>
  <c r="L96" i="339"/>
  <c r="K96" i="339"/>
  <c r="J96" i="339"/>
  <c r="P95" i="339"/>
  <c r="M95" i="339"/>
  <c r="L95" i="339"/>
  <c r="K95" i="339"/>
  <c r="J95" i="339"/>
  <c r="P94" i="339"/>
  <c r="M94" i="339" s="1"/>
  <c r="L94" i="339"/>
  <c r="K94" i="339"/>
  <c r="J94" i="339"/>
  <c r="P93" i="339"/>
  <c r="M93" i="339"/>
  <c r="L93" i="339"/>
  <c r="K93" i="339"/>
  <c r="J93" i="339"/>
  <c r="P92" i="339"/>
  <c r="M92" i="339" s="1"/>
  <c r="L92" i="339"/>
  <c r="K92" i="339"/>
  <c r="J92" i="339"/>
  <c r="P91" i="339"/>
  <c r="M91" i="339"/>
  <c r="L91" i="339"/>
  <c r="K91" i="339"/>
  <c r="J91" i="339"/>
  <c r="P90" i="339"/>
  <c r="M90" i="339" s="1"/>
  <c r="L90" i="339"/>
  <c r="K90" i="339"/>
  <c r="J90" i="339"/>
  <c r="P89" i="339"/>
  <c r="M89" i="339" s="1"/>
  <c r="L89" i="339"/>
  <c r="K89" i="339"/>
  <c r="J89" i="339"/>
  <c r="P88" i="339"/>
  <c r="M88" i="339" s="1"/>
  <c r="L88" i="339"/>
  <c r="K88" i="339"/>
  <c r="J88" i="339"/>
  <c r="P87" i="339"/>
  <c r="M87" i="339"/>
  <c r="L87" i="339"/>
  <c r="K87" i="339"/>
  <c r="J87" i="339"/>
  <c r="P86" i="339"/>
  <c r="M86" i="339"/>
  <c r="L86" i="339"/>
  <c r="K86" i="339"/>
  <c r="J86" i="339"/>
  <c r="P85" i="339"/>
  <c r="M85" i="339"/>
  <c r="L85" i="339"/>
  <c r="K85" i="339"/>
  <c r="J85" i="339"/>
  <c r="P84" i="339"/>
  <c r="M84" i="339" s="1"/>
  <c r="L84" i="339"/>
  <c r="K84" i="339"/>
  <c r="J84" i="339"/>
  <c r="P83" i="339"/>
  <c r="M83" i="339"/>
  <c r="L83" i="339"/>
  <c r="K83" i="339"/>
  <c r="J83" i="339"/>
  <c r="P82" i="339"/>
  <c r="M82" i="339"/>
  <c r="L82" i="339"/>
  <c r="K82" i="339"/>
  <c r="J82" i="339"/>
  <c r="P81" i="339"/>
  <c r="M81" i="339"/>
  <c r="L81" i="339"/>
  <c r="K81" i="339"/>
  <c r="J81" i="339"/>
  <c r="P80" i="339"/>
  <c r="M80" i="339" s="1"/>
  <c r="L80" i="339"/>
  <c r="K80" i="339"/>
  <c r="J80" i="339"/>
  <c r="P79" i="339"/>
  <c r="M79" i="339"/>
  <c r="L79" i="339"/>
  <c r="K79" i="339"/>
  <c r="J79" i="339"/>
  <c r="P78" i="339"/>
  <c r="M78" i="339" s="1"/>
  <c r="L78" i="339"/>
  <c r="K78" i="339"/>
  <c r="J78" i="339"/>
  <c r="P77" i="339"/>
  <c r="M77" i="339"/>
  <c r="L77" i="339"/>
  <c r="K77" i="339"/>
  <c r="J77" i="339"/>
  <c r="P76" i="339"/>
  <c r="M76" i="339" s="1"/>
  <c r="L76" i="339"/>
  <c r="K76" i="339"/>
  <c r="J76" i="339"/>
  <c r="P75" i="339"/>
  <c r="M75" i="339"/>
  <c r="L75" i="339"/>
  <c r="K75" i="339"/>
  <c r="J75" i="339"/>
  <c r="P74" i="339"/>
  <c r="M74" i="339"/>
  <c r="L74" i="339"/>
  <c r="K74" i="339"/>
  <c r="J74" i="339"/>
  <c r="P73" i="339"/>
  <c r="M73" i="339" s="1"/>
  <c r="L73" i="339"/>
  <c r="K73" i="339"/>
  <c r="J73" i="339"/>
  <c r="P72" i="339"/>
  <c r="M72" i="339" s="1"/>
  <c r="L72" i="339"/>
  <c r="K72" i="339"/>
  <c r="J72" i="339"/>
  <c r="P71" i="339"/>
  <c r="M71" i="339"/>
  <c r="L71" i="339"/>
  <c r="K71" i="339"/>
  <c r="J71" i="339"/>
  <c r="P70" i="339"/>
  <c r="M70" i="339"/>
  <c r="L70" i="339"/>
  <c r="K70" i="339"/>
  <c r="J70" i="339"/>
  <c r="P69" i="339"/>
  <c r="M69" i="339"/>
  <c r="L69" i="339"/>
  <c r="K69" i="339"/>
  <c r="J69" i="339"/>
  <c r="P68" i="339"/>
  <c r="M68" i="339" s="1"/>
  <c r="L68" i="339"/>
  <c r="K68" i="339"/>
  <c r="J68" i="339"/>
  <c r="P67" i="339"/>
  <c r="M67" i="339"/>
  <c r="L67" i="339"/>
  <c r="K67" i="339"/>
  <c r="J67" i="339"/>
  <c r="P66" i="339"/>
  <c r="M66" i="339"/>
  <c r="L66" i="339"/>
  <c r="K66" i="339"/>
  <c r="J66" i="339"/>
  <c r="P65" i="339"/>
  <c r="M65" i="339"/>
  <c r="L65" i="339"/>
  <c r="K65" i="339"/>
  <c r="J65" i="339"/>
  <c r="P64" i="339"/>
  <c r="M64" i="339" s="1"/>
  <c r="L64" i="339"/>
  <c r="K64" i="339"/>
  <c r="J64" i="339"/>
  <c r="P63" i="339"/>
  <c r="M63" i="339"/>
  <c r="L63" i="339"/>
  <c r="K63" i="339"/>
  <c r="J63" i="339"/>
  <c r="P62" i="339"/>
  <c r="M62" i="339" s="1"/>
  <c r="L62" i="339"/>
  <c r="K62" i="339"/>
  <c r="J62" i="339"/>
  <c r="P61" i="339"/>
  <c r="M61" i="339"/>
  <c r="L61" i="339"/>
  <c r="K61" i="339"/>
  <c r="J61" i="339"/>
  <c r="P60" i="339"/>
  <c r="M60" i="339" s="1"/>
  <c r="L60" i="339"/>
  <c r="K60" i="339"/>
  <c r="J60" i="339"/>
  <c r="P59" i="339"/>
  <c r="M59" i="339"/>
  <c r="L59" i="339"/>
  <c r="K59" i="339"/>
  <c r="J59" i="339"/>
  <c r="P58" i="339"/>
  <c r="M58" i="339" s="1"/>
  <c r="L58" i="339"/>
  <c r="K58" i="339"/>
  <c r="J58" i="339"/>
  <c r="P57" i="339"/>
  <c r="M57" i="339" s="1"/>
  <c r="L57" i="339"/>
  <c r="K57" i="339"/>
  <c r="J57" i="339"/>
  <c r="P56" i="339"/>
  <c r="M56" i="339" s="1"/>
  <c r="L56" i="339"/>
  <c r="K56" i="339"/>
  <c r="J56" i="339"/>
  <c r="P55" i="339"/>
  <c r="M55" i="339"/>
  <c r="L55" i="339"/>
  <c r="K55" i="339"/>
  <c r="J55" i="339"/>
  <c r="P54" i="339"/>
  <c r="M54" i="339"/>
  <c r="L54" i="339"/>
  <c r="K54" i="339"/>
  <c r="J54" i="339"/>
  <c r="P53" i="339"/>
  <c r="M53" i="339"/>
  <c r="L53" i="339"/>
  <c r="K53" i="339"/>
  <c r="J53" i="339"/>
  <c r="P52" i="339"/>
  <c r="M52" i="339" s="1"/>
  <c r="L52" i="339"/>
  <c r="K52" i="339"/>
  <c r="J52" i="339"/>
  <c r="P51" i="339"/>
  <c r="M51" i="339"/>
  <c r="L51" i="339"/>
  <c r="K51" i="339"/>
  <c r="J51" i="339"/>
  <c r="P50" i="339"/>
  <c r="M50" i="339"/>
  <c r="L50" i="339"/>
  <c r="K50" i="339"/>
  <c r="J50" i="339"/>
  <c r="P49" i="339"/>
  <c r="M49" i="339"/>
  <c r="L49" i="339"/>
  <c r="K49" i="339"/>
  <c r="J49" i="339"/>
  <c r="P48" i="339"/>
  <c r="M48" i="339" s="1"/>
  <c r="L48" i="339"/>
  <c r="K48" i="339"/>
  <c r="J48" i="339"/>
  <c r="P47" i="339"/>
  <c r="M47" i="339"/>
  <c r="L47" i="339"/>
  <c r="K47" i="339"/>
  <c r="J47" i="339"/>
  <c r="P46" i="339"/>
  <c r="M46" i="339" s="1"/>
  <c r="L46" i="339"/>
  <c r="K46" i="339"/>
  <c r="J46" i="339"/>
  <c r="P45" i="339"/>
  <c r="M45" i="339"/>
  <c r="L45" i="339"/>
  <c r="K45" i="339"/>
  <c r="J45" i="339"/>
  <c r="P44" i="339"/>
  <c r="M44" i="339" s="1"/>
  <c r="L44" i="339"/>
  <c r="K44" i="339"/>
  <c r="J44" i="339"/>
  <c r="P43" i="339"/>
  <c r="M43" i="339"/>
  <c r="L43" i="339"/>
  <c r="K43" i="339"/>
  <c r="J43" i="339"/>
  <c r="P42" i="339"/>
  <c r="M42" i="339"/>
  <c r="L42" i="339"/>
  <c r="K42" i="339"/>
  <c r="J42" i="339"/>
  <c r="P41" i="339"/>
  <c r="M41" i="339" s="1"/>
  <c r="L41" i="339"/>
  <c r="K41" i="339"/>
  <c r="J41" i="339"/>
  <c r="P40" i="339"/>
  <c r="M40" i="339" s="1"/>
  <c r="L40" i="339"/>
  <c r="K40" i="339"/>
  <c r="J40" i="339"/>
  <c r="H5" i="339"/>
  <c r="D5" i="339"/>
  <c r="C5" i="339"/>
  <c r="A5" i="339"/>
  <c r="C2" i="339"/>
  <c r="A1" i="339"/>
  <c r="K41" i="338"/>
  <c r="B21" i="338"/>
  <c r="B19" i="338"/>
  <c r="H18" i="338"/>
  <c r="F18" i="338"/>
  <c r="L11" i="338"/>
  <c r="I11" i="338"/>
  <c r="G11" i="338"/>
  <c r="E11" i="338"/>
  <c r="D11" i="338"/>
  <c r="C11" i="338"/>
  <c r="L9" i="338"/>
  <c r="I9" i="338"/>
  <c r="G9" i="338"/>
  <c r="E9" i="338"/>
  <c r="B20" i="338" s="1"/>
  <c r="D9" i="338"/>
  <c r="C9" i="338"/>
  <c r="L7" i="338"/>
  <c r="I7" i="338"/>
  <c r="G7" i="338"/>
  <c r="E7" i="338"/>
  <c r="D18" i="338" s="1"/>
  <c r="D7" i="338"/>
  <c r="C7" i="338"/>
  <c r="Y5" i="338"/>
  <c r="L4" i="338"/>
  <c r="E4" i="338"/>
  <c r="A4" i="338"/>
  <c r="Y3" i="338"/>
  <c r="E2" i="338"/>
  <c r="AK1" i="338"/>
  <c r="AI1" i="338"/>
  <c r="AG1" i="338"/>
  <c r="AF1" i="338"/>
  <c r="AC1" i="338"/>
  <c r="AB1" i="338"/>
  <c r="A1" i="338"/>
  <c r="P156" i="337"/>
  <c r="M156" i="337"/>
  <c r="L156" i="337"/>
  <c r="K156" i="337"/>
  <c r="J156" i="337"/>
  <c r="P155" i="337"/>
  <c r="M155" i="337"/>
  <c r="L155" i="337"/>
  <c r="K155" i="337"/>
  <c r="J155" i="337"/>
  <c r="P154" i="337"/>
  <c r="M154" i="337"/>
  <c r="L154" i="337"/>
  <c r="K154" i="337"/>
  <c r="J154" i="337"/>
  <c r="P153" i="337"/>
  <c r="M153" i="337" s="1"/>
  <c r="L153" i="337"/>
  <c r="K153" i="337"/>
  <c r="J153" i="337"/>
  <c r="P152" i="337"/>
  <c r="M152" i="337"/>
  <c r="L152" i="337"/>
  <c r="K152" i="337"/>
  <c r="J152" i="337"/>
  <c r="P151" i="337"/>
  <c r="M151" i="337"/>
  <c r="L151" i="337"/>
  <c r="K151" i="337"/>
  <c r="J151" i="337"/>
  <c r="P150" i="337"/>
  <c r="M150" i="337"/>
  <c r="L150" i="337"/>
  <c r="K150" i="337"/>
  <c r="J150" i="337"/>
  <c r="P149" i="337"/>
  <c r="M149" i="337" s="1"/>
  <c r="L149" i="337"/>
  <c r="K149" i="337"/>
  <c r="J149" i="337"/>
  <c r="P148" i="337"/>
  <c r="M148" i="337"/>
  <c r="L148" i="337"/>
  <c r="K148" i="337"/>
  <c r="J148" i="337"/>
  <c r="P147" i="337"/>
  <c r="M147" i="337" s="1"/>
  <c r="L147" i="337"/>
  <c r="K147" i="337"/>
  <c r="J147" i="337"/>
  <c r="P146" i="337"/>
  <c r="M146" i="337"/>
  <c r="L146" i="337"/>
  <c r="K146" i="337"/>
  <c r="J146" i="337"/>
  <c r="P145" i="337"/>
  <c r="M145" i="337" s="1"/>
  <c r="L145" i="337"/>
  <c r="K145" i="337"/>
  <c r="J145" i="337"/>
  <c r="P144" i="337"/>
  <c r="M144" i="337"/>
  <c r="L144" i="337"/>
  <c r="K144" i="337"/>
  <c r="J144" i="337"/>
  <c r="P143" i="337"/>
  <c r="M143" i="337"/>
  <c r="L143" i="337"/>
  <c r="K143" i="337"/>
  <c r="J143" i="337"/>
  <c r="P142" i="337"/>
  <c r="M142" i="337" s="1"/>
  <c r="L142" i="337"/>
  <c r="K142" i="337"/>
  <c r="J142" i="337"/>
  <c r="P141" i="337"/>
  <c r="M141" i="337" s="1"/>
  <c r="L141" i="337"/>
  <c r="K141" i="337"/>
  <c r="J141" i="337"/>
  <c r="P140" i="337"/>
  <c r="M140" i="337"/>
  <c r="L140" i="337"/>
  <c r="K140" i="337"/>
  <c r="J140" i="337"/>
  <c r="P139" i="337"/>
  <c r="M139" i="337"/>
  <c r="L139" i="337"/>
  <c r="K139" i="337"/>
  <c r="J139" i="337"/>
  <c r="P138" i="337"/>
  <c r="M138" i="337"/>
  <c r="L138" i="337"/>
  <c r="K138" i="337"/>
  <c r="J138" i="337"/>
  <c r="P137" i="337"/>
  <c r="M137" i="337" s="1"/>
  <c r="L137" i="337"/>
  <c r="K137" i="337"/>
  <c r="J137" i="337"/>
  <c r="P136" i="337"/>
  <c r="M136" i="337"/>
  <c r="L136" i="337"/>
  <c r="K136" i="337"/>
  <c r="J136" i="337"/>
  <c r="P135" i="337"/>
  <c r="M135" i="337"/>
  <c r="L135" i="337"/>
  <c r="K135" i="337"/>
  <c r="J135" i="337"/>
  <c r="P134" i="337"/>
  <c r="M134" i="337"/>
  <c r="L134" i="337"/>
  <c r="K134" i="337"/>
  <c r="J134" i="337"/>
  <c r="P133" i="337"/>
  <c r="M133" i="337" s="1"/>
  <c r="L133" i="337"/>
  <c r="K133" i="337"/>
  <c r="J133" i="337"/>
  <c r="P132" i="337"/>
  <c r="M132" i="337"/>
  <c r="L132" i="337"/>
  <c r="K132" i="337"/>
  <c r="J132" i="337"/>
  <c r="P131" i="337"/>
  <c r="M131" i="337" s="1"/>
  <c r="L131" i="337"/>
  <c r="K131" i="337"/>
  <c r="J131" i="337"/>
  <c r="P130" i="337"/>
  <c r="M130" i="337"/>
  <c r="L130" i="337"/>
  <c r="K130" i="337"/>
  <c r="J130" i="337"/>
  <c r="P129" i="337"/>
  <c r="M129" i="337" s="1"/>
  <c r="L129" i="337"/>
  <c r="K129" i="337"/>
  <c r="J129" i="337"/>
  <c r="P128" i="337"/>
  <c r="M128" i="337"/>
  <c r="L128" i="337"/>
  <c r="K128" i="337"/>
  <c r="J128" i="337"/>
  <c r="P127" i="337"/>
  <c r="M127" i="337" s="1"/>
  <c r="L127" i="337"/>
  <c r="K127" i="337"/>
  <c r="J127" i="337"/>
  <c r="P126" i="337"/>
  <c r="M126" i="337" s="1"/>
  <c r="L126" i="337"/>
  <c r="K126" i="337"/>
  <c r="J126" i="337"/>
  <c r="P125" i="337"/>
  <c r="M125" i="337" s="1"/>
  <c r="L125" i="337"/>
  <c r="K125" i="337"/>
  <c r="J125" i="337"/>
  <c r="P124" i="337"/>
  <c r="M124" i="337"/>
  <c r="L124" i="337"/>
  <c r="K124" i="337"/>
  <c r="J124" i="337"/>
  <c r="P123" i="337"/>
  <c r="M123" i="337"/>
  <c r="L123" i="337"/>
  <c r="K123" i="337"/>
  <c r="J123" i="337"/>
  <c r="P122" i="337"/>
  <c r="M122" i="337"/>
  <c r="L122" i="337"/>
  <c r="K122" i="337"/>
  <c r="J122" i="337"/>
  <c r="P121" i="337"/>
  <c r="M121" i="337" s="1"/>
  <c r="L121" i="337"/>
  <c r="K121" i="337"/>
  <c r="J121" i="337"/>
  <c r="P120" i="337"/>
  <c r="M120" i="337"/>
  <c r="L120" i="337"/>
  <c r="K120" i="337"/>
  <c r="J120" i="337"/>
  <c r="P119" i="337"/>
  <c r="M119" i="337"/>
  <c r="L119" i="337"/>
  <c r="K119" i="337"/>
  <c r="J119" i="337"/>
  <c r="P118" i="337"/>
  <c r="M118" i="337"/>
  <c r="L118" i="337"/>
  <c r="K118" i="337"/>
  <c r="J118" i="337"/>
  <c r="P117" i="337"/>
  <c r="M117" i="337" s="1"/>
  <c r="L117" i="337"/>
  <c r="K117" i="337"/>
  <c r="J117" i="337"/>
  <c r="P116" i="337"/>
  <c r="M116" i="337"/>
  <c r="L116" i="337"/>
  <c r="K116" i="337"/>
  <c r="J116" i="337"/>
  <c r="P115" i="337"/>
  <c r="M115" i="337" s="1"/>
  <c r="L115" i="337"/>
  <c r="K115" i="337"/>
  <c r="J115" i="337"/>
  <c r="P114" i="337"/>
  <c r="M114" i="337"/>
  <c r="L114" i="337"/>
  <c r="K114" i="337"/>
  <c r="J114" i="337"/>
  <c r="P113" i="337"/>
  <c r="M113" i="337" s="1"/>
  <c r="L113" i="337"/>
  <c r="K113" i="337"/>
  <c r="J113" i="337"/>
  <c r="P112" i="337"/>
  <c r="M112" i="337"/>
  <c r="L112" i="337"/>
  <c r="K112" i="337"/>
  <c r="J112" i="337"/>
  <c r="P111" i="337"/>
  <c r="M111" i="337"/>
  <c r="L111" i="337"/>
  <c r="K111" i="337"/>
  <c r="J111" i="337"/>
  <c r="P110" i="337"/>
  <c r="M110" i="337" s="1"/>
  <c r="L110" i="337"/>
  <c r="K110" i="337"/>
  <c r="J110" i="337"/>
  <c r="P109" i="337"/>
  <c r="M109" i="337" s="1"/>
  <c r="L109" i="337"/>
  <c r="K109" i="337"/>
  <c r="J109" i="337"/>
  <c r="P108" i="337"/>
  <c r="M108" i="337"/>
  <c r="L108" i="337"/>
  <c r="K108" i="337"/>
  <c r="J108" i="337"/>
  <c r="P107" i="337"/>
  <c r="M107" i="337"/>
  <c r="L107" i="337"/>
  <c r="K107" i="337"/>
  <c r="J107" i="337"/>
  <c r="P106" i="337"/>
  <c r="M106" i="337"/>
  <c r="L106" i="337"/>
  <c r="K106" i="337"/>
  <c r="J106" i="337"/>
  <c r="P105" i="337"/>
  <c r="M105" i="337" s="1"/>
  <c r="L105" i="337"/>
  <c r="K105" i="337"/>
  <c r="J105" i="337"/>
  <c r="P104" i="337"/>
  <c r="M104" i="337"/>
  <c r="L104" i="337"/>
  <c r="K104" i="337"/>
  <c r="J104" i="337"/>
  <c r="P103" i="337"/>
  <c r="M103" i="337"/>
  <c r="L103" i="337"/>
  <c r="K103" i="337"/>
  <c r="J103" i="337"/>
  <c r="P102" i="337"/>
  <c r="M102" i="337"/>
  <c r="L102" i="337"/>
  <c r="K102" i="337"/>
  <c r="J102" i="337"/>
  <c r="P101" i="337"/>
  <c r="M101" i="337" s="1"/>
  <c r="L101" i="337"/>
  <c r="K101" i="337"/>
  <c r="J101" i="337"/>
  <c r="P100" i="337"/>
  <c r="M100" i="337"/>
  <c r="L100" i="337"/>
  <c r="K100" i="337"/>
  <c r="J100" i="337"/>
  <c r="P99" i="337"/>
  <c r="M99" i="337" s="1"/>
  <c r="L99" i="337"/>
  <c r="K99" i="337"/>
  <c r="J99" i="337"/>
  <c r="P98" i="337"/>
  <c r="M98" i="337"/>
  <c r="L98" i="337"/>
  <c r="K98" i="337"/>
  <c r="J98" i="337"/>
  <c r="P97" i="337"/>
  <c r="M97" i="337" s="1"/>
  <c r="L97" i="337"/>
  <c r="K97" i="337"/>
  <c r="J97" i="337"/>
  <c r="P96" i="337"/>
  <c r="M96" i="337"/>
  <c r="L96" i="337"/>
  <c r="K96" i="337"/>
  <c r="J96" i="337"/>
  <c r="P95" i="337"/>
  <c r="M95" i="337" s="1"/>
  <c r="L95" i="337"/>
  <c r="K95" i="337"/>
  <c r="J95" i="337"/>
  <c r="P94" i="337"/>
  <c r="M94" i="337" s="1"/>
  <c r="L94" i="337"/>
  <c r="K94" i="337"/>
  <c r="J94" i="337"/>
  <c r="P93" i="337"/>
  <c r="M93" i="337" s="1"/>
  <c r="L93" i="337"/>
  <c r="K93" i="337"/>
  <c r="J93" i="337"/>
  <c r="P92" i="337"/>
  <c r="M92" i="337"/>
  <c r="L92" i="337"/>
  <c r="K92" i="337"/>
  <c r="J92" i="337"/>
  <c r="P91" i="337"/>
  <c r="M91" i="337"/>
  <c r="L91" i="337"/>
  <c r="K91" i="337"/>
  <c r="J91" i="337"/>
  <c r="P90" i="337"/>
  <c r="M90" i="337"/>
  <c r="L90" i="337"/>
  <c r="K90" i="337"/>
  <c r="J90" i="337"/>
  <c r="P89" i="337"/>
  <c r="M89" i="337" s="1"/>
  <c r="L89" i="337"/>
  <c r="K89" i="337"/>
  <c r="J89" i="337"/>
  <c r="P88" i="337"/>
  <c r="M88" i="337" s="1"/>
  <c r="L88" i="337"/>
  <c r="K88" i="337"/>
  <c r="J88" i="337"/>
  <c r="P87" i="337"/>
  <c r="M87" i="337"/>
  <c r="L87" i="337"/>
  <c r="K87" i="337"/>
  <c r="J87" i="337"/>
  <c r="P86" i="337"/>
  <c r="M86" i="337"/>
  <c r="L86" i="337"/>
  <c r="K86" i="337"/>
  <c r="J86" i="337"/>
  <c r="P85" i="337"/>
  <c r="M85" i="337"/>
  <c r="L85" i="337"/>
  <c r="K85" i="337"/>
  <c r="J85" i="337"/>
  <c r="P84" i="337"/>
  <c r="M84" i="337" s="1"/>
  <c r="L84" i="337"/>
  <c r="K84" i="337"/>
  <c r="J84" i="337"/>
  <c r="P83" i="337"/>
  <c r="M83" i="337"/>
  <c r="L83" i="337"/>
  <c r="K83" i="337"/>
  <c r="J83" i="337"/>
  <c r="P82" i="337"/>
  <c r="M82" i="337"/>
  <c r="L82" i="337"/>
  <c r="K82" i="337"/>
  <c r="J82" i="337"/>
  <c r="P81" i="337"/>
  <c r="M81" i="337"/>
  <c r="L81" i="337"/>
  <c r="K81" i="337"/>
  <c r="J81" i="337"/>
  <c r="P80" i="337"/>
  <c r="M80" i="337" s="1"/>
  <c r="L80" i="337"/>
  <c r="K80" i="337"/>
  <c r="J80" i="337"/>
  <c r="P79" i="337"/>
  <c r="M79" i="337"/>
  <c r="L79" i="337"/>
  <c r="K79" i="337"/>
  <c r="J79" i="337"/>
  <c r="P78" i="337"/>
  <c r="M78" i="337"/>
  <c r="L78" i="337"/>
  <c r="K78" i="337"/>
  <c r="J78" i="337"/>
  <c r="P77" i="337"/>
  <c r="M77" i="337" s="1"/>
  <c r="L77" i="337"/>
  <c r="K77" i="337"/>
  <c r="J77" i="337"/>
  <c r="P76" i="337"/>
  <c r="M76" i="337" s="1"/>
  <c r="L76" i="337"/>
  <c r="K76" i="337"/>
  <c r="J76" i="337"/>
  <c r="P75" i="337"/>
  <c r="M75" i="337"/>
  <c r="L75" i="337"/>
  <c r="K75" i="337"/>
  <c r="J75" i="337"/>
  <c r="P74" i="337"/>
  <c r="M74" i="337"/>
  <c r="L74" i="337"/>
  <c r="K74" i="337"/>
  <c r="J74" i="337"/>
  <c r="P73" i="337"/>
  <c r="M73" i="337"/>
  <c r="L73" i="337"/>
  <c r="K73" i="337"/>
  <c r="J73" i="337"/>
  <c r="P72" i="337"/>
  <c r="M72" i="337" s="1"/>
  <c r="L72" i="337"/>
  <c r="K72" i="337"/>
  <c r="J72" i="337"/>
  <c r="P71" i="337"/>
  <c r="M71" i="337"/>
  <c r="L71" i="337"/>
  <c r="K71" i="337"/>
  <c r="J71" i="337"/>
  <c r="P70" i="337"/>
  <c r="M70" i="337"/>
  <c r="L70" i="337"/>
  <c r="K70" i="337"/>
  <c r="J70" i="337"/>
  <c r="P69" i="337"/>
  <c r="M69" i="337"/>
  <c r="L69" i="337"/>
  <c r="K69" i="337"/>
  <c r="J69" i="337"/>
  <c r="P68" i="337"/>
  <c r="M68" i="337" s="1"/>
  <c r="L68" i="337"/>
  <c r="K68" i="337"/>
  <c r="J68" i="337"/>
  <c r="P67" i="337"/>
  <c r="M67" i="337"/>
  <c r="L67" i="337"/>
  <c r="K67" i="337"/>
  <c r="J67" i="337"/>
  <c r="P66" i="337"/>
  <c r="M66" i="337"/>
  <c r="L66" i="337"/>
  <c r="K66" i="337"/>
  <c r="J66" i="337"/>
  <c r="P65" i="337"/>
  <c r="M65" i="337"/>
  <c r="L65" i="337"/>
  <c r="K65" i="337"/>
  <c r="J65" i="337"/>
  <c r="P64" i="337"/>
  <c r="M64" i="337" s="1"/>
  <c r="L64" i="337"/>
  <c r="K64" i="337"/>
  <c r="J64" i="337"/>
  <c r="P63" i="337"/>
  <c r="M63" i="337"/>
  <c r="L63" i="337"/>
  <c r="K63" i="337"/>
  <c r="J63" i="337"/>
  <c r="P62" i="337"/>
  <c r="M62" i="337"/>
  <c r="L62" i="337"/>
  <c r="K62" i="337"/>
  <c r="J62" i="337"/>
  <c r="P61" i="337"/>
  <c r="M61" i="337" s="1"/>
  <c r="L61" i="337"/>
  <c r="K61" i="337"/>
  <c r="J61" i="337"/>
  <c r="P60" i="337"/>
  <c r="M60" i="337" s="1"/>
  <c r="L60" i="337"/>
  <c r="K60" i="337"/>
  <c r="J60" i="337"/>
  <c r="P59" i="337"/>
  <c r="M59" i="337"/>
  <c r="L59" i="337"/>
  <c r="K59" i="337"/>
  <c r="J59" i="337"/>
  <c r="P58" i="337"/>
  <c r="M58" i="337"/>
  <c r="L58" i="337"/>
  <c r="K58" i="337"/>
  <c r="J58" i="337"/>
  <c r="P57" i="337"/>
  <c r="M57" i="337"/>
  <c r="L57" i="337"/>
  <c r="K57" i="337"/>
  <c r="J57" i="337"/>
  <c r="P56" i="337"/>
  <c r="M56" i="337" s="1"/>
  <c r="L56" i="337"/>
  <c r="K56" i="337"/>
  <c r="J56" i="337"/>
  <c r="P55" i="337"/>
  <c r="M55" i="337"/>
  <c r="L55" i="337"/>
  <c r="K55" i="337"/>
  <c r="J55" i="337"/>
  <c r="P54" i="337"/>
  <c r="M54" i="337"/>
  <c r="L54" i="337"/>
  <c r="K54" i="337"/>
  <c r="J54" i="337"/>
  <c r="P53" i="337"/>
  <c r="M53" i="337"/>
  <c r="L53" i="337"/>
  <c r="K53" i="337"/>
  <c r="J53" i="337"/>
  <c r="P52" i="337"/>
  <c r="M52" i="337" s="1"/>
  <c r="L52" i="337"/>
  <c r="K52" i="337"/>
  <c r="J52" i="337"/>
  <c r="P51" i="337"/>
  <c r="M51" i="337"/>
  <c r="L51" i="337"/>
  <c r="K51" i="337"/>
  <c r="J51" i="337"/>
  <c r="P50" i="337"/>
  <c r="M50" i="337"/>
  <c r="L50" i="337"/>
  <c r="K50" i="337"/>
  <c r="J50" i="337"/>
  <c r="P49" i="337"/>
  <c r="M49" i="337"/>
  <c r="L49" i="337"/>
  <c r="K49" i="337"/>
  <c r="J49" i="337"/>
  <c r="P48" i="337"/>
  <c r="M48" i="337" s="1"/>
  <c r="L48" i="337"/>
  <c r="K48" i="337"/>
  <c r="J48" i="337"/>
  <c r="P47" i="337"/>
  <c r="M47" i="337"/>
  <c r="L47" i="337"/>
  <c r="K47" i="337"/>
  <c r="J47" i="337"/>
  <c r="P46" i="337"/>
  <c r="M46" i="337"/>
  <c r="L46" i="337"/>
  <c r="K46" i="337"/>
  <c r="J46" i="337"/>
  <c r="P45" i="337"/>
  <c r="M45" i="337" s="1"/>
  <c r="L45" i="337"/>
  <c r="K45" i="337"/>
  <c r="J45" i="337"/>
  <c r="P44" i="337"/>
  <c r="M44" i="337" s="1"/>
  <c r="L44" i="337"/>
  <c r="K44" i="337"/>
  <c r="J44" i="337"/>
  <c r="P43" i="337"/>
  <c r="M43" i="337"/>
  <c r="L43" i="337"/>
  <c r="K43" i="337"/>
  <c r="J43" i="337"/>
  <c r="P42" i="337"/>
  <c r="M42" i="337"/>
  <c r="L42" i="337"/>
  <c r="K42" i="337"/>
  <c r="J42" i="337"/>
  <c r="P41" i="337"/>
  <c r="M41" i="337"/>
  <c r="L41" i="337"/>
  <c r="K41" i="337"/>
  <c r="J41" i="337"/>
  <c r="P40" i="337"/>
  <c r="M40" i="337" s="1"/>
  <c r="L40" i="337"/>
  <c r="K40" i="337"/>
  <c r="J40" i="337"/>
  <c r="H5" i="337"/>
  <c r="D5" i="337"/>
  <c r="C5" i="337"/>
  <c r="A5" i="337"/>
  <c r="C2" i="337"/>
  <c r="A1" i="337"/>
  <c r="K41" i="336"/>
  <c r="B21" i="336"/>
  <c r="B19" i="336"/>
  <c r="H18" i="336"/>
  <c r="L11" i="336"/>
  <c r="I11" i="336"/>
  <c r="G11" i="336"/>
  <c r="E11" i="336"/>
  <c r="D11" i="336"/>
  <c r="C11" i="336"/>
  <c r="L9" i="336"/>
  <c r="I9" i="336"/>
  <c r="G9" i="336"/>
  <c r="E9" i="336"/>
  <c r="B20" i="336" s="1"/>
  <c r="D9" i="336"/>
  <c r="C9" i="336"/>
  <c r="L7" i="336"/>
  <c r="I7" i="336"/>
  <c r="G7" i="336"/>
  <c r="E7" i="336"/>
  <c r="D18" i="336" s="1"/>
  <c r="D7" i="336"/>
  <c r="C7" i="336"/>
  <c r="Y5" i="336"/>
  <c r="L4" i="336"/>
  <c r="E4" i="336"/>
  <c r="A4" i="336"/>
  <c r="Y3" i="336"/>
  <c r="E2" i="336"/>
  <c r="AJ1" i="336"/>
  <c r="AI1" i="336"/>
  <c r="AF1" i="336"/>
  <c r="AE1" i="336"/>
  <c r="AB1" i="336"/>
  <c r="A1" i="336"/>
  <c r="P156" i="335"/>
  <c r="M156" i="335"/>
  <c r="L156" i="335"/>
  <c r="K156" i="335"/>
  <c r="J156" i="335"/>
  <c r="P155" i="335"/>
  <c r="M155" i="335"/>
  <c r="L155" i="335"/>
  <c r="K155" i="335"/>
  <c r="J155" i="335"/>
  <c r="P154" i="335"/>
  <c r="M154" i="335"/>
  <c r="L154" i="335"/>
  <c r="K154" i="335"/>
  <c r="J154" i="335"/>
  <c r="P153" i="335"/>
  <c r="M153" i="335" s="1"/>
  <c r="L153" i="335"/>
  <c r="K153" i="335"/>
  <c r="J153" i="335"/>
  <c r="P152" i="335"/>
  <c r="M152" i="335"/>
  <c r="L152" i="335"/>
  <c r="K152" i="335"/>
  <c r="J152" i="335"/>
  <c r="P151" i="335"/>
  <c r="M151" i="335"/>
  <c r="L151" i="335"/>
  <c r="K151" i="335"/>
  <c r="J151" i="335"/>
  <c r="P150" i="335"/>
  <c r="M150" i="335"/>
  <c r="L150" i="335"/>
  <c r="K150" i="335"/>
  <c r="J150" i="335"/>
  <c r="P149" i="335"/>
  <c r="M149" i="335" s="1"/>
  <c r="L149" i="335"/>
  <c r="K149" i="335"/>
  <c r="J149" i="335"/>
  <c r="P148" i="335"/>
  <c r="M148" i="335"/>
  <c r="L148" i="335"/>
  <c r="K148" i="335"/>
  <c r="J148" i="335"/>
  <c r="P147" i="335"/>
  <c r="M147" i="335"/>
  <c r="L147" i="335"/>
  <c r="K147" i="335"/>
  <c r="J147" i="335"/>
  <c r="P146" i="335"/>
  <c r="M146" i="335"/>
  <c r="L146" i="335"/>
  <c r="K146" i="335"/>
  <c r="J146" i="335"/>
  <c r="P145" i="335"/>
  <c r="M145" i="335" s="1"/>
  <c r="L145" i="335"/>
  <c r="K145" i="335"/>
  <c r="J145" i="335"/>
  <c r="P144" i="335"/>
  <c r="M144" i="335"/>
  <c r="L144" i="335"/>
  <c r="K144" i="335"/>
  <c r="J144" i="335"/>
  <c r="P143" i="335"/>
  <c r="M143" i="335"/>
  <c r="L143" i="335"/>
  <c r="K143" i="335"/>
  <c r="J143" i="335"/>
  <c r="P142" i="335"/>
  <c r="M142" i="335" s="1"/>
  <c r="L142" i="335"/>
  <c r="K142" i="335"/>
  <c r="J142" i="335"/>
  <c r="P141" i="335"/>
  <c r="M141" i="335" s="1"/>
  <c r="L141" i="335"/>
  <c r="K141" i="335"/>
  <c r="J141" i="335"/>
  <c r="P140" i="335"/>
  <c r="M140" i="335"/>
  <c r="L140" i="335"/>
  <c r="K140" i="335"/>
  <c r="J140" i="335"/>
  <c r="P139" i="335"/>
  <c r="M139" i="335"/>
  <c r="L139" i="335"/>
  <c r="K139" i="335"/>
  <c r="J139" i="335"/>
  <c r="P138" i="335"/>
  <c r="M138" i="335"/>
  <c r="L138" i="335"/>
  <c r="K138" i="335"/>
  <c r="J138" i="335"/>
  <c r="P137" i="335"/>
  <c r="M137" i="335" s="1"/>
  <c r="L137" i="335"/>
  <c r="K137" i="335"/>
  <c r="J137" i="335"/>
  <c r="P136" i="335"/>
  <c r="M136" i="335"/>
  <c r="L136" i="335"/>
  <c r="K136" i="335"/>
  <c r="J136" i="335"/>
  <c r="P135" i="335"/>
  <c r="M135" i="335"/>
  <c r="L135" i="335"/>
  <c r="K135" i="335"/>
  <c r="J135" i="335"/>
  <c r="P134" i="335"/>
  <c r="M134" i="335"/>
  <c r="L134" i="335"/>
  <c r="K134" i="335"/>
  <c r="J134" i="335"/>
  <c r="P133" i="335"/>
  <c r="M133" i="335" s="1"/>
  <c r="L133" i="335"/>
  <c r="K133" i="335"/>
  <c r="J133" i="335"/>
  <c r="P132" i="335"/>
  <c r="M132" i="335"/>
  <c r="L132" i="335"/>
  <c r="K132" i="335"/>
  <c r="J132" i="335"/>
  <c r="P131" i="335"/>
  <c r="M131" i="335"/>
  <c r="L131" i="335"/>
  <c r="K131" i="335"/>
  <c r="J131" i="335"/>
  <c r="P130" i="335"/>
  <c r="M130" i="335"/>
  <c r="L130" i="335"/>
  <c r="K130" i="335"/>
  <c r="J130" i="335"/>
  <c r="P129" i="335"/>
  <c r="M129" i="335" s="1"/>
  <c r="L129" i="335"/>
  <c r="K129" i="335"/>
  <c r="J129" i="335"/>
  <c r="P128" i="335"/>
  <c r="M128" i="335"/>
  <c r="L128" i="335"/>
  <c r="K128" i="335"/>
  <c r="J128" i="335"/>
  <c r="P127" i="335"/>
  <c r="M127" i="335"/>
  <c r="L127" i="335"/>
  <c r="K127" i="335"/>
  <c r="J127" i="335"/>
  <c r="P126" i="335"/>
  <c r="M126" i="335" s="1"/>
  <c r="L126" i="335"/>
  <c r="K126" i="335"/>
  <c r="J126" i="335"/>
  <c r="P125" i="335"/>
  <c r="M125" i="335" s="1"/>
  <c r="L125" i="335"/>
  <c r="K125" i="335"/>
  <c r="J125" i="335"/>
  <c r="P124" i="335"/>
  <c r="M124" i="335"/>
  <c r="L124" i="335"/>
  <c r="K124" i="335"/>
  <c r="J124" i="335"/>
  <c r="P123" i="335"/>
  <c r="M123" i="335"/>
  <c r="L123" i="335"/>
  <c r="K123" i="335"/>
  <c r="J123" i="335"/>
  <c r="P122" i="335"/>
  <c r="M122" i="335"/>
  <c r="L122" i="335"/>
  <c r="K122" i="335"/>
  <c r="J122" i="335"/>
  <c r="P121" i="335"/>
  <c r="M121" i="335" s="1"/>
  <c r="L121" i="335"/>
  <c r="K121" i="335"/>
  <c r="J121" i="335"/>
  <c r="P120" i="335"/>
  <c r="M120" i="335"/>
  <c r="L120" i="335"/>
  <c r="K120" i="335"/>
  <c r="J120" i="335"/>
  <c r="P119" i="335"/>
  <c r="M119" i="335"/>
  <c r="L119" i="335"/>
  <c r="K119" i="335"/>
  <c r="J119" i="335"/>
  <c r="P118" i="335"/>
  <c r="M118" i="335"/>
  <c r="L118" i="335"/>
  <c r="K118" i="335"/>
  <c r="J118" i="335"/>
  <c r="P117" i="335"/>
  <c r="M117" i="335" s="1"/>
  <c r="L117" i="335"/>
  <c r="K117" i="335"/>
  <c r="J117" i="335"/>
  <c r="P116" i="335"/>
  <c r="M116" i="335"/>
  <c r="L116" i="335"/>
  <c r="K116" i="335"/>
  <c r="J116" i="335"/>
  <c r="P115" i="335"/>
  <c r="M115" i="335"/>
  <c r="L115" i="335"/>
  <c r="K115" i="335"/>
  <c r="J115" i="335"/>
  <c r="P114" i="335"/>
  <c r="M114" i="335"/>
  <c r="L114" i="335"/>
  <c r="K114" i="335"/>
  <c r="J114" i="335"/>
  <c r="P113" i="335"/>
  <c r="M113" i="335" s="1"/>
  <c r="L113" i="335"/>
  <c r="K113" i="335"/>
  <c r="J113" i="335"/>
  <c r="P112" i="335"/>
  <c r="M112" i="335"/>
  <c r="L112" i="335"/>
  <c r="K112" i="335"/>
  <c r="J112" i="335"/>
  <c r="P111" i="335"/>
  <c r="M111" i="335"/>
  <c r="L111" i="335"/>
  <c r="K111" i="335"/>
  <c r="J111" i="335"/>
  <c r="P110" i="335"/>
  <c r="M110" i="335" s="1"/>
  <c r="L110" i="335"/>
  <c r="K110" i="335"/>
  <c r="J110" i="335"/>
  <c r="P109" i="335"/>
  <c r="M109" i="335" s="1"/>
  <c r="L109" i="335"/>
  <c r="K109" i="335"/>
  <c r="J109" i="335"/>
  <c r="P108" i="335"/>
  <c r="M108" i="335"/>
  <c r="L108" i="335"/>
  <c r="K108" i="335"/>
  <c r="J108" i="335"/>
  <c r="P107" i="335"/>
  <c r="M107" i="335"/>
  <c r="L107" i="335"/>
  <c r="K107" i="335"/>
  <c r="J107" i="335"/>
  <c r="P106" i="335"/>
  <c r="M106" i="335"/>
  <c r="L106" i="335"/>
  <c r="K106" i="335"/>
  <c r="J106" i="335"/>
  <c r="P105" i="335"/>
  <c r="M105" i="335" s="1"/>
  <c r="L105" i="335"/>
  <c r="K105" i="335"/>
  <c r="J105" i="335"/>
  <c r="P104" i="335"/>
  <c r="M104" i="335"/>
  <c r="L104" i="335"/>
  <c r="K104" i="335"/>
  <c r="J104" i="335"/>
  <c r="P103" i="335"/>
  <c r="M103" i="335"/>
  <c r="L103" i="335"/>
  <c r="K103" i="335"/>
  <c r="J103" i="335"/>
  <c r="P102" i="335"/>
  <c r="M102" i="335"/>
  <c r="L102" i="335"/>
  <c r="K102" i="335"/>
  <c r="J102" i="335"/>
  <c r="P101" i="335"/>
  <c r="M101" i="335" s="1"/>
  <c r="L101" i="335"/>
  <c r="K101" i="335"/>
  <c r="J101" i="335"/>
  <c r="P100" i="335"/>
  <c r="M100" i="335"/>
  <c r="L100" i="335"/>
  <c r="K100" i="335"/>
  <c r="J100" i="335"/>
  <c r="P99" i="335"/>
  <c r="M99" i="335"/>
  <c r="L99" i="335"/>
  <c r="K99" i="335"/>
  <c r="J99" i="335"/>
  <c r="P98" i="335"/>
  <c r="M98" i="335"/>
  <c r="L98" i="335"/>
  <c r="K98" i="335"/>
  <c r="J98" i="335"/>
  <c r="P97" i="335"/>
  <c r="M97" i="335" s="1"/>
  <c r="L97" i="335"/>
  <c r="K97" i="335"/>
  <c r="J97" i="335"/>
  <c r="P96" i="335"/>
  <c r="M96" i="335"/>
  <c r="L96" i="335"/>
  <c r="K96" i="335"/>
  <c r="J96" i="335"/>
  <c r="P95" i="335"/>
  <c r="M95" i="335"/>
  <c r="L95" i="335"/>
  <c r="K95" i="335"/>
  <c r="J95" i="335"/>
  <c r="P94" i="335"/>
  <c r="M94" i="335" s="1"/>
  <c r="L94" i="335"/>
  <c r="K94" i="335"/>
  <c r="J94" i="335"/>
  <c r="P93" i="335"/>
  <c r="M93" i="335" s="1"/>
  <c r="L93" i="335"/>
  <c r="K93" i="335"/>
  <c r="J93" i="335"/>
  <c r="P92" i="335"/>
  <c r="M92" i="335"/>
  <c r="L92" i="335"/>
  <c r="K92" i="335"/>
  <c r="J92" i="335"/>
  <c r="P91" i="335"/>
  <c r="M91" i="335"/>
  <c r="L91" i="335"/>
  <c r="K91" i="335"/>
  <c r="J91" i="335"/>
  <c r="P90" i="335"/>
  <c r="M90" i="335"/>
  <c r="L90" i="335"/>
  <c r="K90" i="335"/>
  <c r="J90" i="335"/>
  <c r="P89" i="335"/>
  <c r="M89" i="335" s="1"/>
  <c r="L89" i="335"/>
  <c r="K89" i="335"/>
  <c r="J89" i="335"/>
  <c r="P88" i="335"/>
  <c r="M88" i="335"/>
  <c r="L88" i="335"/>
  <c r="K88" i="335"/>
  <c r="J88" i="335"/>
  <c r="P87" i="335"/>
  <c r="M87" i="335"/>
  <c r="L87" i="335"/>
  <c r="K87" i="335"/>
  <c r="J87" i="335"/>
  <c r="P86" i="335"/>
  <c r="M86" i="335"/>
  <c r="L86" i="335"/>
  <c r="K86" i="335"/>
  <c r="J86" i="335"/>
  <c r="P85" i="335"/>
  <c r="M85" i="335" s="1"/>
  <c r="L85" i="335"/>
  <c r="K85" i="335"/>
  <c r="J85" i="335"/>
  <c r="P84" i="335"/>
  <c r="M84" i="335"/>
  <c r="L84" i="335"/>
  <c r="K84" i="335"/>
  <c r="J84" i="335"/>
  <c r="P83" i="335"/>
  <c r="M83" i="335"/>
  <c r="L83" i="335"/>
  <c r="K83" i="335"/>
  <c r="J83" i="335"/>
  <c r="P82" i="335"/>
  <c r="M82" i="335"/>
  <c r="L82" i="335"/>
  <c r="K82" i="335"/>
  <c r="J82" i="335"/>
  <c r="P81" i="335"/>
  <c r="M81" i="335" s="1"/>
  <c r="L81" i="335"/>
  <c r="K81" i="335"/>
  <c r="J81" i="335"/>
  <c r="P80" i="335"/>
  <c r="M80" i="335"/>
  <c r="L80" i="335"/>
  <c r="K80" i="335"/>
  <c r="J80" i="335"/>
  <c r="P79" i="335"/>
  <c r="M79" i="335"/>
  <c r="L79" i="335"/>
  <c r="K79" i="335"/>
  <c r="J79" i="335"/>
  <c r="P78" i="335"/>
  <c r="M78" i="335" s="1"/>
  <c r="L78" i="335"/>
  <c r="K78" i="335"/>
  <c r="J78" i="335"/>
  <c r="P77" i="335"/>
  <c r="M77" i="335" s="1"/>
  <c r="L77" i="335"/>
  <c r="K77" i="335"/>
  <c r="J77" i="335"/>
  <c r="P76" i="335"/>
  <c r="M76" i="335"/>
  <c r="L76" i="335"/>
  <c r="K76" i="335"/>
  <c r="J76" i="335"/>
  <c r="P75" i="335"/>
  <c r="M75" i="335"/>
  <c r="L75" i="335"/>
  <c r="K75" i="335"/>
  <c r="J75" i="335"/>
  <c r="P74" i="335"/>
  <c r="M74" i="335"/>
  <c r="L74" i="335"/>
  <c r="K74" i="335"/>
  <c r="J74" i="335"/>
  <c r="P73" i="335"/>
  <c r="M73" i="335" s="1"/>
  <c r="L73" i="335"/>
  <c r="K73" i="335"/>
  <c r="J73" i="335"/>
  <c r="P72" i="335"/>
  <c r="M72" i="335"/>
  <c r="L72" i="335"/>
  <c r="K72" i="335"/>
  <c r="J72" i="335"/>
  <c r="P71" i="335"/>
  <c r="M71" i="335"/>
  <c r="L71" i="335"/>
  <c r="K71" i="335"/>
  <c r="J71" i="335"/>
  <c r="P70" i="335"/>
  <c r="M70" i="335"/>
  <c r="L70" i="335"/>
  <c r="K70" i="335"/>
  <c r="J70" i="335"/>
  <c r="P69" i="335"/>
  <c r="M69" i="335" s="1"/>
  <c r="L69" i="335"/>
  <c r="K69" i="335"/>
  <c r="J69" i="335"/>
  <c r="P68" i="335"/>
  <c r="M68" i="335"/>
  <c r="L68" i="335"/>
  <c r="K68" i="335"/>
  <c r="J68" i="335"/>
  <c r="P67" i="335"/>
  <c r="M67" i="335"/>
  <c r="L67" i="335"/>
  <c r="K67" i="335"/>
  <c r="J67" i="335"/>
  <c r="P66" i="335"/>
  <c r="M66" i="335"/>
  <c r="L66" i="335"/>
  <c r="K66" i="335"/>
  <c r="J66" i="335"/>
  <c r="P65" i="335"/>
  <c r="M65" i="335" s="1"/>
  <c r="L65" i="335"/>
  <c r="K65" i="335"/>
  <c r="J65" i="335"/>
  <c r="P64" i="335"/>
  <c r="M64" i="335"/>
  <c r="L64" i="335"/>
  <c r="K64" i="335"/>
  <c r="J64" i="335"/>
  <c r="P63" i="335"/>
  <c r="M63" i="335"/>
  <c r="L63" i="335"/>
  <c r="K63" i="335"/>
  <c r="J63" i="335"/>
  <c r="P62" i="335"/>
  <c r="M62" i="335" s="1"/>
  <c r="L62" i="335"/>
  <c r="K62" i="335"/>
  <c r="J62" i="335"/>
  <c r="P61" i="335"/>
  <c r="M61" i="335" s="1"/>
  <c r="L61" i="335"/>
  <c r="K61" i="335"/>
  <c r="J61" i="335"/>
  <c r="P60" i="335"/>
  <c r="M60" i="335"/>
  <c r="L60" i="335"/>
  <c r="K60" i="335"/>
  <c r="J60" i="335"/>
  <c r="P59" i="335"/>
  <c r="M59" i="335"/>
  <c r="L59" i="335"/>
  <c r="K59" i="335"/>
  <c r="J59" i="335"/>
  <c r="P58" i="335"/>
  <c r="M58" i="335"/>
  <c r="L58" i="335"/>
  <c r="K58" i="335"/>
  <c r="J58" i="335"/>
  <c r="P57" i="335"/>
  <c r="M57" i="335" s="1"/>
  <c r="L57" i="335"/>
  <c r="K57" i="335"/>
  <c r="J57" i="335"/>
  <c r="P56" i="335"/>
  <c r="M56" i="335"/>
  <c r="L56" i="335"/>
  <c r="K56" i="335"/>
  <c r="J56" i="335"/>
  <c r="P55" i="335"/>
  <c r="M55" i="335"/>
  <c r="L55" i="335"/>
  <c r="K55" i="335"/>
  <c r="J55" i="335"/>
  <c r="P54" i="335"/>
  <c r="M54" i="335"/>
  <c r="L54" i="335"/>
  <c r="K54" i="335"/>
  <c r="J54" i="335"/>
  <c r="P53" i="335"/>
  <c r="M53" i="335" s="1"/>
  <c r="L53" i="335"/>
  <c r="K53" i="335"/>
  <c r="J53" i="335"/>
  <c r="P52" i="335"/>
  <c r="M52" i="335"/>
  <c r="L52" i="335"/>
  <c r="K52" i="335"/>
  <c r="J52" i="335"/>
  <c r="P51" i="335"/>
  <c r="M51" i="335"/>
  <c r="L51" i="335"/>
  <c r="K51" i="335"/>
  <c r="J51" i="335"/>
  <c r="P50" i="335"/>
  <c r="M50" i="335"/>
  <c r="L50" i="335"/>
  <c r="K50" i="335"/>
  <c r="J50" i="335"/>
  <c r="P49" i="335"/>
  <c r="M49" i="335" s="1"/>
  <c r="L49" i="335"/>
  <c r="K49" i="335"/>
  <c r="J49" i="335"/>
  <c r="P48" i="335"/>
  <c r="M48" i="335"/>
  <c r="L48" i="335"/>
  <c r="K48" i="335"/>
  <c r="J48" i="335"/>
  <c r="P47" i="335"/>
  <c r="M47" i="335"/>
  <c r="L47" i="335"/>
  <c r="K47" i="335"/>
  <c r="J47" i="335"/>
  <c r="P46" i="335"/>
  <c r="M46" i="335" s="1"/>
  <c r="L46" i="335"/>
  <c r="K46" i="335"/>
  <c r="J46" i="335"/>
  <c r="P45" i="335"/>
  <c r="M45" i="335" s="1"/>
  <c r="L45" i="335"/>
  <c r="K45" i="335"/>
  <c r="J45" i="335"/>
  <c r="P44" i="335"/>
  <c r="M44" i="335"/>
  <c r="L44" i="335"/>
  <c r="K44" i="335"/>
  <c r="J44" i="335"/>
  <c r="P43" i="335"/>
  <c r="M43" i="335"/>
  <c r="L43" i="335"/>
  <c r="K43" i="335"/>
  <c r="J43" i="335"/>
  <c r="P42" i="335"/>
  <c r="M42" i="335"/>
  <c r="L42" i="335"/>
  <c r="K42" i="335"/>
  <c r="J42" i="335"/>
  <c r="P41" i="335"/>
  <c r="M41" i="335" s="1"/>
  <c r="L41" i="335"/>
  <c r="K41" i="335"/>
  <c r="J41" i="335"/>
  <c r="P40" i="335"/>
  <c r="M40" i="335"/>
  <c r="L40" i="335"/>
  <c r="K40" i="335"/>
  <c r="J40" i="335"/>
  <c r="H5" i="335"/>
  <c r="D5" i="335"/>
  <c r="C5" i="335"/>
  <c r="A5" i="335"/>
  <c r="C2" i="335"/>
  <c r="A1" i="335"/>
  <c r="K41" i="334"/>
  <c r="B20" i="334"/>
  <c r="B19" i="334"/>
  <c r="D18" i="334"/>
  <c r="L13" i="334"/>
  <c r="I13" i="334"/>
  <c r="G13" i="334"/>
  <c r="E13" i="334"/>
  <c r="D13" i="334"/>
  <c r="C13" i="334"/>
  <c r="L11" i="334"/>
  <c r="I11" i="334"/>
  <c r="G11" i="334"/>
  <c r="E11" i="334"/>
  <c r="B21" i="334" s="1"/>
  <c r="D11" i="334"/>
  <c r="C11" i="334"/>
  <c r="L9" i="334"/>
  <c r="I9" i="334"/>
  <c r="E9" i="334"/>
  <c r="F18" i="334" s="1"/>
  <c r="D9" i="334"/>
  <c r="C9" i="334"/>
  <c r="L7" i="334"/>
  <c r="I7" i="334"/>
  <c r="G7" i="334"/>
  <c r="E7" i="334"/>
  <c r="D7" i="334"/>
  <c r="C7" i="334"/>
  <c r="Y5" i="334"/>
  <c r="M4" i="334"/>
  <c r="E4" i="334"/>
  <c r="A4" i="334"/>
  <c r="Y3" i="334"/>
  <c r="E2" i="334"/>
  <c r="AF1" i="334"/>
  <c r="AE1" i="334"/>
  <c r="A1" i="334"/>
  <c r="P156" i="333"/>
  <c r="M156" i="333"/>
  <c r="L156" i="333"/>
  <c r="K156" i="333"/>
  <c r="J156" i="333"/>
  <c r="P155" i="333"/>
  <c r="M155" i="333" s="1"/>
  <c r="L155" i="333"/>
  <c r="K155" i="333"/>
  <c r="J155" i="333"/>
  <c r="P154" i="333"/>
  <c r="M154" i="333"/>
  <c r="L154" i="333"/>
  <c r="K154" i="333"/>
  <c r="J154" i="333"/>
  <c r="P153" i="333"/>
  <c r="M153" i="333" s="1"/>
  <c r="L153" i="333"/>
  <c r="K153" i="333"/>
  <c r="J153" i="333"/>
  <c r="P152" i="333"/>
  <c r="M152" i="333"/>
  <c r="L152" i="333"/>
  <c r="K152" i="333"/>
  <c r="J152" i="333"/>
  <c r="P151" i="333"/>
  <c r="M151" i="333"/>
  <c r="L151" i="333"/>
  <c r="K151" i="333"/>
  <c r="J151" i="333"/>
  <c r="P150" i="333"/>
  <c r="M150" i="333" s="1"/>
  <c r="L150" i="333"/>
  <c r="K150" i="333"/>
  <c r="J150" i="333"/>
  <c r="P149" i="333"/>
  <c r="M149" i="333" s="1"/>
  <c r="L149" i="333"/>
  <c r="K149" i="333"/>
  <c r="J149" i="333"/>
  <c r="P148" i="333"/>
  <c r="M148" i="333"/>
  <c r="L148" i="333"/>
  <c r="K148" i="333"/>
  <c r="J148" i="333"/>
  <c r="P147" i="333"/>
  <c r="M147" i="333"/>
  <c r="L147" i="333"/>
  <c r="K147" i="333"/>
  <c r="J147" i="333"/>
  <c r="P146" i="333"/>
  <c r="M146" i="333"/>
  <c r="L146" i="333"/>
  <c r="K146" i="333"/>
  <c r="J146" i="333"/>
  <c r="P145" i="333"/>
  <c r="M145" i="333" s="1"/>
  <c r="L145" i="333"/>
  <c r="K145" i="333"/>
  <c r="J145" i="333"/>
  <c r="P144" i="333"/>
  <c r="M144" i="333"/>
  <c r="L144" i="333"/>
  <c r="K144" i="333"/>
  <c r="J144" i="333"/>
  <c r="P143" i="333"/>
  <c r="M143" i="333"/>
  <c r="L143" i="333"/>
  <c r="K143" i="333"/>
  <c r="J143" i="333"/>
  <c r="P142" i="333"/>
  <c r="M142" i="333"/>
  <c r="L142" i="333"/>
  <c r="K142" i="333"/>
  <c r="J142" i="333"/>
  <c r="P141" i="333"/>
  <c r="M141" i="333" s="1"/>
  <c r="L141" i="333"/>
  <c r="K141" i="333"/>
  <c r="J141" i="333"/>
  <c r="P140" i="333"/>
  <c r="M140" i="333"/>
  <c r="L140" i="333"/>
  <c r="K140" i="333"/>
  <c r="J140" i="333"/>
  <c r="P139" i="333"/>
  <c r="M139" i="333" s="1"/>
  <c r="L139" i="333"/>
  <c r="K139" i="333"/>
  <c r="J139" i="333"/>
  <c r="P138" i="333"/>
  <c r="M138" i="333"/>
  <c r="L138" i="333"/>
  <c r="K138" i="333"/>
  <c r="J138" i="333"/>
  <c r="P137" i="333"/>
  <c r="M137" i="333" s="1"/>
  <c r="L137" i="333"/>
  <c r="K137" i="333"/>
  <c r="J137" i="333"/>
  <c r="P136" i="333"/>
  <c r="M136" i="333"/>
  <c r="L136" i="333"/>
  <c r="K136" i="333"/>
  <c r="J136" i="333"/>
  <c r="P135" i="333"/>
  <c r="M135" i="333"/>
  <c r="L135" i="333"/>
  <c r="K135" i="333"/>
  <c r="J135" i="333"/>
  <c r="P134" i="333"/>
  <c r="M134" i="333" s="1"/>
  <c r="L134" i="333"/>
  <c r="K134" i="333"/>
  <c r="J134" i="333"/>
  <c r="P133" i="333"/>
  <c r="M133" i="333" s="1"/>
  <c r="L133" i="333"/>
  <c r="K133" i="333"/>
  <c r="J133" i="333"/>
  <c r="P132" i="333"/>
  <c r="M132" i="333"/>
  <c r="L132" i="333"/>
  <c r="K132" i="333"/>
  <c r="J132" i="333"/>
  <c r="P131" i="333"/>
  <c r="M131" i="333"/>
  <c r="L131" i="333"/>
  <c r="K131" i="333"/>
  <c r="J131" i="333"/>
  <c r="P130" i="333"/>
  <c r="M130" i="333"/>
  <c r="L130" i="333"/>
  <c r="K130" i="333"/>
  <c r="J130" i="333"/>
  <c r="P129" i="333"/>
  <c r="M129" i="333" s="1"/>
  <c r="L129" i="333"/>
  <c r="K129" i="333"/>
  <c r="J129" i="333"/>
  <c r="P128" i="333"/>
  <c r="M128" i="333"/>
  <c r="L128" i="333"/>
  <c r="K128" i="333"/>
  <c r="J128" i="333"/>
  <c r="P127" i="333"/>
  <c r="M127" i="333"/>
  <c r="L127" i="333"/>
  <c r="K127" i="333"/>
  <c r="J127" i="333"/>
  <c r="P126" i="333"/>
  <c r="M126" i="333"/>
  <c r="L126" i="333"/>
  <c r="K126" i="333"/>
  <c r="J126" i="333"/>
  <c r="P125" i="333"/>
  <c r="M125" i="333" s="1"/>
  <c r="L125" i="333"/>
  <c r="K125" i="333"/>
  <c r="J125" i="333"/>
  <c r="P124" i="333"/>
  <c r="M124" i="333"/>
  <c r="L124" i="333"/>
  <c r="K124" i="333"/>
  <c r="J124" i="333"/>
  <c r="P123" i="333"/>
  <c r="M123" i="333" s="1"/>
  <c r="L123" i="333"/>
  <c r="K123" i="333"/>
  <c r="J123" i="333"/>
  <c r="P122" i="333"/>
  <c r="M122" i="333"/>
  <c r="L122" i="333"/>
  <c r="K122" i="333"/>
  <c r="J122" i="333"/>
  <c r="P121" i="333"/>
  <c r="M121" i="333" s="1"/>
  <c r="L121" i="333"/>
  <c r="K121" i="333"/>
  <c r="J121" i="333"/>
  <c r="P120" i="333"/>
  <c r="M120" i="333"/>
  <c r="L120" i="333"/>
  <c r="K120" i="333"/>
  <c r="J120" i="333"/>
  <c r="P119" i="333"/>
  <c r="M119" i="333"/>
  <c r="L119" i="333"/>
  <c r="K119" i="333"/>
  <c r="J119" i="333"/>
  <c r="P118" i="333"/>
  <c r="M118" i="333" s="1"/>
  <c r="L118" i="333"/>
  <c r="K118" i="333"/>
  <c r="J118" i="333"/>
  <c r="P117" i="333"/>
  <c r="M117" i="333" s="1"/>
  <c r="L117" i="333"/>
  <c r="K117" i="333"/>
  <c r="J117" i="333"/>
  <c r="P116" i="333"/>
  <c r="M116" i="333"/>
  <c r="L116" i="333"/>
  <c r="K116" i="333"/>
  <c r="J116" i="333"/>
  <c r="P115" i="333"/>
  <c r="M115" i="333"/>
  <c r="L115" i="333"/>
  <c r="K115" i="333"/>
  <c r="J115" i="333"/>
  <c r="P114" i="333"/>
  <c r="M114" i="333"/>
  <c r="L114" i="333"/>
  <c r="K114" i="333"/>
  <c r="J114" i="333"/>
  <c r="P113" i="333"/>
  <c r="M113" i="333" s="1"/>
  <c r="L113" i="333"/>
  <c r="K113" i="333"/>
  <c r="J113" i="333"/>
  <c r="P112" i="333"/>
  <c r="M112" i="333"/>
  <c r="L112" i="333"/>
  <c r="K112" i="333"/>
  <c r="J112" i="333"/>
  <c r="P111" i="333"/>
  <c r="M111" i="333"/>
  <c r="L111" i="333"/>
  <c r="K111" i="333"/>
  <c r="J111" i="333"/>
  <c r="P110" i="333"/>
  <c r="M110" i="333"/>
  <c r="L110" i="333"/>
  <c r="K110" i="333"/>
  <c r="J110" i="333"/>
  <c r="P109" i="333"/>
  <c r="M109" i="333" s="1"/>
  <c r="L109" i="333"/>
  <c r="K109" i="333"/>
  <c r="J109" i="333"/>
  <c r="P108" i="333"/>
  <c r="M108" i="333"/>
  <c r="L108" i="333"/>
  <c r="K108" i="333"/>
  <c r="J108" i="333"/>
  <c r="P107" i="333"/>
  <c r="M107" i="333" s="1"/>
  <c r="L107" i="333"/>
  <c r="K107" i="333"/>
  <c r="J107" i="333"/>
  <c r="P106" i="333"/>
  <c r="M106" i="333"/>
  <c r="L106" i="333"/>
  <c r="K106" i="333"/>
  <c r="J106" i="333"/>
  <c r="P105" i="333"/>
  <c r="M105" i="333" s="1"/>
  <c r="L105" i="333"/>
  <c r="K105" i="333"/>
  <c r="J105" i="333"/>
  <c r="P104" i="333"/>
  <c r="M104" i="333"/>
  <c r="L104" i="333"/>
  <c r="K104" i="333"/>
  <c r="J104" i="333"/>
  <c r="P103" i="333"/>
  <c r="M103" i="333"/>
  <c r="L103" i="333"/>
  <c r="K103" i="333"/>
  <c r="J103" i="333"/>
  <c r="P102" i="333"/>
  <c r="M102" i="333" s="1"/>
  <c r="L102" i="333"/>
  <c r="K102" i="333"/>
  <c r="J102" i="333"/>
  <c r="P101" i="333"/>
  <c r="M101" i="333" s="1"/>
  <c r="L101" i="333"/>
  <c r="K101" i="333"/>
  <c r="J101" i="333"/>
  <c r="P100" i="333"/>
  <c r="M100" i="333"/>
  <c r="L100" i="333"/>
  <c r="K100" i="333"/>
  <c r="J100" i="333"/>
  <c r="P99" i="333"/>
  <c r="M99" i="333"/>
  <c r="L99" i="333"/>
  <c r="K99" i="333"/>
  <c r="J99" i="333"/>
  <c r="P98" i="333"/>
  <c r="M98" i="333"/>
  <c r="L98" i="333"/>
  <c r="K98" i="333"/>
  <c r="J98" i="333"/>
  <c r="P97" i="333"/>
  <c r="M97" i="333" s="1"/>
  <c r="L97" i="333"/>
  <c r="K97" i="333"/>
  <c r="J97" i="333"/>
  <c r="P96" i="333"/>
  <c r="M96" i="333"/>
  <c r="L96" i="333"/>
  <c r="K96" i="333"/>
  <c r="J96" i="333"/>
  <c r="P95" i="333"/>
  <c r="M95" i="333"/>
  <c r="L95" i="333"/>
  <c r="K95" i="333"/>
  <c r="J95" i="333"/>
  <c r="P94" i="333"/>
  <c r="M94" i="333"/>
  <c r="L94" i="333"/>
  <c r="K94" i="333"/>
  <c r="J94" i="333"/>
  <c r="P93" i="333"/>
  <c r="M93" i="333" s="1"/>
  <c r="L93" i="333"/>
  <c r="K93" i="333"/>
  <c r="J93" i="333"/>
  <c r="P92" i="333"/>
  <c r="M92" i="333"/>
  <c r="L92" i="333"/>
  <c r="K92" i="333"/>
  <c r="J92" i="333"/>
  <c r="P91" i="333"/>
  <c r="M91" i="333" s="1"/>
  <c r="L91" i="333"/>
  <c r="K91" i="333"/>
  <c r="J91" i="333"/>
  <c r="P90" i="333"/>
  <c r="M90" i="333"/>
  <c r="L90" i="333"/>
  <c r="K90" i="333"/>
  <c r="J90" i="333"/>
  <c r="P89" i="333"/>
  <c r="M89" i="333" s="1"/>
  <c r="L89" i="333"/>
  <c r="K89" i="333"/>
  <c r="J89" i="333"/>
  <c r="P88" i="333"/>
  <c r="M88" i="333"/>
  <c r="L88" i="333"/>
  <c r="K88" i="333"/>
  <c r="J88" i="333"/>
  <c r="P87" i="333"/>
  <c r="M87" i="333"/>
  <c r="L87" i="333"/>
  <c r="K87" i="333"/>
  <c r="J87" i="333"/>
  <c r="P86" i="333"/>
  <c r="M86" i="333" s="1"/>
  <c r="L86" i="333"/>
  <c r="K86" i="333"/>
  <c r="J86" i="333"/>
  <c r="P85" i="333"/>
  <c r="M85" i="333" s="1"/>
  <c r="L85" i="333"/>
  <c r="K85" i="333"/>
  <c r="J85" i="333"/>
  <c r="P84" i="333"/>
  <c r="M84" i="333"/>
  <c r="L84" i="333"/>
  <c r="K84" i="333"/>
  <c r="J84" i="333"/>
  <c r="P83" i="333"/>
  <c r="M83" i="333"/>
  <c r="L83" i="333"/>
  <c r="K83" i="333"/>
  <c r="J83" i="333"/>
  <c r="P82" i="333"/>
  <c r="M82" i="333"/>
  <c r="L82" i="333"/>
  <c r="K82" i="333"/>
  <c r="J82" i="333"/>
  <c r="P81" i="333"/>
  <c r="M81" i="333" s="1"/>
  <c r="L81" i="333"/>
  <c r="K81" i="333"/>
  <c r="J81" i="333"/>
  <c r="P80" i="333"/>
  <c r="M80" i="333"/>
  <c r="L80" i="333"/>
  <c r="K80" i="333"/>
  <c r="J80" i="333"/>
  <c r="P79" i="333"/>
  <c r="M79" i="333"/>
  <c r="L79" i="333"/>
  <c r="K79" i="333"/>
  <c r="J79" i="333"/>
  <c r="P78" i="333"/>
  <c r="M78" i="333"/>
  <c r="L78" i="333"/>
  <c r="K78" i="333"/>
  <c r="J78" i="333"/>
  <c r="P77" i="333"/>
  <c r="M77" i="333" s="1"/>
  <c r="L77" i="333"/>
  <c r="K77" i="333"/>
  <c r="J77" i="333"/>
  <c r="P76" i="333"/>
  <c r="M76" i="333"/>
  <c r="L76" i="333"/>
  <c r="K76" i="333"/>
  <c r="J76" i="333"/>
  <c r="P75" i="333"/>
  <c r="M75" i="333" s="1"/>
  <c r="L75" i="333"/>
  <c r="K75" i="333"/>
  <c r="J75" i="333"/>
  <c r="P74" i="333"/>
  <c r="M74" i="333"/>
  <c r="L74" i="333"/>
  <c r="K74" i="333"/>
  <c r="J74" i="333"/>
  <c r="P73" i="333"/>
  <c r="M73" i="333" s="1"/>
  <c r="L73" i="333"/>
  <c r="K73" i="333"/>
  <c r="J73" i="333"/>
  <c r="P72" i="333"/>
  <c r="M72" i="333"/>
  <c r="L72" i="333"/>
  <c r="K72" i="333"/>
  <c r="J72" i="333"/>
  <c r="P71" i="333"/>
  <c r="M71" i="333"/>
  <c r="L71" i="333"/>
  <c r="K71" i="333"/>
  <c r="J71" i="333"/>
  <c r="P70" i="333"/>
  <c r="M70" i="333" s="1"/>
  <c r="L70" i="333"/>
  <c r="K70" i="333"/>
  <c r="J70" i="333"/>
  <c r="P69" i="333"/>
  <c r="M69" i="333" s="1"/>
  <c r="L69" i="333"/>
  <c r="K69" i="333"/>
  <c r="J69" i="333"/>
  <c r="P68" i="333"/>
  <c r="M68" i="333"/>
  <c r="L68" i="333"/>
  <c r="K68" i="333"/>
  <c r="J68" i="333"/>
  <c r="P67" i="333"/>
  <c r="M67" i="333"/>
  <c r="L67" i="333"/>
  <c r="K67" i="333"/>
  <c r="J67" i="333"/>
  <c r="P66" i="333"/>
  <c r="M66" i="333"/>
  <c r="L66" i="333"/>
  <c r="K66" i="333"/>
  <c r="J66" i="333"/>
  <c r="P65" i="333"/>
  <c r="M65" i="333" s="1"/>
  <c r="L65" i="333"/>
  <c r="K65" i="333"/>
  <c r="J65" i="333"/>
  <c r="P64" i="333"/>
  <c r="M64" i="333"/>
  <c r="L64" i="333"/>
  <c r="K64" i="333"/>
  <c r="J64" i="333"/>
  <c r="P63" i="333"/>
  <c r="M63" i="333"/>
  <c r="L63" i="333"/>
  <c r="K63" i="333"/>
  <c r="J63" i="333"/>
  <c r="P62" i="333"/>
  <c r="M62" i="333"/>
  <c r="L62" i="333"/>
  <c r="K62" i="333"/>
  <c r="J62" i="333"/>
  <c r="P61" i="333"/>
  <c r="M61" i="333" s="1"/>
  <c r="L61" i="333"/>
  <c r="K61" i="333"/>
  <c r="J61" i="333"/>
  <c r="P60" i="333"/>
  <c r="M60" i="333"/>
  <c r="L60" i="333"/>
  <c r="K60" i="333"/>
  <c r="J60" i="333"/>
  <c r="P59" i="333"/>
  <c r="M59" i="333" s="1"/>
  <c r="L59" i="333"/>
  <c r="K59" i="333"/>
  <c r="J59" i="333"/>
  <c r="P58" i="333"/>
  <c r="M58" i="333"/>
  <c r="L58" i="333"/>
  <c r="K58" i="333"/>
  <c r="J58" i="333"/>
  <c r="P57" i="333"/>
  <c r="M57" i="333" s="1"/>
  <c r="L57" i="333"/>
  <c r="K57" i="333"/>
  <c r="J57" i="333"/>
  <c r="P56" i="333"/>
  <c r="M56" i="333"/>
  <c r="L56" i="333"/>
  <c r="K56" i="333"/>
  <c r="J56" i="333"/>
  <c r="P55" i="333"/>
  <c r="M55" i="333"/>
  <c r="L55" i="333"/>
  <c r="K55" i="333"/>
  <c r="J55" i="333"/>
  <c r="P54" i="333"/>
  <c r="M54" i="333" s="1"/>
  <c r="L54" i="333"/>
  <c r="K54" i="333"/>
  <c r="J54" i="333"/>
  <c r="P53" i="333"/>
  <c r="M53" i="333" s="1"/>
  <c r="L53" i="333"/>
  <c r="K53" i="333"/>
  <c r="J53" i="333"/>
  <c r="P52" i="333"/>
  <c r="M52" i="333"/>
  <c r="L52" i="333"/>
  <c r="K52" i="333"/>
  <c r="J52" i="333"/>
  <c r="P51" i="333"/>
  <c r="M51" i="333"/>
  <c r="L51" i="333"/>
  <c r="K51" i="333"/>
  <c r="J51" i="333"/>
  <c r="P50" i="333"/>
  <c r="M50" i="333"/>
  <c r="L50" i="333"/>
  <c r="K50" i="333"/>
  <c r="J50" i="333"/>
  <c r="P49" i="333"/>
  <c r="M49" i="333" s="1"/>
  <c r="L49" i="333"/>
  <c r="K49" i="333"/>
  <c r="J49" i="333"/>
  <c r="P48" i="333"/>
  <c r="M48" i="333"/>
  <c r="L48" i="333"/>
  <c r="K48" i="333"/>
  <c r="J48" i="333"/>
  <c r="P47" i="333"/>
  <c r="M47" i="333"/>
  <c r="L47" i="333"/>
  <c r="K47" i="333"/>
  <c r="J47" i="333"/>
  <c r="P46" i="333"/>
  <c r="M46" i="333"/>
  <c r="L46" i="333"/>
  <c r="K46" i="333"/>
  <c r="J46" i="333"/>
  <c r="P45" i="333"/>
  <c r="M45" i="333" s="1"/>
  <c r="L45" i="333"/>
  <c r="K45" i="333"/>
  <c r="J45" i="333"/>
  <c r="P44" i="333"/>
  <c r="M44" i="333"/>
  <c r="L44" i="333"/>
  <c r="K44" i="333"/>
  <c r="J44" i="333"/>
  <c r="P43" i="333"/>
  <c r="M43" i="333" s="1"/>
  <c r="L43" i="333"/>
  <c r="K43" i="333"/>
  <c r="J43" i="333"/>
  <c r="P42" i="333"/>
  <c r="M42" i="333"/>
  <c r="L42" i="333"/>
  <c r="K42" i="333"/>
  <c r="J42" i="333"/>
  <c r="P41" i="333"/>
  <c r="M41" i="333" s="1"/>
  <c r="L41" i="333"/>
  <c r="K41" i="333"/>
  <c r="J41" i="333"/>
  <c r="P40" i="333"/>
  <c r="M40" i="333"/>
  <c r="L40" i="333"/>
  <c r="K40" i="333"/>
  <c r="J40" i="333"/>
  <c r="H5" i="333"/>
  <c r="D5" i="333"/>
  <c r="C5" i="333"/>
  <c r="A5" i="333"/>
  <c r="C2" i="333"/>
  <c r="A1" i="333"/>
  <c r="K41" i="332"/>
  <c r="B22" i="332"/>
  <c r="B21" i="332"/>
  <c r="B20" i="332"/>
  <c r="H18" i="332"/>
  <c r="F18" i="332"/>
  <c r="L15" i="332"/>
  <c r="I15" i="332"/>
  <c r="G15" i="332"/>
  <c r="E15" i="332"/>
  <c r="B23" i="332" s="1"/>
  <c r="D15" i="332"/>
  <c r="C15" i="332"/>
  <c r="L13" i="332"/>
  <c r="I13" i="332"/>
  <c r="G13" i="332"/>
  <c r="E13" i="332"/>
  <c r="J18" i="332" s="1"/>
  <c r="D13" i="332"/>
  <c r="C13" i="332"/>
  <c r="L11" i="332"/>
  <c r="I11" i="332"/>
  <c r="G11" i="332"/>
  <c r="E11" i="332"/>
  <c r="D11" i="332"/>
  <c r="C11" i="332"/>
  <c r="L9" i="332"/>
  <c r="I9" i="332"/>
  <c r="G9" i="332"/>
  <c r="E9" i="332"/>
  <c r="D9" i="332"/>
  <c r="C9" i="332"/>
  <c r="L7" i="332"/>
  <c r="I7" i="332"/>
  <c r="G7" i="332"/>
  <c r="E7" i="332"/>
  <c r="D18" i="332" s="1"/>
  <c r="D7" i="332"/>
  <c r="C7" i="332"/>
  <c r="Y5" i="332"/>
  <c r="L4" i="332"/>
  <c r="E4" i="332"/>
  <c r="A4" i="332"/>
  <c r="Y3" i="332"/>
  <c r="E2" i="332"/>
  <c r="AK1" i="332"/>
  <c r="AI1" i="332"/>
  <c r="AG1" i="332"/>
  <c r="AF1" i="332"/>
  <c r="AC1" i="332"/>
  <c r="AB1" i="332"/>
  <c r="A1" i="332"/>
  <c r="P156" i="331"/>
  <c r="M156" i="331"/>
  <c r="L156" i="331"/>
  <c r="K156" i="331"/>
  <c r="J156" i="331"/>
  <c r="P155" i="331"/>
  <c r="M155" i="331"/>
  <c r="L155" i="331"/>
  <c r="K155" i="331"/>
  <c r="J155" i="331"/>
  <c r="P154" i="331"/>
  <c r="M154" i="331"/>
  <c r="L154" i="331"/>
  <c r="K154" i="331"/>
  <c r="J154" i="331"/>
  <c r="P153" i="331"/>
  <c r="M153" i="331" s="1"/>
  <c r="L153" i="331"/>
  <c r="K153" i="331"/>
  <c r="J153" i="331"/>
  <c r="P152" i="331"/>
  <c r="M152" i="331"/>
  <c r="L152" i="331"/>
  <c r="K152" i="331"/>
  <c r="J152" i="331"/>
  <c r="P151" i="331"/>
  <c r="M151" i="331"/>
  <c r="L151" i="331"/>
  <c r="K151" i="331"/>
  <c r="J151" i="331"/>
  <c r="P150" i="331"/>
  <c r="M150" i="331"/>
  <c r="L150" i="331"/>
  <c r="K150" i="331"/>
  <c r="J150" i="331"/>
  <c r="P149" i="331"/>
  <c r="M149" i="331" s="1"/>
  <c r="L149" i="331"/>
  <c r="K149" i="331"/>
  <c r="J149" i="331"/>
  <c r="P148" i="331"/>
  <c r="M148" i="331"/>
  <c r="L148" i="331"/>
  <c r="K148" i="331"/>
  <c r="J148" i="331"/>
  <c r="P147" i="331"/>
  <c r="M147" i="331" s="1"/>
  <c r="L147" i="331"/>
  <c r="K147" i="331"/>
  <c r="J147" i="331"/>
  <c r="P146" i="331"/>
  <c r="M146" i="331"/>
  <c r="L146" i="331"/>
  <c r="K146" i="331"/>
  <c r="J146" i="331"/>
  <c r="P145" i="331"/>
  <c r="M145" i="331" s="1"/>
  <c r="L145" i="331"/>
  <c r="K145" i="331"/>
  <c r="J145" i="331"/>
  <c r="P144" i="331"/>
  <c r="M144" i="331"/>
  <c r="L144" i="331"/>
  <c r="K144" i="331"/>
  <c r="J144" i="331"/>
  <c r="P143" i="331"/>
  <c r="M143" i="331"/>
  <c r="L143" i="331"/>
  <c r="K143" i="331"/>
  <c r="J143" i="331"/>
  <c r="P142" i="331"/>
  <c r="M142" i="331" s="1"/>
  <c r="L142" i="331"/>
  <c r="K142" i="331"/>
  <c r="J142" i="331"/>
  <c r="P141" i="331"/>
  <c r="M141" i="331" s="1"/>
  <c r="L141" i="331"/>
  <c r="K141" i="331"/>
  <c r="J141" i="331"/>
  <c r="P140" i="331"/>
  <c r="M140" i="331"/>
  <c r="L140" i="331"/>
  <c r="K140" i="331"/>
  <c r="J140" i="331"/>
  <c r="P139" i="331"/>
  <c r="M139" i="331"/>
  <c r="L139" i="331"/>
  <c r="K139" i="331"/>
  <c r="J139" i="331"/>
  <c r="P138" i="331"/>
  <c r="M138" i="331"/>
  <c r="L138" i="331"/>
  <c r="K138" i="331"/>
  <c r="J138" i="331"/>
  <c r="P137" i="331"/>
  <c r="M137" i="331" s="1"/>
  <c r="L137" i="331"/>
  <c r="K137" i="331"/>
  <c r="J137" i="331"/>
  <c r="P136" i="331"/>
  <c r="M136" i="331"/>
  <c r="L136" i="331"/>
  <c r="K136" i="331"/>
  <c r="J136" i="331"/>
  <c r="P135" i="331"/>
  <c r="M135" i="331"/>
  <c r="L135" i="331"/>
  <c r="K135" i="331"/>
  <c r="J135" i="331"/>
  <c r="P134" i="331"/>
  <c r="M134" i="331"/>
  <c r="L134" i="331"/>
  <c r="K134" i="331"/>
  <c r="J134" i="331"/>
  <c r="P133" i="331"/>
  <c r="M133" i="331" s="1"/>
  <c r="L133" i="331"/>
  <c r="K133" i="331"/>
  <c r="J133" i="331"/>
  <c r="P132" i="331"/>
  <c r="M132" i="331"/>
  <c r="L132" i="331"/>
  <c r="K132" i="331"/>
  <c r="J132" i="331"/>
  <c r="P131" i="331"/>
  <c r="M131" i="331" s="1"/>
  <c r="L131" i="331"/>
  <c r="K131" i="331"/>
  <c r="J131" i="331"/>
  <c r="P130" i="331"/>
  <c r="M130" i="331"/>
  <c r="L130" i="331"/>
  <c r="K130" i="331"/>
  <c r="J130" i="331"/>
  <c r="P129" i="331"/>
  <c r="M129" i="331" s="1"/>
  <c r="L129" i="331"/>
  <c r="K129" i="331"/>
  <c r="J129" i="331"/>
  <c r="P128" i="331"/>
  <c r="M128" i="331"/>
  <c r="L128" i="331"/>
  <c r="K128" i="331"/>
  <c r="J128" i="331"/>
  <c r="P127" i="331"/>
  <c r="M127" i="331"/>
  <c r="L127" i="331"/>
  <c r="K127" i="331"/>
  <c r="J127" i="331"/>
  <c r="P126" i="331"/>
  <c r="M126" i="331" s="1"/>
  <c r="L126" i="331"/>
  <c r="K126" i="331"/>
  <c r="J126" i="331"/>
  <c r="P125" i="331"/>
  <c r="M125" i="331" s="1"/>
  <c r="L125" i="331"/>
  <c r="K125" i="331"/>
  <c r="J125" i="331"/>
  <c r="P124" i="331"/>
  <c r="M124" i="331"/>
  <c r="L124" i="331"/>
  <c r="K124" i="331"/>
  <c r="J124" i="331"/>
  <c r="P123" i="331"/>
  <c r="M123" i="331"/>
  <c r="L123" i="331"/>
  <c r="K123" i="331"/>
  <c r="J123" i="331"/>
  <c r="P122" i="331"/>
  <c r="M122" i="331"/>
  <c r="L122" i="331"/>
  <c r="K122" i="331"/>
  <c r="J122" i="331"/>
  <c r="P121" i="331"/>
  <c r="M121" i="331" s="1"/>
  <c r="L121" i="331"/>
  <c r="K121" i="331"/>
  <c r="J121" i="331"/>
  <c r="P120" i="331"/>
  <c r="M120" i="331"/>
  <c r="L120" i="331"/>
  <c r="K120" i="331"/>
  <c r="J120" i="331"/>
  <c r="P119" i="331"/>
  <c r="M119" i="331"/>
  <c r="L119" i="331"/>
  <c r="K119" i="331"/>
  <c r="J119" i="331"/>
  <c r="P118" i="331"/>
  <c r="M118" i="331"/>
  <c r="L118" i="331"/>
  <c r="K118" i="331"/>
  <c r="J118" i="331"/>
  <c r="P117" i="331"/>
  <c r="M117" i="331" s="1"/>
  <c r="L117" i="331"/>
  <c r="K117" i="331"/>
  <c r="J117" i="331"/>
  <c r="P116" i="331"/>
  <c r="M116" i="331"/>
  <c r="L116" i="331"/>
  <c r="K116" i="331"/>
  <c r="J116" i="331"/>
  <c r="P115" i="331"/>
  <c r="M115" i="331" s="1"/>
  <c r="L115" i="331"/>
  <c r="K115" i="331"/>
  <c r="J115" i="331"/>
  <c r="P114" i="331"/>
  <c r="M114" i="331"/>
  <c r="L114" i="331"/>
  <c r="K114" i="331"/>
  <c r="J114" i="331"/>
  <c r="P113" i="331"/>
  <c r="M113" i="331" s="1"/>
  <c r="L113" i="331"/>
  <c r="K113" i="331"/>
  <c r="J113" i="331"/>
  <c r="P112" i="331"/>
  <c r="M112" i="331"/>
  <c r="L112" i="331"/>
  <c r="K112" i="331"/>
  <c r="J112" i="331"/>
  <c r="P111" i="331"/>
  <c r="M111" i="331"/>
  <c r="L111" i="331"/>
  <c r="K111" i="331"/>
  <c r="J111" i="331"/>
  <c r="P110" i="331"/>
  <c r="M110" i="331" s="1"/>
  <c r="L110" i="331"/>
  <c r="K110" i="331"/>
  <c r="J110" i="331"/>
  <c r="P109" i="331"/>
  <c r="M109" i="331" s="1"/>
  <c r="L109" i="331"/>
  <c r="K109" i="331"/>
  <c r="J109" i="331"/>
  <c r="P108" i="331"/>
  <c r="M108" i="331"/>
  <c r="L108" i="331"/>
  <c r="K108" i="331"/>
  <c r="J108" i="331"/>
  <c r="P107" i="331"/>
  <c r="M107" i="331"/>
  <c r="L107" i="331"/>
  <c r="K107" i="331"/>
  <c r="J107" i="331"/>
  <c r="P106" i="331"/>
  <c r="M106" i="331"/>
  <c r="L106" i="331"/>
  <c r="K106" i="331"/>
  <c r="J106" i="331"/>
  <c r="P105" i="331"/>
  <c r="M105" i="331" s="1"/>
  <c r="L105" i="331"/>
  <c r="K105" i="331"/>
  <c r="J105" i="331"/>
  <c r="P104" i="331"/>
  <c r="M104" i="331"/>
  <c r="L104" i="331"/>
  <c r="K104" i="331"/>
  <c r="J104" i="331"/>
  <c r="P103" i="331"/>
  <c r="M103" i="331"/>
  <c r="L103" i="331"/>
  <c r="K103" i="331"/>
  <c r="J103" i="331"/>
  <c r="P102" i="331"/>
  <c r="M102" i="331"/>
  <c r="L102" i="331"/>
  <c r="K102" i="331"/>
  <c r="J102" i="331"/>
  <c r="P101" i="331"/>
  <c r="M101" i="331" s="1"/>
  <c r="L101" i="331"/>
  <c r="K101" i="331"/>
  <c r="J101" i="331"/>
  <c r="P100" i="331"/>
  <c r="M100" i="331"/>
  <c r="L100" i="331"/>
  <c r="K100" i="331"/>
  <c r="J100" i="331"/>
  <c r="P99" i="331"/>
  <c r="M99" i="331" s="1"/>
  <c r="L99" i="331"/>
  <c r="K99" i="331"/>
  <c r="J99" i="331"/>
  <c r="P98" i="331"/>
  <c r="M98" i="331"/>
  <c r="L98" i="331"/>
  <c r="K98" i="331"/>
  <c r="J98" i="331"/>
  <c r="P97" i="331"/>
  <c r="M97" i="331" s="1"/>
  <c r="L97" i="331"/>
  <c r="K97" i="331"/>
  <c r="J97" i="331"/>
  <c r="P96" i="331"/>
  <c r="M96" i="331"/>
  <c r="L96" i="331"/>
  <c r="K96" i="331"/>
  <c r="J96" i="331"/>
  <c r="P95" i="331"/>
  <c r="M95" i="331"/>
  <c r="L95" i="331"/>
  <c r="K95" i="331"/>
  <c r="J95" i="331"/>
  <c r="P94" i="331"/>
  <c r="M94" i="331" s="1"/>
  <c r="L94" i="331"/>
  <c r="K94" i="331"/>
  <c r="J94" i="331"/>
  <c r="P93" i="331"/>
  <c r="M93" i="331" s="1"/>
  <c r="L93" i="331"/>
  <c r="K93" i="331"/>
  <c r="J93" i="331"/>
  <c r="P92" i="331"/>
  <c r="M92" i="331"/>
  <c r="L92" i="331"/>
  <c r="K92" i="331"/>
  <c r="J92" i="331"/>
  <c r="P91" i="331"/>
  <c r="M91" i="331"/>
  <c r="L91" i="331"/>
  <c r="K91" i="331"/>
  <c r="J91" i="331"/>
  <c r="P90" i="331"/>
  <c r="M90" i="331"/>
  <c r="L90" i="331"/>
  <c r="K90" i="331"/>
  <c r="J90" i="331"/>
  <c r="P89" i="331"/>
  <c r="M89" i="331" s="1"/>
  <c r="L89" i="331"/>
  <c r="K89" i="331"/>
  <c r="J89" i="331"/>
  <c r="P88" i="331"/>
  <c r="M88" i="331"/>
  <c r="L88" i="331"/>
  <c r="K88" i="331"/>
  <c r="J88" i="331"/>
  <c r="P87" i="331"/>
  <c r="M87" i="331"/>
  <c r="L87" i="331"/>
  <c r="K87" i="331"/>
  <c r="J87" i="331"/>
  <c r="P86" i="331"/>
  <c r="M86" i="331"/>
  <c r="L86" i="331"/>
  <c r="K86" i="331"/>
  <c r="J86" i="331"/>
  <c r="P85" i="331"/>
  <c r="M85" i="331" s="1"/>
  <c r="L85" i="331"/>
  <c r="K85" i="331"/>
  <c r="J85" i="331"/>
  <c r="P84" i="331"/>
  <c r="M84" i="331"/>
  <c r="L84" i="331"/>
  <c r="K84" i="331"/>
  <c r="J84" i="331"/>
  <c r="P83" i="331"/>
  <c r="M83" i="331" s="1"/>
  <c r="L83" i="331"/>
  <c r="K83" i="331"/>
  <c r="J83" i="331"/>
  <c r="P82" i="331"/>
  <c r="M82" i="331"/>
  <c r="L82" i="331"/>
  <c r="K82" i="331"/>
  <c r="J82" i="331"/>
  <c r="P81" i="331"/>
  <c r="M81" i="331" s="1"/>
  <c r="L81" i="331"/>
  <c r="K81" i="331"/>
  <c r="J81" i="331"/>
  <c r="P80" i="331"/>
  <c r="M80" i="331"/>
  <c r="L80" i="331"/>
  <c r="K80" i="331"/>
  <c r="J80" i="331"/>
  <c r="P79" i="331"/>
  <c r="M79" i="331"/>
  <c r="L79" i="331"/>
  <c r="K79" i="331"/>
  <c r="J79" i="331"/>
  <c r="P78" i="331"/>
  <c r="M78" i="331" s="1"/>
  <c r="L78" i="331"/>
  <c r="K78" i="331"/>
  <c r="J78" i="331"/>
  <c r="P77" i="331"/>
  <c r="M77" i="331" s="1"/>
  <c r="L77" i="331"/>
  <c r="K77" i="331"/>
  <c r="J77" i="331"/>
  <c r="P76" i="331"/>
  <c r="M76" i="331"/>
  <c r="L76" i="331"/>
  <c r="K76" i="331"/>
  <c r="J76" i="331"/>
  <c r="P75" i="331"/>
  <c r="M75" i="331"/>
  <c r="L75" i="331"/>
  <c r="K75" i="331"/>
  <c r="J75" i="331"/>
  <c r="P74" i="331"/>
  <c r="M74" i="331"/>
  <c r="L74" i="331"/>
  <c r="K74" i="331"/>
  <c r="J74" i="331"/>
  <c r="P73" i="331"/>
  <c r="M73" i="331" s="1"/>
  <c r="L73" i="331"/>
  <c r="K73" i="331"/>
  <c r="J73" i="331"/>
  <c r="P72" i="331"/>
  <c r="M72" i="331"/>
  <c r="L72" i="331"/>
  <c r="K72" i="331"/>
  <c r="J72" i="331"/>
  <c r="P71" i="331"/>
  <c r="M71" i="331"/>
  <c r="L71" i="331"/>
  <c r="K71" i="331"/>
  <c r="J71" i="331"/>
  <c r="P70" i="331"/>
  <c r="M70" i="331"/>
  <c r="L70" i="331"/>
  <c r="K70" i="331"/>
  <c r="J70" i="331"/>
  <c r="P69" i="331"/>
  <c r="M69" i="331" s="1"/>
  <c r="L69" i="331"/>
  <c r="K69" i="331"/>
  <c r="J69" i="331"/>
  <c r="P68" i="331"/>
  <c r="M68" i="331"/>
  <c r="L68" i="331"/>
  <c r="K68" i="331"/>
  <c r="J68" i="331"/>
  <c r="P67" i="331"/>
  <c r="M67" i="331" s="1"/>
  <c r="L67" i="331"/>
  <c r="K67" i="331"/>
  <c r="J67" i="331"/>
  <c r="P66" i="331"/>
  <c r="M66" i="331"/>
  <c r="L66" i="331"/>
  <c r="K66" i="331"/>
  <c r="J66" i="331"/>
  <c r="P65" i="331"/>
  <c r="M65" i="331" s="1"/>
  <c r="L65" i="331"/>
  <c r="K65" i="331"/>
  <c r="J65" i="331"/>
  <c r="P64" i="331"/>
  <c r="M64" i="331"/>
  <c r="L64" i="331"/>
  <c r="K64" i="331"/>
  <c r="J64" i="331"/>
  <c r="P63" i="331"/>
  <c r="M63" i="331"/>
  <c r="L63" i="331"/>
  <c r="K63" i="331"/>
  <c r="J63" i="331"/>
  <c r="P62" i="331"/>
  <c r="M62" i="331" s="1"/>
  <c r="L62" i="331"/>
  <c r="K62" i="331"/>
  <c r="J62" i="331"/>
  <c r="P61" i="331"/>
  <c r="M61" i="331" s="1"/>
  <c r="L61" i="331"/>
  <c r="K61" i="331"/>
  <c r="J61" i="331"/>
  <c r="P60" i="331"/>
  <c r="M60" i="331"/>
  <c r="L60" i="331"/>
  <c r="K60" i="331"/>
  <c r="J60" i="331"/>
  <c r="P59" i="331"/>
  <c r="M59" i="331"/>
  <c r="L59" i="331"/>
  <c r="K59" i="331"/>
  <c r="J59" i="331"/>
  <c r="P58" i="331"/>
  <c r="M58" i="331"/>
  <c r="L58" i="331"/>
  <c r="K58" i="331"/>
  <c r="J58" i="331"/>
  <c r="P57" i="331"/>
  <c r="M57" i="331" s="1"/>
  <c r="L57" i="331"/>
  <c r="K57" i="331"/>
  <c r="J57" i="331"/>
  <c r="P56" i="331"/>
  <c r="M56" i="331"/>
  <c r="L56" i="331"/>
  <c r="K56" i="331"/>
  <c r="J56" i="331"/>
  <c r="P55" i="331"/>
  <c r="M55" i="331"/>
  <c r="L55" i="331"/>
  <c r="K55" i="331"/>
  <c r="J55" i="331"/>
  <c r="P54" i="331"/>
  <c r="M54" i="331"/>
  <c r="L54" i="331"/>
  <c r="K54" i="331"/>
  <c r="J54" i="331"/>
  <c r="P53" i="331"/>
  <c r="M53" i="331" s="1"/>
  <c r="L53" i="331"/>
  <c r="K53" i="331"/>
  <c r="J53" i="331"/>
  <c r="P52" i="331"/>
  <c r="M52" i="331"/>
  <c r="L52" i="331"/>
  <c r="K52" i="331"/>
  <c r="J52" i="331"/>
  <c r="P51" i="331"/>
  <c r="M51" i="331" s="1"/>
  <c r="L51" i="331"/>
  <c r="K51" i="331"/>
  <c r="J51" i="331"/>
  <c r="P50" i="331"/>
  <c r="M50" i="331"/>
  <c r="L50" i="331"/>
  <c r="K50" i="331"/>
  <c r="J50" i="331"/>
  <c r="P49" i="331"/>
  <c r="M49" i="331" s="1"/>
  <c r="L49" i="331"/>
  <c r="K49" i="331"/>
  <c r="J49" i="331"/>
  <c r="P48" i="331"/>
  <c r="M48" i="331"/>
  <c r="L48" i="331"/>
  <c r="K48" i="331"/>
  <c r="J48" i="331"/>
  <c r="P47" i="331"/>
  <c r="M47" i="331"/>
  <c r="L47" i="331"/>
  <c r="K47" i="331"/>
  <c r="J47" i="331"/>
  <c r="P46" i="331"/>
  <c r="M46" i="331" s="1"/>
  <c r="L46" i="331"/>
  <c r="K46" i="331"/>
  <c r="J46" i="331"/>
  <c r="P45" i="331"/>
  <c r="M45" i="331" s="1"/>
  <c r="L45" i="331"/>
  <c r="K45" i="331"/>
  <c r="J45" i="331"/>
  <c r="P44" i="331"/>
  <c r="M44" i="331"/>
  <c r="L44" i="331"/>
  <c r="K44" i="331"/>
  <c r="J44" i="331"/>
  <c r="P43" i="331"/>
  <c r="M43" i="331"/>
  <c r="L43" i="331"/>
  <c r="K43" i="331"/>
  <c r="J43" i="331"/>
  <c r="P42" i="331"/>
  <c r="M42" i="331"/>
  <c r="L42" i="331"/>
  <c r="K42" i="331"/>
  <c r="J42" i="331"/>
  <c r="P41" i="331"/>
  <c r="M41" i="331" s="1"/>
  <c r="L41" i="331"/>
  <c r="K41" i="331"/>
  <c r="J41" i="331"/>
  <c r="P40" i="331"/>
  <c r="M40" i="331"/>
  <c r="L40" i="331"/>
  <c r="K40" i="331"/>
  <c r="J40" i="331"/>
  <c r="H5" i="331"/>
  <c r="D5" i="331"/>
  <c r="C5" i="331"/>
  <c r="A5" i="331"/>
  <c r="C2" i="331"/>
  <c r="A1" i="331"/>
  <c r="L11" i="330"/>
  <c r="I11" i="330"/>
  <c r="G11" i="330"/>
  <c r="E11" i="330"/>
  <c r="H18" i="330"/>
  <c r="D11" i="330"/>
  <c r="C11" i="330"/>
  <c r="L9" i="330"/>
  <c r="I9" i="330"/>
  <c r="G9" i="330"/>
  <c r="E9" i="330"/>
  <c r="F18" i="330" s="1"/>
  <c r="D9" i="330"/>
  <c r="C9" i="330"/>
  <c r="L7" i="330"/>
  <c r="I7" i="330"/>
  <c r="G7" i="330"/>
  <c r="E7" i="330"/>
  <c r="D18" i="330" s="1"/>
  <c r="D7" i="330"/>
  <c r="C7" i="330"/>
  <c r="Y5" i="330"/>
  <c r="L4" i="330"/>
  <c r="K41" i="330" s="1"/>
  <c r="E4" i="330"/>
  <c r="A4" i="330"/>
  <c r="Y3" i="330"/>
  <c r="A1" i="330"/>
  <c r="P156" i="329"/>
  <c r="M156" i="329" s="1"/>
  <c r="L156" i="329"/>
  <c r="K156" i="329"/>
  <c r="J156" i="329"/>
  <c r="P155" i="329"/>
  <c r="M155" i="329"/>
  <c r="L155" i="329"/>
  <c r="K155" i="329"/>
  <c r="J155" i="329"/>
  <c r="P154" i="329"/>
  <c r="M154" i="329"/>
  <c r="L154" i="329"/>
  <c r="K154" i="329"/>
  <c r="J154" i="329"/>
  <c r="P153" i="329"/>
  <c r="M153" i="329" s="1"/>
  <c r="L153" i="329"/>
  <c r="K153" i="329"/>
  <c r="J153" i="329"/>
  <c r="P152" i="329"/>
  <c r="M152" i="329" s="1"/>
  <c r="L152" i="329"/>
  <c r="K152" i="329"/>
  <c r="J152" i="329"/>
  <c r="P151" i="329"/>
  <c r="M151" i="329"/>
  <c r="L151" i="329"/>
  <c r="K151" i="329"/>
  <c r="J151" i="329"/>
  <c r="P150" i="329"/>
  <c r="M150" i="329"/>
  <c r="L150" i="329"/>
  <c r="K150" i="329"/>
  <c r="J150" i="329"/>
  <c r="P149" i="329"/>
  <c r="M149" i="329" s="1"/>
  <c r="L149" i="329"/>
  <c r="K149" i="329"/>
  <c r="J149" i="329"/>
  <c r="P148" i="329"/>
  <c r="M148" i="329" s="1"/>
  <c r="L148" i="329"/>
  <c r="K148" i="329"/>
  <c r="J148" i="329"/>
  <c r="P147" i="329"/>
  <c r="M147" i="329"/>
  <c r="L147" i="329"/>
  <c r="K147" i="329"/>
  <c r="J147" i="329"/>
  <c r="P146" i="329"/>
  <c r="M146" i="329"/>
  <c r="L146" i="329"/>
  <c r="K146" i="329"/>
  <c r="J146" i="329"/>
  <c r="P145" i="329"/>
  <c r="M145" i="329" s="1"/>
  <c r="L145" i="329"/>
  <c r="K145" i="329"/>
  <c r="J145" i="329"/>
  <c r="P144" i="329"/>
  <c r="M144" i="329" s="1"/>
  <c r="L144" i="329"/>
  <c r="K144" i="329"/>
  <c r="J144" i="329"/>
  <c r="P143" i="329"/>
  <c r="M143" i="329"/>
  <c r="L143" i="329"/>
  <c r="K143" i="329"/>
  <c r="J143" i="329"/>
  <c r="P142" i="329"/>
  <c r="M142" i="329"/>
  <c r="L142" i="329"/>
  <c r="K142" i="329"/>
  <c r="J142" i="329"/>
  <c r="P141" i="329"/>
  <c r="M141" i="329" s="1"/>
  <c r="L141" i="329"/>
  <c r="K141" i="329"/>
  <c r="J141" i="329"/>
  <c r="P140" i="329"/>
  <c r="M140" i="329" s="1"/>
  <c r="L140" i="329"/>
  <c r="K140" i="329"/>
  <c r="J140" i="329"/>
  <c r="P139" i="329"/>
  <c r="M139" i="329"/>
  <c r="L139" i="329"/>
  <c r="K139" i="329"/>
  <c r="J139" i="329"/>
  <c r="P138" i="329"/>
  <c r="M138" i="329"/>
  <c r="L138" i="329"/>
  <c r="K138" i="329"/>
  <c r="J138" i="329"/>
  <c r="P137" i="329"/>
  <c r="M137" i="329" s="1"/>
  <c r="L137" i="329"/>
  <c r="K137" i="329"/>
  <c r="J137" i="329"/>
  <c r="P136" i="329"/>
  <c r="M136" i="329" s="1"/>
  <c r="L136" i="329"/>
  <c r="K136" i="329"/>
  <c r="J136" i="329"/>
  <c r="P135" i="329"/>
  <c r="M135" i="329"/>
  <c r="L135" i="329"/>
  <c r="K135" i="329"/>
  <c r="J135" i="329"/>
  <c r="P134" i="329"/>
  <c r="M134" i="329"/>
  <c r="L134" i="329"/>
  <c r="K134" i="329"/>
  <c r="J134" i="329"/>
  <c r="P133" i="329"/>
  <c r="M133" i="329" s="1"/>
  <c r="L133" i="329"/>
  <c r="K133" i="329"/>
  <c r="J133" i="329"/>
  <c r="P132" i="329"/>
  <c r="M132" i="329" s="1"/>
  <c r="L132" i="329"/>
  <c r="K132" i="329"/>
  <c r="J132" i="329"/>
  <c r="P131" i="329"/>
  <c r="M131" i="329"/>
  <c r="L131" i="329"/>
  <c r="K131" i="329"/>
  <c r="J131" i="329"/>
  <c r="P130" i="329"/>
  <c r="M130" i="329"/>
  <c r="L130" i="329"/>
  <c r="K130" i="329"/>
  <c r="J130" i="329"/>
  <c r="P129" i="329"/>
  <c r="M129" i="329" s="1"/>
  <c r="L129" i="329"/>
  <c r="K129" i="329"/>
  <c r="J129" i="329"/>
  <c r="P128" i="329"/>
  <c r="M128" i="329" s="1"/>
  <c r="L128" i="329"/>
  <c r="K128" i="329"/>
  <c r="J128" i="329"/>
  <c r="P127" i="329"/>
  <c r="M127" i="329"/>
  <c r="L127" i="329"/>
  <c r="K127" i="329"/>
  <c r="J127" i="329"/>
  <c r="P126" i="329"/>
  <c r="M126" i="329"/>
  <c r="L126" i="329"/>
  <c r="K126" i="329"/>
  <c r="J126" i="329"/>
  <c r="P125" i="329"/>
  <c r="M125" i="329" s="1"/>
  <c r="L125" i="329"/>
  <c r="K125" i="329"/>
  <c r="J125" i="329"/>
  <c r="P124" i="329"/>
  <c r="M124" i="329" s="1"/>
  <c r="L124" i="329"/>
  <c r="K124" i="329"/>
  <c r="J124" i="329"/>
  <c r="P123" i="329"/>
  <c r="M123" i="329"/>
  <c r="L123" i="329"/>
  <c r="K123" i="329"/>
  <c r="J123" i="329"/>
  <c r="P122" i="329"/>
  <c r="M122" i="329"/>
  <c r="L122" i="329"/>
  <c r="K122" i="329"/>
  <c r="J122" i="329"/>
  <c r="P121" i="329"/>
  <c r="M121" i="329" s="1"/>
  <c r="L121" i="329"/>
  <c r="K121" i="329"/>
  <c r="J121" i="329"/>
  <c r="P120" i="329"/>
  <c r="M120" i="329" s="1"/>
  <c r="L120" i="329"/>
  <c r="K120" i="329"/>
  <c r="J120" i="329"/>
  <c r="P119" i="329"/>
  <c r="M119" i="329"/>
  <c r="L119" i="329"/>
  <c r="K119" i="329"/>
  <c r="J119" i="329"/>
  <c r="P118" i="329"/>
  <c r="M118" i="329"/>
  <c r="L118" i="329"/>
  <c r="K118" i="329"/>
  <c r="J118" i="329"/>
  <c r="P117" i="329"/>
  <c r="M117" i="329" s="1"/>
  <c r="L117" i="329"/>
  <c r="K117" i="329"/>
  <c r="J117" i="329"/>
  <c r="P116" i="329"/>
  <c r="M116" i="329" s="1"/>
  <c r="L116" i="329"/>
  <c r="K116" i="329"/>
  <c r="J116" i="329"/>
  <c r="P115" i="329"/>
  <c r="M115" i="329"/>
  <c r="L115" i="329"/>
  <c r="K115" i="329"/>
  <c r="J115" i="329"/>
  <c r="P114" i="329"/>
  <c r="M114" i="329"/>
  <c r="L114" i="329"/>
  <c r="K114" i="329"/>
  <c r="J114" i="329"/>
  <c r="P113" i="329"/>
  <c r="M113" i="329" s="1"/>
  <c r="L113" i="329"/>
  <c r="K113" i="329"/>
  <c r="J113" i="329"/>
  <c r="P112" i="329"/>
  <c r="M112" i="329" s="1"/>
  <c r="L112" i="329"/>
  <c r="K112" i="329"/>
  <c r="J112" i="329"/>
  <c r="P111" i="329"/>
  <c r="M111" i="329"/>
  <c r="L111" i="329"/>
  <c r="K111" i="329"/>
  <c r="J111" i="329"/>
  <c r="P110" i="329"/>
  <c r="M110" i="329"/>
  <c r="L110" i="329"/>
  <c r="K110" i="329"/>
  <c r="J110" i="329"/>
  <c r="P109" i="329"/>
  <c r="M109" i="329" s="1"/>
  <c r="L109" i="329"/>
  <c r="K109" i="329"/>
  <c r="J109" i="329"/>
  <c r="P108" i="329"/>
  <c r="M108" i="329" s="1"/>
  <c r="L108" i="329"/>
  <c r="K108" i="329"/>
  <c r="J108" i="329"/>
  <c r="P107" i="329"/>
  <c r="M107" i="329"/>
  <c r="L107" i="329"/>
  <c r="K107" i="329"/>
  <c r="J107" i="329"/>
  <c r="P106" i="329"/>
  <c r="M106" i="329"/>
  <c r="L106" i="329"/>
  <c r="K106" i="329"/>
  <c r="J106" i="329"/>
  <c r="P105" i="329"/>
  <c r="M105" i="329" s="1"/>
  <c r="L105" i="329"/>
  <c r="K105" i="329"/>
  <c r="J105" i="329"/>
  <c r="P104" i="329"/>
  <c r="M104" i="329" s="1"/>
  <c r="L104" i="329"/>
  <c r="K104" i="329"/>
  <c r="J104" i="329"/>
  <c r="P103" i="329"/>
  <c r="M103" i="329"/>
  <c r="L103" i="329"/>
  <c r="K103" i="329"/>
  <c r="J103" i="329"/>
  <c r="P102" i="329"/>
  <c r="M102" i="329"/>
  <c r="L102" i="329"/>
  <c r="K102" i="329"/>
  <c r="J102" i="329"/>
  <c r="P101" i="329"/>
  <c r="M101" i="329" s="1"/>
  <c r="L101" i="329"/>
  <c r="K101" i="329"/>
  <c r="J101" i="329"/>
  <c r="P100" i="329"/>
  <c r="M100" i="329" s="1"/>
  <c r="L100" i="329"/>
  <c r="K100" i="329"/>
  <c r="J100" i="329"/>
  <c r="P99" i="329"/>
  <c r="M99" i="329"/>
  <c r="L99" i="329"/>
  <c r="K99" i="329"/>
  <c r="J99" i="329"/>
  <c r="P98" i="329"/>
  <c r="M98" i="329"/>
  <c r="L98" i="329"/>
  <c r="K98" i="329"/>
  <c r="J98" i="329"/>
  <c r="P97" i="329"/>
  <c r="M97" i="329" s="1"/>
  <c r="L97" i="329"/>
  <c r="K97" i="329"/>
  <c r="J97" i="329"/>
  <c r="P96" i="329"/>
  <c r="M96" i="329" s="1"/>
  <c r="L96" i="329"/>
  <c r="K96" i="329"/>
  <c r="J96" i="329"/>
  <c r="P95" i="329"/>
  <c r="M95" i="329"/>
  <c r="L95" i="329"/>
  <c r="K95" i="329"/>
  <c r="J95" i="329"/>
  <c r="P94" i="329"/>
  <c r="M94" i="329"/>
  <c r="L94" i="329"/>
  <c r="K94" i="329"/>
  <c r="J94" i="329"/>
  <c r="P93" i="329"/>
  <c r="M93" i="329" s="1"/>
  <c r="L93" i="329"/>
  <c r="K93" i="329"/>
  <c r="J93" i="329"/>
  <c r="P92" i="329"/>
  <c r="M92" i="329" s="1"/>
  <c r="L92" i="329"/>
  <c r="K92" i="329"/>
  <c r="J92" i="329"/>
  <c r="P91" i="329"/>
  <c r="M91" i="329"/>
  <c r="L91" i="329"/>
  <c r="K91" i="329"/>
  <c r="J91" i="329"/>
  <c r="P90" i="329"/>
  <c r="M90" i="329"/>
  <c r="L90" i="329"/>
  <c r="K90" i="329"/>
  <c r="J90" i="329"/>
  <c r="P89" i="329"/>
  <c r="M89" i="329" s="1"/>
  <c r="L89" i="329"/>
  <c r="K89" i="329"/>
  <c r="J89" i="329"/>
  <c r="P88" i="329"/>
  <c r="M88" i="329" s="1"/>
  <c r="L88" i="329"/>
  <c r="K88" i="329"/>
  <c r="J88" i="329"/>
  <c r="P87" i="329"/>
  <c r="M87" i="329"/>
  <c r="L87" i="329"/>
  <c r="K87" i="329"/>
  <c r="J87" i="329"/>
  <c r="P86" i="329"/>
  <c r="M86" i="329"/>
  <c r="L86" i="329"/>
  <c r="K86" i="329"/>
  <c r="J86" i="329"/>
  <c r="P85" i="329"/>
  <c r="M85" i="329" s="1"/>
  <c r="L85" i="329"/>
  <c r="K85" i="329"/>
  <c r="J85" i="329"/>
  <c r="P84" i="329"/>
  <c r="M84" i="329" s="1"/>
  <c r="L84" i="329"/>
  <c r="K84" i="329"/>
  <c r="J84" i="329"/>
  <c r="P83" i="329"/>
  <c r="M83" i="329"/>
  <c r="L83" i="329"/>
  <c r="K83" i="329"/>
  <c r="J83" i="329"/>
  <c r="P82" i="329"/>
  <c r="M82" i="329"/>
  <c r="L82" i="329"/>
  <c r="K82" i="329"/>
  <c r="J82" i="329"/>
  <c r="P81" i="329"/>
  <c r="M81" i="329" s="1"/>
  <c r="L81" i="329"/>
  <c r="K81" i="329"/>
  <c r="J81" i="329"/>
  <c r="P80" i="329"/>
  <c r="M80" i="329" s="1"/>
  <c r="L80" i="329"/>
  <c r="K80" i="329"/>
  <c r="J80" i="329"/>
  <c r="P79" i="329"/>
  <c r="M79" i="329"/>
  <c r="L79" i="329"/>
  <c r="K79" i="329"/>
  <c r="J79" i="329"/>
  <c r="P78" i="329"/>
  <c r="M78" i="329"/>
  <c r="L78" i="329"/>
  <c r="K78" i="329"/>
  <c r="J78" i="329"/>
  <c r="P77" i="329"/>
  <c r="M77" i="329" s="1"/>
  <c r="L77" i="329"/>
  <c r="K77" i="329"/>
  <c r="J77" i="329"/>
  <c r="P76" i="329"/>
  <c r="M76" i="329" s="1"/>
  <c r="L76" i="329"/>
  <c r="K76" i="329"/>
  <c r="J76" i="329"/>
  <c r="P75" i="329"/>
  <c r="M75" i="329"/>
  <c r="L75" i="329"/>
  <c r="K75" i="329"/>
  <c r="J75" i="329"/>
  <c r="P74" i="329"/>
  <c r="M74" i="329"/>
  <c r="L74" i="329"/>
  <c r="K74" i="329"/>
  <c r="J74" i="329"/>
  <c r="P73" i="329"/>
  <c r="M73" i="329" s="1"/>
  <c r="L73" i="329"/>
  <c r="K73" i="329"/>
  <c r="J73" i="329"/>
  <c r="P72" i="329"/>
  <c r="M72" i="329" s="1"/>
  <c r="L72" i="329"/>
  <c r="K72" i="329"/>
  <c r="J72" i="329"/>
  <c r="P71" i="329"/>
  <c r="M71" i="329"/>
  <c r="L71" i="329"/>
  <c r="K71" i="329"/>
  <c r="J71" i="329"/>
  <c r="P70" i="329"/>
  <c r="M70" i="329"/>
  <c r="L70" i="329"/>
  <c r="K70" i="329"/>
  <c r="J70" i="329"/>
  <c r="P69" i="329"/>
  <c r="M69" i="329" s="1"/>
  <c r="L69" i="329"/>
  <c r="K69" i="329"/>
  <c r="J69" i="329"/>
  <c r="P68" i="329"/>
  <c r="M68" i="329" s="1"/>
  <c r="L68" i="329"/>
  <c r="K68" i="329"/>
  <c r="J68" i="329"/>
  <c r="P67" i="329"/>
  <c r="M67" i="329"/>
  <c r="L67" i="329"/>
  <c r="K67" i="329"/>
  <c r="J67" i="329"/>
  <c r="P66" i="329"/>
  <c r="M66" i="329"/>
  <c r="L66" i="329"/>
  <c r="K66" i="329"/>
  <c r="J66" i="329"/>
  <c r="P65" i="329"/>
  <c r="M65" i="329" s="1"/>
  <c r="L65" i="329"/>
  <c r="K65" i="329"/>
  <c r="J65" i="329"/>
  <c r="P64" i="329"/>
  <c r="M64" i="329" s="1"/>
  <c r="L64" i="329"/>
  <c r="K64" i="329"/>
  <c r="J64" i="329"/>
  <c r="P63" i="329"/>
  <c r="M63" i="329"/>
  <c r="L63" i="329"/>
  <c r="K63" i="329"/>
  <c r="J63" i="329"/>
  <c r="P62" i="329"/>
  <c r="M62" i="329"/>
  <c r="L62" i="329"/>
  <c r="K62" i="329"/>
  <c r="J62" i="329"/>
  <c r="P61" i="329"/>
  <c r="M61" i="329" s="1"/>
  <c r="L61" i="329"/>
  <c r="K61" i="329"/>
  <c r="J61" i="329"/>
  <c r="P60" i="329"/>
  <c r="M60" i="329" s="1"/>
  <c r="L60" i="329"/>
  <c r="K60" i="329"/>
  <c r="J60" i="329"/>
  <c r="P59" i="329"/>
  <c r="M59" i="329"/>
  <c r="L59" i="329"/>
  <c r="K59" i="329"/>
  <c r="J59" i="329"/>
  <c r="P58" i="329"/>
  <c r="M58" i="329"/>
  <c r="L58" i="329"/>
  <c r="K58" i="329"/>
  <c r="J58" i="329"/>
  <c r="P57" i="329"/>
  <c r="M57" i="329" s="1"/>
  <c r="L57" i="329"/>
  <c r="K57" i="329"/>
  <c r="J57" i="329"/>
  <c r="P56" i="329"/>
  <c r="M56" i="329" s="1"/>
  <c r="L56" i="329"/>
  <c r="K56" i="329"/>
  <c r="J56" i="329"/>
  <c r="P55" i="329"/>
  <c r="M55" i="329"/>
  <c r="L55" i="329"/>
  <c r="K55" i="329"/>
  <c r="J55" i="329"/>
  <c r="P54" i="329"/>
  <c r="M54" i="329"/>
  <c r="L54" i="329"/>
  <c r="K54" i="329"/>
  <c r="J54" i="329"/>
  <c r="P53" i="329"/>
  <c r="M53" i="329" s="1"/>
  <c r="L53" i="329"/>
  <c r="K53" i="329"/>
  <c r="J53" i="329"/>
  <c r="P52" i="329"/>
  <c r="M52" i="329" s="1"/>
  <c r="L52" i="329"/>
  <c r="K52" i="329"/>
  <c r="J52" i="329"/>
  <c r="P51" i="329"/>
  <c r="M51" i="329"/>
  <c r="L51" i="329"/>
  <c r="K51" i="329"/>
  <c r="J51" i="329"/>
  <c r="P50" i="329"/>
  <c r="M50" i="329"/>
  <c r="L50" i="329"/>
  <c r="K50" i="329"/>
  <c r="J50" i="329"/>
  <c r="P49" i="329"/>
  <c r="M49" i="329" s="1"/>
  <c r="L49" i="329"/>
  <c r="K49" i="329"/>
  <c r="J49" i="329"/>
  <c r="P48" i="329"/>
  <c r="M48" i="329" s="1"/>
  <c r="L48" i="329"/>
  <c r="K48" i="329"/>
  <c r="J48" i="329"/>
  <c r="P47" i="329"/>
  <c r="M47" i="329"/>
  <c r="L47" i="329"/>
  <c r="K47" i="329"/>
  <c r="J47" i="329"/>
  <c r="P46" i="329"/>
  <c r="M46" i="329"/>
  <c r="L46" i="329"/>
  <c r="K46" i="329"/>
  <c r="J46" i="329"/>
  <c r="P45" i="329"/>
  <c r="M45" i="329" s="1"/>
  <c r="L45" i="329"/>
  <c r="K45" i="329"/>
  <c r="J45" i="329"/>
  <c r="P44" i="329"/>
  <c r="M44" i="329" s="1"/>
  <c r="L44" i="329"/>
  <c r="K44" i="329"/>
  <c r="J44" i="329"/>
  <c r="P43" i="329"/>
  <c r="M43" i="329"/>
  <c r="L43" i="329"/>
  <c r="K43" i="329"/>
  <c r="J43" i="329"/>
  <c r="P42" i="329"/>
  <c r="M42" i="329"/>
  <c r="L42" i="329"/>
  <c r="K42" i="329"/>
  <c r="J42" i="329"/>
  <c r="P41" i="329"/>
  <c r="M41" i="329" s="1"/>
  <c r="L41" i="329"/>
  <c r="K41" i="329"/>
  <c r="J41" i="329"/>
  <c r="P40" i="329"/>
  <c r="M40" i="329" s="1"/>
  <c r="L40" i="329"/>
  <c r="K40" i="329"/>
  <c r="J40" i="329"/>
  <c r="H5" i="329"/>
  <c r="D5" i="329"/>
  <c r="C5" i="329"/>
  <c r="A5" i="329"/>
  <c r="A1" i="329"/>
  <c r="E2" i="328"/>
  <c r="C2" i="327"/>
  <c r="L11" i="328"/>
  <c r="I11" i="328"/>
  <c r="G11" i="328"/>
  <c r="E11" i="328"/>
  <c r="B21" i="328" s="1"/>
  <c r="D11" i="328"/>
  <c r="C11" i="328"/>
  <c r="L9" i="328"/>
  <c r="I9" i="328"/>
  <c r="G9" i="328"/>
  <c r="E9" i="328"/>
  <c r="B20" i="328"/>
  <c r="D9" i="328"/>
  <c r="C9" i="328"/>
  <c r="L7" i="328"/>
  <c r="I7" i="328"/>
  <c r="G7" i="328"/>
  <c r="E7" i="328"/>
  <c r="B19" i="328"/>
  <c r="D7" i="328"/>
  <c r="C7" i="328"/>
  <c r="Y5" i="328"/>
  <c r="L4" i="328"/>
  <c r="K41" i="328" s="1"/>
  <c r="E4" i="328"/>
  <c r="A4" i="328"/>
  <c r="Y3" i="328"/>
  <c r="AK1" i="328" s="1"/>
  <c r="A1" i="328"/>
  <c r="P156" i="327"/>
  <c r="M156" i="327"/>
  <c r="L156" i="327"/>
  <c r="K156" i="327"/>
  <c r="J156" i="327"/>
  <c r="P155" i="327"/>
  <c r="M155" i="327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/>
  <c r="L152" i="327"/>
  <c r="K152" i="327"/>
  <c r="J152" i="327"/>
  <c r="P151" i="327"/>
  <c r="M151" i="327"/>
  <c r="L151" i="327"/>
  <c r="K151" i="327"/>
  <c r="J151" i="327"/>
  <c r="P150" i="327"/>
  <c r="M150" i="327" s="1"/>
  <c r="L150" i="327"/>
  <c r="K150" i="327"/>
  <c r="J150" i="327"/>
  <c r="P149" i="327"/>
  <c r="M149" i="327" s="1"/>
  <c r="L149" i="327"/>
  <c r="K149" i="327"/>
  <c r="J149" i="327"/>
  <c r="P148" i="327"/>
  <c r="M148" i="327"/>
  <c r="L148" i="327"/>
  <c r="K148" i="327"/>
  <c r="J148" i="327"/>
  <c r="P147" i="327"/>
  <c r="M147" i="327"/>
  <c r="L147" i="327"/>
  <c r="K147" i="327"/>
  <c r="J147" i="327"/>
  <c r="P146" i="327"/>
  <c r="M146" i="327" s="1"/>
  <c r="L146" i="327"/>
  <c r="K146" i="327"/>
  <c r="J146" i="327"/>
  <c r="P145" i="327"/>
  <c r="M145" i="327" s="1"/>
  <c r="L145" i="327"/>
  <c r="K145" i="327"/>
  <c r="J145" i="327"/>
  <c r="P144" i="327"/>
  <c r="M144" i="327"/>
  <c r="L144" i="327"/>
  <c r="K144" i="327"/>
  <c r="J144" i="327"/>
  <c r="P143" i="327"/>
  <c r="M143" i="327"/>
  <c r="L143" i="327"/>
  <c r="K143" i="327"/>
  <c r="J143" i="327"/>
  <c r="P142" i="327"/>
  <c r="M142" i="327" s="1"/>
  <c r="L142" i="327"/>
  <c r="K142" i="327"/>
  <c r="J142" i="327"/>
  <c r="P141" i="327"/>
  <c r="M141" i="327" s="1"/>
  <c r="L141" i="327"/>
  <c r="K141" i="327"/>
  <c r="J141" i="327"/>
  <c r="P140" i="327"/>
  <c r="M140" i="327"/>
  <c r="L140" i="327"/>
  <c r="K140" i="327"/>
  <c r="J140" i="327"/>
  <c r="P139" i="327"/>
  <c r="M139" i="327"/>
  <c r="L139" i="327"/>
  <c r="K139" i="327"/>
  <c r="J139" i="327"/>
  <c r="P138" i="327"/>
  <c r="M138" i="327" s="1"/>
  <c r="L138" i="327"/>
  <c r="K138" i="327"/>
  <c r="J138" i="327"/>
  <c r="P137" i="327"/>
  <c r="M137" i="327" s="1"/>
  <c r="L137" i="327"/>
  <c r="K137" i="327"/>
  <c r="J137" i="327"/>
  <c r="P136" i="327"/>
  <c r="M136" i="327"/>
  <c r="L136" i="327"/>
  <c r="K136" i="327"/>
  <c r="J136" i="327"/>
  <c r="P135" i="327"/>
  <c r="M135" i="327"/>
  <c r="L135" i="327"/>
  <c r="K135" i="327"/>
  <c r="J135" i="327"/>
  <c r="P134" i="327"/>
  <c r="M134" i="327" s="1"/>
  <c r="L134" i="327"/>
  <c r="K134" i="327"/>
  <c r="J134" i="327"/>
  <c r="P133" i="327"/>
  <c r="M133" i="327" s="1"/>
  <c r="L133" i="327"/>
  <c r="K133" i="327"/>
  <c r="J133" i="327"/>
  <c r="P132" i="327"/>
  <c r="M132" i="327"/>
  <c r="L132" i="327"/>
  <c r="K132" i="327"/>
  <c r="J132" i="327"/>
  <c r="P131" i="327"/>
  <c r="M131" i="327"/>
  <c r="L131" i="327"/>
  <c r="K131" i="327"/>
  <c r="J131" i="327"/>
  <c r="P130" i="327"/>
  <c r="M130" i="327" s="1"/>
  <c r="L130" i="327"/>
  <c r="K130" i="327"/>
  <c r="J130" i="327"/>
  <c r="P129" i="327"/>
  <c r="M129" i="327" s="1"/>
  <c r="L129" i="327"/>
  <c r="K129" i="327"/>
  <c r="J129" i="327"/>
  <c r="P128" i="327"/>
  <c r="M128" i="327"/>
  <c r="L128" i="327"/>
  <c r="K128" i="327"/>
  <c r="J128" i="327"/>
  <c r="P127" i="327"/>
  <c r="M127" i="327"/>
  <c r="L127" i="327"/>
  <c r="K127" i="327"/>
  <c r="J127" i="327"/>
  <c r="P126" i="327"/>
  <c r="M126" i="327" s="1"/>
  <c r="L126" i="327"/>
  <c r="K126" i="327"/>
  <c r="J126" i="327"/>
  <c r="P125" i="327"/>
  <c r="M125" i="327" s="1"/>
  <c r="L125" i="327"/>
  <c r="K125" i="327"/>
  <c r="J125" i="327"/>
  <c r="P124" i="327"/>
  <c r="M124" i="327"/>
  <c r="L124" i="327"/>
  <c r="K124" i="327"/>
  <c r="J124" i="327"/>
  <c r="P123" i="327"/>
  <c r="M123" i="327"/>
  <c r="L123" i="327"/>
  <c r="K123" i="327"/>
  <c r="J123" i="327"/>
  <c r="P122" i="327"/>
  <c r="M122" i="327" s="1"/>
  <c r="L122" i="327"/>
  <c r="K122" i="327"/>
  <c r="J122" i="327"/>
  <c r="P121" i="327"/>
  <c r="M121" i="327" s="1"/>
  <c r="L121" i="327"/>
  <c r="K121" i="327"/>
  <c r="J121" i="327"/>
  <c r="P120" i="327"/>
  <c r="M120" i="327"/>
  <c r="L120" i="327"/>
  <c r="K120" i="327"/>
  <c r="J120" i="327"/>
  <c r="P119" i="327"/>
  <c r="M119" i="327"/>
  <c r="L119" i="327"/>
  <c r="K119" i="327"/>
  <c r="J119" i="327"/>
  <c r="P118" i="327"/>
  <c r="M118" i="327" s="1"/>
  <c r="L118" i="327"/>
  <c r="K118" i="327"/>
  <c r="J118" i="327"/>
  <c r="P117" i="327"/>
  <c r="M117" i="327" s="1"/>
  <c r="L117" i="327"/>
  <c r="K117" i="327"/>
  <c r="J117" i="327"/>
  <c r="P116" i="327"/>
  <c r="M116" i="327"/>
  <c r="L116" i="327"/>
  <c r="K116" i="327"/>
  <c r="J116" i="327"/>
  <c r="P115" i="327"/>
  <c r="M115" i="327"/>
  <c r="L115" i="327"/>
  <c r="K115" i="327"/>
  <c r="J115" i="327"/>
  <c r="P114" i="327"/>
  <c r="M114" i="327" s="1"/>
  <c r="L114" i="327"/>
  <c r="K114" i="327"/>
  <c r="J114" i="327"/>
  <c r="P113" i="327"/>
  <c r="M113" i="327" s="1"/>
  <c r="L113" i="327"/>
  <c r="K113" i="327"/>
  <c r="J113" i="327"/>
  <c r="P112" i="327"/>
  <c r="M112" i="327"/>
  <c r="L112" i="327"/>
  <c r="K112" i="327"/>
  <c r="J112" i="327"/>
  <c r="P111" i="327"/>
  <c r="M111" i="327"/>
  <c r="L111" i="327"/>
  <c r="K111" i="327"/>
  <c r="J111" i="327"/>
  <c r="P110" i="327"/>
  <c r="M110" i="327" s="1"/>
  <c r="L110" i="327"/>
  <c r="K110" i="327"/>
  <c r="J110" i="327"/>
  <c r="P109" i="327"/>
  <c r="M109" i="327" s="1"/>
  <c r="L109" i="327"/>
  <c r="K109" i="327"/>
  <c r="J109" i="327"/>
  <c r="P108" i="327"/>
  <c r="M108" i="327"/>
  <c r="L108" i="327"/>
  <c r="K108" i="327"/>
  <c r="J108" i="327"/>
  <c r="P107" i="327"/>
  <c r="M107" i="327"/>
  <c r="L107" i="327"/>
  <c r="K107" i="327"/>
  <c r="J107" i="327"/>
  <c r="P106" i="327"/>
  <c r="M106" i="327" s="1"/>
  <c r="L106" i="327"/>
  <c r="K106" i="327"/>
  <c r="J106" i="327"/>
  <c r="P105" i="327"/>
  <c r="M105" i="327" s="1"/>
  <c r="L105" i="327"/>
  <c r="K105" i="327"/>
  <c r="J105" i="327"/>
  <c r="P104" i="327"/>
  <c r="M104" i="327"/>
  <c r="L104" i="327"/>
  <c r="K104" i="327"/>
  <c r="J104" i="327"/>
  <c r="P103" i="327"/>
  <c r="M103" i="327"/>
  <c r="L103" i="327"/>
  <c r="K103" i="327"/>
  <c r="J103" i="327"/>
  <c r="P102" i="327"/>
  <c r="M102" i="327" s="1"/>
  <c r="L102" i="327"/>
  <c r="K102" i="327"/>
  <c r="J102" i="327"/>
  <c r="P101" i="327"/>
  <c r="M101" i="327" s="1"/>
  <c r="L101" i="327"/>
  <c r="K101" i="327"/>
  <c r="J101" i="327"/>
  <c r="P100" i="327"/>
  <c r="M100" i="327"/>
  <c r="L100" i="327"/>
  <c r="K100" i="327"/>
  <c r="J100" i="327"/>
  <c r="P99" i="327"/>
  <c r="M99" i="327"/>
  <c r="L99" i="327"/>
  <c r="K99" i="327"/>
  <c r="J99" i="327"/>
  <c r="P98" i="327"/>
  <c r="M98" i="327" s="1"/>
  <c r="L98" i="327"/>
  <c r="K98" i="327"/>
  <c r="J98" i="327"/>
  <c r="P97" i="327"/>
  <c r="M97" i="327" s="1"/>
  <c r="L97" i="327"/>
  <c r="K97" i="327"/>
  <c r="J97" i="327"/>
  <c r="P96" i="327"/>
  <c r="M96" i="327"/>
  <c r="L96" i="327"/>
  <c r="K96" i="327"/>
  <c r="J96" i="327"/>
  <c r="P95" i="327"/>
  <c r="M95" i="327"/>
  <c r="L95" i="327"/>
  <c r="K95" i="327"/>
  <c r="J95" i="327"/>
  <c r="P94" i="327"/>
  <c r="M94" i="327" s="1"/>
  <c r="L94" i="327"/>
  <c r="K94" i="327"/>
  <c r="J94" i="327"/>
  <c r="P93" i="327"/>
  <c r="M93" i="327" s="1"/>
  <c r="L93" i="327"/>
  <c r="K93" i="327"/>
  <c r="J93" i="327"/>
  <c r="P92" i="327"/>
  <c r="M92" i="327"/>
  <c r="L92" i="327"/>
  <c r="K92" i="327"/>
  <c r="J92" i="327"/>
  <c r="P91" i="327"/>
  <c r="M91" i="327"/>
  <c r="L91" i="327"/>
  <c r="K91" i="327"/>
  <c r="J91" i="327"/>
  <c r="P90" i="327"/>
  <c r="M90" i="327" s="1"/>
  <c r="L90" i="327"/>
  <c r="K90" i="327"/>
  <c r="J90" i="327"/>
  <c r="P89" i="327"/>
  <c r="M89" i="327" s="1"/>
  <c r="L89" i="327"/>
  <c r="K89" i="327"/>
  <c r="J89" i="327"/>
  <c r="P88" i="327"/>
  <c r="M88" i="327"/>
  <c r="L88" i="327"/>
  <c r="K88" i="327"/>
  <c r="J88" i="327"/>
  <c r="P87" i="327"/>
  <c r="M87" i="327"/>
  <c r="L87" i="327"/>
  <c r="K87" i="327"/>
  <c r="J87" i="327"/>
  <c r="P86" i="327"/>
  <c r="M86" i="327" s="1"/>
  <c r="L86" i="327"/>
  <c r="K86" i="327"/>
  <c r="J86" i="327"/>
  <c r="P85" i="327"/>
  <c r="M85" i="327" s="1"/>
  <c r="L85" i="327"/>
  <c r="K85" i="327"/>
  <c r="J85" i="327"/>
  <c r="P84" i="327"/>
  <c r="M84" i="327"/>
  <c r="L84" i="327"/>
  <c r="K84" i="327"/>
  <c r="J84" i="327"/>
  <c r="P83" i="327"/>
  <c r="M83" i="327"/>
  <c r="L83" i="327"/>
  <c r="K83" i="327"/>
  <c r="J83" i="327"/>
  <c r="P82" i="327"/>
  <c r="M82" i="327" s="1"/>
  <c r="L82" i="327"/>
  <c r="K82" i="327"/>
  <c r="J82" i="327"/>
  <c r="P81" i="327"/>
  <c r="M81" i="327" s="1"/>
  <c r="L81" i="327"/>
  <c r="K81" i="327"/>
  <c r="J81" i="327"/>
  <c r="P80" i="327"/>
  <c r="M80" i="327"/>
  <c r="L80" i="327"/>
  <c r="K80" i="327"/>
  <c r="J80" i="327"/>
  <c r="P79" i="327"/>
  <c r="M79" i="327"/>
  <c r="L79" i="327"/>
  <c r="K79" i="327"/>
  <c r="J79" i="327"/>
  <c r="P78" i="327"/>
  <c r="M78" i="327" s="1"/>
  <c r="L78" i="327"/>
  <c r="K78" i="327"/>
  <c r="J78" i="327"/>
  <c r="P77" i="327"/>
  <c r="M77" i="327" s="1"/>
  <c r="L77" i="327"/>
  <c r="K77" i="327"/>
  <c r="J77" i="327"/>
  <c r="P76" i="327"/>
  <c r="M76" i="327"/>
  <c r="L76" i="327"/>
  <c r="K76" i="327"/>
  <c r="J76" i="327"/>
  <c r="P75" i="327"/>
  <c r="M75" i="327"/>
  <c r="L75" i="327"/>
  <c r="K75" i="327"/>
  <c r="J75" i="327"/>
  <c r="P74" i="327"/>
  <c r="M74" i="327" s="1"/>
  <c r="L74" i="327"/>
  <c r="K74" i="327"/>
  <c r="J74" i="327"/>
  <c r="P73" i="327"/>
  <c r="M73" i="327" s="1"/>
  <c r="L73" i="327"/>
  <c r="K73" i="327"/>
  <c r="J73" i="327"/>
  <c r="P72" i="327"/>
  <c r="M72" i="327"/>
  <c r="L72" i="327"/>
  <c r="K72" i="327"/>
  <c r="J72" i="327"/>
  <c r="P71" i="327"/>
  <c r="M71" i="327"/>
  <c r="L71" i="327"/>
  <c r="K71" i="327"/>
  <c r="J71" i="327"/>
  <c r="P70" i="327"/>
  <c r="M70" i="327" s="1"/>
  <c r="L70" i="327"/>
  <c r="K70" i="327"/>
  <c r="J70" i="327"/>
  <c r="P69" i="327"/>
  <c r="M69" i="327" s="1"/>
  <c r="L69" i="327"/>
  <c r="K69" i="327"/>
  <c r="J69" i="327"/>
  <c r="P68" i="327"/>
  <c r="M68" i="327"/>
  <c r="L68" i="327"/>
  <c r="K68" i="327"/>
  <c r="J68" i="327"/>
  <c r="P67" i="327"/>
  <c r="M67" i="327"/>
  <c r="L67" i="327"/>
  <c r="K67" i="327"/>
  <c r="J67" i="327"/>
  <c r="P66" i="327"/>
  <c r="M66" i="327" s="1"/>
  <c r="L66" i="327"/>
  <c r="K66" i="327"/>
  <c r="J66" i="327"/>
  <c r="P65" i="327"/>
  <c r="M65" i="327" s="1"/>
  <c r="L65" i="327"/>
  <c r="K65" i="327"/>
  <c r="J65" i="327"/>
  <c r="P64" i="327"/>
  <c r="M64" i="327"/>
  <c r="L64" i="327"/>
  <c r="K64" i="327"/>
  <c r="J64" i="327"/>
  <c r="P63" i="327"/>
  <c r="M63" i="327"/>
  <c r="L63" i="327"/>
  <c r="K63" i="327"/>
  <c r="J63" i="327"/>
  <c r="P62" i="327"/>
  <c r="M62" i="327" s="1"/>
  <c r="L62" i="327"/>
  <c r="K62" i="327"/>
  <c r="J62" i="327"/>
  <c r="P61" i="327"/>
  <c r="M61" i="327" s="1"/>
  <c r="L61" i="327"/>
  <c r="K61" i="327"/>
  <c r="J61" i="327"/>
  <c r="P60" i="327"/>
  <c r="M60" i="327"/>
  <c r="L60" i="327"/>
  <c r="K60" i="327"/>
  <c r="J60" i="327"/>
  <c r="P59" i="327"/>
  <c r="M59" i="327"/>
  <c r="L59" i="327"/>
  <c r="K59" i="327"/>
  <c r="J59" i="327"/>
  <c r="P58" i="327"/>
  <c r="M58" i="327" s="1"/>
  <c r="L58" i="327"/>
  <c r="K58" i="327"/>
  <c r="J58" i="327"/>
  <c r="P57" i="327"/>
  <c r="M57" i="327" s="1"/>
  <c r="L57" i="327"/>
  <c r="K57" i="327"/>
  <c r="J57" i="327"/>
  <c r="P56" i="327"/>
  <c r="M56" i="327"/>
  <c r="L56" i="327"/>
  <c r="K56" i="327"/>
  <c r="J56" i="327"/>
  <c r="P55" i="327"/>
  <c r="M55" i="327"/>
  <c r="L55" i="327"/>
  <c r="K55" i="327"/>
  <c r="J55" i="327"/>
  <c r="P54" i="327"/>
  <c r="M54" i="327" s="1"/>
  <c r="L54" i="327"/>
  <c r="K54" i="327"/>
  <c r="J54" i="327"/>
  <c r="P53" i="327"/>
  <c r="M53" i="327" s="1"/>
  <c r="L53" i="327"/>
  <c r="K53" i="327"/>
  <c r="J53" i="327"/>
  <c r="P52" i="327"/>
  <c r="M52" i="327"/>
  <c r="L52" i="327"/>
  <c r="K52" i="327"/>
  <c r="J52" i="327"/>
  <c r="P51" i="327"/>
  <c r="M51" i="327"/>
  <c r="L51" i="327"/>
  <c r="K51" i="327"/>
  <c r="J51" i="327"/>
  <c r="P50" i="327"/>
  <c r="M50" i="327" s="1"/>
  <c r="L50" i="327"/>
  <c r="K50" i="327"/>
  <c r="J50" i="327"/>
  <c r="P49" i="327"/>
  <c r="M49" i="327" s="1"/>
  <c r="L49" i="327"/>
  <c r="K49" i="327"/>
  <c r="J49" i="327"/>
  <c r="P48" i="327"/>
  <c r="M48" i="327"/>
  <c r="L48" i="327"/>
  <c r="K48" i="327"/>
  <c r="J48" i="327"/>
  <c r="P47" i="327"/>
  <c r="M47" i="327"/>
  <c r="L47" i="327"/>
  <c r="K47" i="327"/>
  <c r="J47" i="327"/>
  <c r="P46" i="327"/>
  <c r="M46" i="327" s="1"/>
  <c r="L46" i="327"/>
  <c r="K46" i="327"/>
  <c r="J46" i="327"/>
  <c r="P45" i="327"/>
  <c r="M45" i="327" s="1"/>
  <c r="L45" i="327"/>
  <c r="K45" i="327"/>
  <c r="J45" i="327"/>
  <c r="P44" i="327"/>
  <c r="M44" i="327"/>
  <c r="L44" i="327"/>
  <c r="K44" i="327"/>
  <c r="J44" i="327"/>
  <c r="P43" i="327"/>
  <c r="M43" i="327"/>
  <c r="L43" i="327"/>
  <c r="K43" i="327"/>
  <c r="J43" i="327"/>
  <c r="P42" i="327"/>
  <c r="M42" i="327" s="1"/>
  <c r="L42" i="327"/>
  <c r="K42" i="327"/>
  <c r="J42" i="327"/>
  <c r="P41" i="327"/>
  <c r="M41" i="327" s="1"/>
  <c r="L41" i="327"/>
  <c r="K41" i="327"/>
  <c r="J41" i="327"/>
  <c r="P40" i="327"/>
  <c r="M40" i="327"/>
  <c r="L40" i="327"/>
  <c r="K40" i="327"/>
  <c r="J40" i="327"/>
  <c r="H5" i="327"/>
  <c r="D5" i="327"/>
  <c r="C5" i="327"/>
  <c r="A5" i="327"/>
  <c r="A1" i="327"/>
  <c r="E2" i="304"/>
  <c r="C2" i="303"/>
  <c r="L11" i="304"/>
  <c r="I11" i="304"/>
  <c r="G11" i="304"/>
  <c r="E11" i="304"/>
  <c r="B21" i="304" s="1"/>
  <c r="D11" i="304"/>
  <c r="C11" i="304"/>
  <c r="L9" i="304"/>
  <c r="I9" i="304"/>
  <c r="G9" i="304"/>
  <c r="E9" i="304"/>
  <c r="B20" i="304"/>
  <c r="D9" i="304"/>
  <c r="C9" i="304"/>
  <c r="L7" i="304"/>
  <c r="I7" i="304"/>
  <c r="G7" i="304"/>
  <c r="E7" i="304"/>
  <c r="B19" i="304" s="1"/>
  <c r="D7" i="304"/>
  <c r="C7" i="304"/>
  <c r="Y5" i="304"/>
  <c r="AF1" i="304" s="1"/>
  <c r="L4" i="304"/>
  <c r="K41" i="304" s="1"/>
  <c r="E4" i="304"/>
  <c r="A4" i="304"/>
  <c r="Y3" i="304"/>
  <c r="A1" i="304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 s="1"/>
  <c r="L144" i="303"/>
  <c r="K144" i="303"/>
  <c r="J144" i="303"/>
  <c r="P143" i="303"/>
  <c r="M143" i="303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 s="1"/>
  <c r="L120" i="303"/>
  <c r="K120" i="303"/>
  <c r="J120" i="303"/>
  <c r="P119" i="303"/>
  <c r="M119" i="303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 s="1"/>
  <c r="L104" i="303"/>
  <c r="K104" i="303"/>
  <c r="J104" i="303"/>
  <c r="P103" i="303"/>
  <c r="M103" i="303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 s="1"/>
  <c r="L88" i="303"/>
  <c r="K88" i="303"/>
  <c r="J88" i="303"/>
  <c r="P87" i="303"/>
  <c r="M87" i="303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0"/>
  <c r="C2" i="279"/>
  <c r="L11" i="280"/>
  <c r="I11" i="280"/>
  <c r="G11" i="280"/>
  <c r="E11" i="280"/>
  <c r="H18" i="280"/>
  <c r="D11" i="280"/>
  <c r="C11" i="280"/>
  <c r="L9" i="280"/>
  <c r="I9" i="280"/>
  <c r="G9" i="280"/>
  <c r="E9" i="280"/>
  <c r="B20" i="280" s="1"/>
  <c r="D9" i="280"/>
  <c r="C9" i="280"/>
  <c r="L7" i="280"/>
  <c r="I7" i="280"/>
  <c r="G7" i="280"/>
  <c r="E7" i="280"/>
  <c r="B19" i="280"/>
  <c r="D7" i="280"/>
  <c r="C7" i="280"/>
  <c r="Y5" i="280"/>
  <c r="AH1" i="280"/>
  <c r="L4" i="280"/>
  <c r="K41" i="280"/>
  <c r="E4" i="280"/>
  <c r="A4" i="280"/>
  <c r="Y3" i="280"/>
  <c r="A1" i="280"/>
  <c r="P156" i="279"/>
  <c r="M156" i="279"/>
  <c r="L156" i="279"/>
  <c r="K156" i="279"/>
  <c r="J156" i="279"/>
  <c r="P155" i="279"/>
  <c r="M155" i="279" s="1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/>
  <c r="L124" i="279"/>
  <c r="K124" i="279"/>
  <c r="J124" i="279"/>
  <c r="P123" i="279"/>
  <c r="M123" i="279" s="1"/>
  <c r="L123" i="279"/>
  <c r="K123" i="279"/>
  <c r="J123" i="279"/>
  <c r="P122" i="279"/>
  <c r="M122" i="279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3"/>
  <c r="C2" i="231"/>
  <c r="L13" i="233"/>
  <c r="I13" i="233"/>
  <c r="G13" i="233"/>
  <c r="E13" i="233"/>
  <c r="B22" i="233" s="1"/>
  <c r="D13" i="233"/>
  <c r="C13" i="233"/>
  <c r="L11" i="233"/>
  <c r="I11" i="233"/>
  <c r="G11" i="233"/>
  <c r="E11" i="233"/>
  <c r="H18" i="233" s="1"/>
  <c r="D11" i="233"/>
  <c r="C11" i="233"/>
  <c r="L9" i="233"/>
  <c r="I9" i="233"/>
  <c r="G9" i="233"/>
  <c r="E9" i="233"/>
  <c r="F18" i="233" s="1"/>
  <c r="B20" i="233"/>
  <c r="D9" i="233"/>
  <c r="C9" i="233"/>
  <c r="L7" i="233"/>
  <c r="I7" i="233"/>
  <c r="G7" i="233"/>
  <c r="E7" i="233"/>
  <c r="B19" i="233"/>
  <c r="D7" i="233"/>
  <c r="C7" i="233"/>
  <c r="Y5" i="233"/>
  <c r="M4" i="233"/>
  <c r="K41" i="233" s="1"/>
  <c r="E4" i="233"/>
  <c r="A4" i="233"/>
  <c r="Y3" i="233"/>
  <c r="AH1" i="233" s="1"/>
  <c r="A1" i="233"/>
  <c r="P156" i="231"/>
  <c r="M156" i="23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/>
  <c r="L119" i="231"/>
  <c r="K119" i="231"/>
  <c r="J119" i="231"/>
  <c r="P118" i="231"/>
  <c r="M118" i="23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/>
  <c r="L103" i="231"/>
  <c r="K103" i="231"/>
  <c r="J103" i="231"/>
  <c r="P102" i="231"/>
  <c r="M102" i="23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/>
  <c r="L88" i="231"/>
  <c r="K88" i="231"/>
  <c r="J88" i="231"/>
  <c r="P87" i="231"/>
  <c r="M87" i="231"/>
  <c r="L87" i="231"/>
  <c r="K87" i="231"/>
  <c r="J87" i="231"/>
  <c r="P86" i="231"/>
  <c r="M86" i="23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/>
  <c r="L55" i="231"/>
  <c r="K55" i="231"/>
  <c r="J55" i="231"/>
  <c r="P54" i="231"/>
  <c r="M54" i="23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5" i="9"/>
  <c r="D5" i="9"/>
  <c r="H5" i="9"/>
  <c r="P22" i="2"/>
  <c r="P23" i="2"/>
  <c r="P24" i="2"/>
  <c r="P25" i="2"/>
  <c r="P26" i="2"/>
  <c r="P27" i="2"/>
  <c r="P28" i="2"/>
  <c r="P29" i="2"/>
  <c r="L11" i="89"/>
  <c r="L9" i="89"/>
  <c r="L7" i="89"/>
  <c r="Y5" i="89"/>
  <c r="Y3" i="89"/>
  <c r="AD1" i="89" s="1"/>
  <c r="L4" i="89"/>
  <c r="K41" i="89" s="1"/>
  <c r="E4" i="89"/>
  <c r="I11" i="89"/>
  <c r="G11" i="89"/>
  <c r="E11" i="89"/>
  <c r="H18" i="89"/>
  <c r="D11" i="89"/>
  <c r="C11" i="89"/>
  <c r="I9" i="89"/>
  <c r="G9" i="89"/>
  <c r="E9" i="89"/>
  <c r="F18" i="89"/>
  <c r="D9" i="89"/>
  <c r="C9" i="89"/>
  <c r="I7" i="89"/>
  <c r="G7" i="89"/>
  <c r="E7" i="89"/>
  <c r="D18" i="89"/>
  <c r="D7" i="89"/>
  <c r="C7" i="89"/>
  <c r="A4" i="89"/>
  <c r="E2" i="89"/>
  <c r="A1" i="89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/>
  <c r="J149" i="9"/>
  <c r="K149" i="9"/>
  <c r="L149" i="9"/>
  <c r="P149" i="9"/>
  <c r="M149" i="9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/>
  <c r="J41" i="9"/>
  <c r="K41" i="9"/>
  <c r="L41" i="9"/>
  <c r="P41" i="9"/>
  <c r="M41" i="9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/>
  <c r="J73" i="9"/>
  <c r="K73" i="9"/>
  <c r="L73" i="9"/>
  <c r="P73" i="9"/>
  <c r="M73" i="9"/>
  <c r="J74" i="9"/>
  <c r="K74" i="9"/>
  <c r="L74" i="9"/>
  <c r="P74" i="9"/>
  <c r="M74" i="9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/>
  <c r="J90" i="9"/>
  <c r="K90" i="9"/>
  <c r="L90" i="9"/>
  <c r="P90" i="9"/>
  <c r="M90" i="9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/>
  <c r="J106" i="9"/>
  <c r="K106" i="9"/>
  <c r="L106" i="9"/>
  <c r="P106" i="9"/>
  <c r="M106" i="9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/>
  <c r="J119" i="9"/>
  <c r="K119" i="9"/>
  <c r="L119" i="9"/>
  <c r="P119" i="9"/>
  <c r="M119" i="9" s="1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/>
  <c r="J123" i="9"/>
  <c r="K123" i="9"/>
  <c r="L123" i="9"/>
  <c r="P123" i="9"/>
  <c r="M123" i="9" s="1"/>
  <c r="J124" i="9"/>
  <c r="K124" i="9"/>
  <c r="L124" i="9"/>
  <c r="P124" i="9"/>
  <c r="M124" i="9"/>
  <c r="J125" i="9"/>
  <c r="K125" i="9"/>
  <c r="L125" i="9"/>
  <c r="P125" i="9"/>
  <c r="M125" i="9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/>
  <c r="J134" i="9"/>
  <c r="K134" i="9"/>
  <c r="L134" i="9"/>
  <c r="P134" i="9"/>
  <c r="M134" i="9"/>
  <c r="A1" i="9"/>
  <c r="B20" i="89"/>
  <c r="AC1" i="233"/>
  <c r="AG1" i="280"/>
  <c r="AD1" i="304"/>
  <c r="AI1" i="304"/>
  <c r="AF1" i="280"/>
  <c r="AH1" i="328"/>
  <c r="AF1" i="328"/>
  <c r="AC1" i="328"/>
  <c r="AJ1" i="304"/>
  <c r="AH1" i="304"/>
  <c r="AG1" i="328"/>
  <c r="AG1" i="304"/>
  <c r="H18" i="304"/>
  <c r="D18" i="304"/>
  <c r="D18" i="328"/>
  <c r="F18" i="304"/>
  <c r="F18" i="280"/>
  <c r="D18" i="280"/>
  <c r="B21" i="280"/>
  <c r="J18" i="233"/>
  <c r="B21" i="233"/>
  <c r="D18" i="233"/>
  <c r="B21" i="89"/>
  <c r="B19" i="89"/>
  <c r="AJ1" i="280"/>
  <c r="AB1" i="328"/>
  <c r="AE1" i="233"/>
  <c r="AC1" i="280"/>
  <c r="AI1" i="280"/>
  <c r="AE1" i="280"/>
  <c r="AK1" i="89"/>
  <c r="AC1" i="304"/>
  <c r="AD1" i="328"/>
  <c r="AD1" i="280"/>
  <c r="AJ1" i="233"/>
  <c r="AB1" i="280"/>
  <c r="AK1" i="280"/>
  <c r="AE1" i="89"/>
  <c r="AJ1" i="89"/>
  <c r="AB1" i="304"/>
  <c r="AE1" i="328"/>
  <c r="AI1" i="328"/>
  <c r="AJ1" i="328"/>
  <c r="AB1" i="89"/>
  <c r="AI1" i="89"/>
  <c r="F18" i="328"/>
  <c r="B19" i="330"/>
  <c r="B20" i="330"/>
  <c r="B21" i="330"/>
  <c r="F18" i="363" l="1"/>
  <c r="B20" i="363"/>
  <c r="AH1" i="353"/>
  <c r="AD1" i="353"/>
  <c r="Q6" i="353"/>
  <c r="F51" i="356"/>
  <c r="AF1" i="353"/>
  <c r="F6" i="353"/>
  <c r="F55" i="354"/>
  <c r="AH1" i="356"/>
  <c r="AD1" i="356"/>
  <c r="Q6" i="356"/>
  <c r="F52" i="356"/>
  <c r="AB1" i="353"/>
  <c r="AG1" i="353"/>
  <c r="M6" i="353"/>
  <c r="AF1" i="356"/>
  <c r="F6" i="356"/>
  <c r="D22" i="359"/>
  <c r="B23" i="359"/>
  <c r="B29" i="359"/>
  <c r="B30" i="359"/>
  <c r="AD1" i="361"/>
  <c r="AH1" i="361"/>
  <c r="AC1" i="363"/>
  <c r="AG1" i="363"/>
  <c r="B19" i="363"/>
  <c r="B24" i="359"/>
  <c r="AC1" i="359"/>
  <c r="AG1" i="359"/>
  <c r="AB1" i="361"/>
  <c r="AF1" i="361"/>
  <c r="AH1" i="334"/>
  <c r="AD1" i="334"/>
  <c r="AK1" i="334"/>
  <c r="AG1" i="334"/>
  <c r="AC1" i="334"/>
  <c r="B22" i="334"/>
  <c r="J18" i="334"/>
  <c r="AK1" i="340"/>
  <c r="AG1" i="340"/>
  <c r="AC1" i="340"/>
  <c r="AF1" i="340"/>
  <c r="AJ1" i="340"/>
  <c r="AE1" i="340"/>
  <c r="AH1" i="340"/>
  <c r="F24" i="342"/>
  <c r="B26" i="342"/>
  <c r="AH1" i="332"/>
  <c r="AD1" i="332"/>
  <c r="AI1" i="334"/>
  <c r="F18" i="336"/>
  <c r="AI1" i="340"/>
  <c r="AE1" i="332"/>
  <c r="AJ1" i="332"/>
  <c r="AB1" i="334"/>
  <c r="AJ1" i="334"/>
  <c r="AH1" i="336"/>
  <c r="AD1" i="336"/>
  <c r="AK1" i="336"/>
  <c r="AG1" i="336"/>
  <c r="AC1" i="336"/>
  <c r="AB1" i="340"/>
  <c r="B24" i="340"/>
  <c r="B30" i="340"/>
  <c r="J24" i="342"/>
  <c r="H18" i="334"/>
  <c r="AH1" i="338"/>
  <c r="AD1" i="338"/>
  <c r="AH1" i="341"/>
  <c r="AD1" i="341"/>
  <c r="L18" i="332"/>
  <c r="AE1" i="338"/>
  <c r="AJ1" i="338"/>
  <c r="AE1" i="341"/>
  <c r="AJ1" i="341"/>
  <c r="B30" i="341"/>
  <c r="H27" i="341"/>
  <c r="B27" i="342"/>
  <c r="H24" i="342"/>
  <c r="J30" i="342"/>
  <c r="AG1" i="343"/>
  <c r="AC1" i="343"/>
  <c r="AK1" i="347"/>
  <c r="AG1" i="347"/>
  <c r="AC1" i="347"/>
  <c r="AJ1" i="347"/>
  <c r="AF1" i="347"/>
  <c r="AB1" i="347"/>
  <c r="AI1" i="347"/>
  <c r="AE1" i="347"/>
  <c r="AB1" i="349"/>
  <c r="AF1" i="349"/>
  <c r="AC1" i="351"/>
  <c r="AG1" i="351"/>
  <c r="AK1" i="351"/>
  <c r="AE1" i="345"/>
  <c r="B21" i="351"/>
  <c r="AE1" i="351"/>
  <c r="AJ1" i="330"/>
  <c r="AF1" i="330"/>
  <c r="AB1" i="330"/>
  <c r="AH1" i="330"/>
  <c r="AD1" i="330"/>
  <c r="AK1" i="330"/>
  <c r="AG1" i="330"/>
  <c r="AC1" i="330"/>
  <c r="AI1" i="330"/>
  <c r="AE1" i="330"/>
  <c r="AF1" i="233"/>
  <c r="AD1" i="233"/>
  <c r="AG1" i="233"/>
  <c r="AF1" i="89"/>
  <c r="AI1" i="233"/>
  <c r="AB1" i="233"/>
  <c r="AG1" i="89"/>
  <c r="AH1" i="89"/>
  <c r="AC1" i="89"/>
  <c r="AK1" i="233"/>
  <c r="AK1" i="304"/>
  <c r="H18" i="328"/>
  <c r="AE1" i="3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5CC175A6-8CCF-4225-97AC-FA3B7839AB8C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284038C-3CF8-4A6B-9473-C55FCB73232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247A0E1-0D2B-43EE-BEAE-04EA75C0939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1CB0995-CEB1-4BC5-A6BC-6B0D5906AFA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7F7B739-0957-46AF-B87D-ECE23DADE65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2EB7E81-5E51-44A1-91CC-02F7D044B93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791C540-366B-4EA4-8427-D631D30B453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AEBB51E-B45E-4C56-BA8C-2B75A7DF053E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B324E92-12FB-413D-8780-92A4BD7D1BC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8953C1A-C39B-42C2-B0DC-A24B62A2B81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8E62AB7-7E8E-4B47-A93A-9D882329D4FA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C23FE39-79DA-4730-AEC9-2324822BDC0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029C3E7-F999-4F8D-AD05-0A6A695C9B5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E6CA2DF-1EFD-4D31-953B-ED0DBF2BCFA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9D8CFB67-3336-4A57-8FC9-1C1DE22FB4F3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27C3FCB-4257-4C7A-B520-3EB7FE54BE5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617823E0-8938-47FF-9CFD-167EC7CD0A2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30324B-F88B-4E96-A51B-BE7CDD32D20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A5CAA73-42BB-4290-9FEC-40B0DFECD01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607A083-142E-4928-A29F-D8A39B47287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AA9E3D0-A580-41D8-9C21-E0713B1C022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37089F1-1650-4B97-AC91-1B4CB94817B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0846802-E3D3-4A4D-8C43-877C3FC1E18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8168DBF5-1B82-4DE8-8438-4A89E96598C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54F3D83-83A1-4F68-91C5-5BE0C8DD3CE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DEBB3E9-7401-4508-91A3-1AC926A4B16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7A739E9-F069-4C39-9C8F-0F077F0A060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3A9B9AA-9092-4593-966D-9ACD6C6F1FF9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DF33807B-7B2B-4204-AD78-1CD8DFE114F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C241512-6EA3-4B4E-B814-20402588309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13A44B-FAE7-4DDA-AEF5-10EEBAB70BA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C585ED77-BE51-40B7-8CA5-A538A0CA9FC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9D7A74FC-BECC-4F66-93C9-124B74C2A6A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735C476-FE07-4716-99E4-C672D930F337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2C849B8-65FF-46FF-A3F7-ABA63FE2F0C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DF7C588-7B3E-4B20-8C93-62B90052D3B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0E5090-F0E4-4413-841F-378A008982B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6BB73B4A-B183-4F59-9AC4-0DA6FAAB33A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DBA75430-000B-413C-AB79-654923C97E6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584ECA8-5FAB-4AF2-8227-99E0A11C154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CCD2A555-F805-45A2-976B-E657B321FDE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B7C32CD-EF47-4022-BD0A-DB3ADCE65D72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35BE8A9-6879-4DB5-BAC3-D477AB3E3A2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D0CC858-3F92-4953-B06F-F70E2668F0D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511AFE4-AFAE-4735-8527-12925830B91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<sst xmlns="http://schemas.openxmlformats.org/spreadsheetml/2006/main" count="4551" uniqueCount="735">
  <si>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</si>
  <si>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</si>
  <si>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</si>
  <si>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</si>
  <si>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</si>
  <si>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</si>
  <si>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</si>
  <si>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</si>
  <si>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</si>
  <si>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</si>
  <si>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</si>
  <si>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</si>
  <si>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</si>
  <si>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</si>
  <si>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</si>
  <si>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</si>
  <si>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</si>
  <si>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</si>
  <si>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</si>
  <si>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</si>
  <si>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</si>
  <si>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</si>
  <si>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</si>
  <si>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</si>
  <si>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</si>
  <si>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</si>
  <si>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</si>
  <si>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</si>
  <si>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</si>
  <si>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</si>
  <si>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</si>
  <si>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</si>
  <si>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</si>
  <si>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</si>
  <si>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</si>
  <si>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</si>
  <si>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</si>
  <si>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</si>
  <si>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</si>
  <si>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</si>
  <si>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</si>
  <si>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</si>
  <si>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</si>
  <si>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</si>
  <si>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</si>
  <si>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</si>
  <si>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</si>
  <si>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</si>
  <si>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</si>
  <si>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</si>
  <si>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</si>
  <si>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</si>
  <si>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</si>
  <si>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</si>
  <si>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</si>
  <si>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</si>
  <si>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</si>
  <si>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</si>
  <si>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</si>
  <si>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</si>
  <si>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</si>
  <si>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</si>
  <si>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</si>
  <si>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</si>
  <si>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</si>
  <si>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</si>
  <si>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</si>
  <si>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</si>
  <si>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</si>
  <si>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</si>
  <si>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</si>
  <si>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</si>
  <si>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</si>
  <si>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</si>
  <si>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</si>
  <si>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</si>
  <si>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</si>
  <si>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</si>
  <si>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</si>
  <si>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</si>
  <si>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</si>
  <si>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</si>
  <si>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</si>
  <si>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</si>
  <si>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</si>
  <si>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</si>
  <si>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</si>
  <si>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</si>
  <si>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</si>
  <si>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</si>
  <si>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</si>
  <si>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</si>
  <si>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</si>
  <si>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</si>
  <si>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Baranya Vármegyei Tenisz Diákolimpia - A kategória</t>
  </si>
  <si>
    <t>2025.05.06-07.</t>
  </si>
  <si>
    <t>Pécs</t>
  </si>
  <si>
    <t>Nagyistók-Nádasi Judit</t>
  </si>
  <si>
    <t>Koncz Zsolt</t>
  </si>
  <si>
    <t>A-U11-L-III.kcs-Zöld</t>
  </si>
  <si>
    <t>A-U11-F-III.kcs-Zöld</t>
  </si>
  <si>
    <t xml:space="preserve">Patkó </t>
  </si>
  <si>
    <t>Janka</t>
  </si>
  <si>
    <t xml:space="preserve">Tóth </t>
  </si>
  <si>
    <t>Réka</t>
  </si>
  <si>
    <t xml:space="preserve">Benovics </t>
  </si>
  <si>
    <t>Hanna Mária</t>
  </si>
  <si>
    <t>Pécsi Református</t>
  </si>
  <si>
    <t>Pécsi Árpád Fejedelem</t>
  </si>
  <si>
    <t>Miroslav Krleza - Pécs</t>
  </si>
  <si>
    <t xml:space="preserve">Simon </t>
  </si>
  <si>
    <t>Péter</t>
  </si>
  <si>
    <t xml:space="preserve">Bányai </t>
  </si>
  <si>
    <t>Zalán</t>
  </si>
  <si>
    <t xml:space="preserve">Varga </t>
  </si>
  <si>
    <t>Barna</t>
  </si>
  <si>
    <t xml:space="preserve">Mayer </t>
  </si>
  <si>
    <t>Iván</t>
  </si>
  <si>
    <t>PTE - Pécs</t>
  </si>
  <si>
    <t>Bóly</t>
  </si>
  <si>
    <t>A-U16-F-VI.kcs</t>
  </si>
  <si>
    <t>A-U18-F-VII.kcs</t>
  </si>
  <si>
    <t>A-U14-F-V.kcs</t>
  </si>
  <si>
    <t xml:space="preserve">Schillinger </t>
  </si>
  <si>
    <t>Marcell</t>
  </si>
  <si>
    <t>Gábor</t>
  </si>
  <si>
    <t xml:space="preserve">Gömöry </t>
  </si>
  <si>
    <t>Dávid</t>
  </si>
  <si>
    <t>Janus -Pécs</t>
  </si>
  <si>
    <t>Koch V. - Pécs</t>
  </si>
  <si>
    <t>Szent Mór - Pécs</t>
  </si>
  <si>
    <t>Áron</t>
  </si>
  <si>
    <t xml:space="preserve">Maják </t>
  </si>
  <si>
    <t>Miklós</t>
  </si>
  <si>
    <t>Maják</t>
  </si>
  <si>
    <t>János</t>
  </si>
  <si>
    <t>Pécsi Illyés Gyula</t>
  </si>
  <si>
    <t xml:space="preserve">Dudás </t>
  </si>
  <si>
    <t>Milán</t>
  </si>
  <si>
    <t>140307</t>
  </si>
  <si>
    <t>150114</t>
  </si>
  <si>
    <t>150703</t>
  </si>
  <si>
    <t>100419</t>
  </si>
  <si>
    <t>090723</t>
  </si>
  <si>
    <t>100615</t>
  </si>
  <si>
    <t>100908</t>
  </si>
  <si>
    <t>070108</t>
  </si>
  <si>
    <t>071214</t>
  </si>
  <si>
    <t>070914</t>
  </si>
  <si>
    <t>111125</t>
  </si>
  <si>
    <t>150508</t>
  </si>
  <si>
    <t>150824</t>
  </si>
  <si>
    <t>A-U12-L-IV.kcs</t>
  </si>
  <si>
    <t>Hanna Lilien</t>
  </si>
  <si>
    <t xml:space="preserve">Fáskerti </t>
  </si>
  <si>
    <t>Lujza</t>
  </si>
  <si>
    <t>Sztárai Mihály - Pécs</t>
  </si>
  <si>
    <t>130520</t>
  </si>
  <si>
    <t>130612</t>
  </si>
  <si>
    <t>121105</t>
  </si>
  <si>
    <t xml:space="preserve">Reisz </t>
  </si>
  <si>
    <t>Kende</t>
  </si>
  <si>
    <t>171026</t>
  </si>
  <si>
    <t xml:space="preserve">Szabó </t>
  </si>
  <si>
    <t>Barnabás</t>
  </si>
  <si>
    <t>180127</t>
  </si>
  <si>
    <t xml:space="preserve">Pongrácz </t>
  </si>
  <si>
    <t>Nándor</t>
  </si>
  <si>
    <t>170708</t>
  </si>
  <si>
    <t xml:space="preserve">Papp-Hoffer </t>
  </si>
  <si>
    <t>Bence</t>
  </si>
  <si>
    <t>170522</t>
  </si>
  <si>
    <t xml:space="preserve">Móricz </t>
  </si>
  <si>
    <t>Vilmos Gergely</t>
  </si>
  <si>
    <t>170216</t>
  </si>
  <si>
    <t>B - E</t>
  </si>
  <si>
    <t>E - A</t>
  </si>
  <si>
    <t>A - D</t>
  </si>
  <si>
    <t>4 FORDULÓ</t>
  </si>
  <si>
    <t>D - E</t>
  </si>
  <si>
    <t>5 FORDULÓ</t>
  </si>
  <si>
    <t>E - C</t>
  </si>
  <si>
    <t>E</t>
  </si>
  <si>
    <t>PONGRÁCZ</t>
  </si>
  <si>
    <t>Dóra Emili</t>
  </si>
  <si>
    <t>Sztárai - Pécs</t>
  </si>
  <si>
    <t>180118</t>
  </si>
  <si>
    <t xml:space="preserve">Ambrus </t>
  </si>
  <si>
    <t>Kíra Dóra</t>
  </si>
  <si>
    <t>170420</t>
  </si>
  <si>
    <t xml:space="preserve">Jagic </t>
  </si>
  <si>
    <t>Hanna Mila</t>
  </si>
  <si>
    <t>Jókai - Pécs</t>
  </si>
  <si>
    <t>170319</t>
  </si>
  <si>
    <t xml:space="preserve">Li Wu </t>
  </si>
  <si>
    <t>Abigel</t>
  </si>
  <si>
    <t>180717</t>
  </si>
  <si>
    <t xml:space="preserve">Zámbó </t>
  </si>
  <si>
    <t>Zénó</t>
  </si>
  <si>
    <t>161102</t>
  </si>
  <si>
    <t xml:space="preserve">Szebényi </t>
  </si>
  <si>
    <t>Alexander</t>
  </si>
  <si>
    <t>161002</t>
  </si>
  <si>
    <t xml:space="preserve">Kottász </t>
  </si>
  <si>
    <t>Dalma</t>
  </si>
  <si>
    <t>PTE-II.Gyakorló-Pécs</t>
  </si>
  <si>
    <t>160320</t>
  </si>
  <si>
    <t xml:space="preserve">Illés </t>
  </si>
  <si>
    <t>Emma</t>
  </si>
  <si>
    <t>160811</t>
  </si>
  <si>
    <t xml:space="preserve">Harmatha-Komáromi </t>
  </si>
  <si>
    <t>Abigél</t>
  </si>
  <si>
    <t>160302</t>
  </si>
  <si>
    <t xml:space="preserve">Polyák </t>
  </si>
  <si>
    <t>Park U.-Mohács</t>
  </si>
  <si>
    <t>141127</t>
  </si>
  <si>
    <t xml:space="preserve">Magyarosi </t>
  </si>
  <si>
    <t>Krisztián</t>
  </si>
  <si>
    <t>140221</t>
  </si>
  <si>
    <t xml:space="preserve">Féth </t>
  </si>
  <si>
    <t>151102</t>
  </si>
  <si>
    <t xml:space="preserve">Noszlopy </t>
  </si>
  <si>
    <t>Noel</t>
  </si>
  <si>
    <t>Mohács Térségi</t>
  </si>
  <si>
    <t>140827</t>
  </si>
  <si>
    <t xml:space="preserve">Simon-Harangozó </t>
  </si>
  <si>
    <t>Ervin</t>
  </si>
  <si>
    <t>Kozármisleny</t>
  </si>
  <si>
    <t>151126</t>
  </si>
  <si>
    <t>Flórián</t>
  </si>
  <si>
    <t>141112</t>
  </si>
  <si>
    <t xml:space="preserve">Demhardt </t>
  </si>
  <si>
    <t>Flórián Ádám</t>
  </si>
  <si>
    <t>150204</t>
  </si>
  <si>
    <t xml:space="preserve">Till </t>
  </si>
  <si>
    <t>Aurél</t>
  </si>
  <si>
    <t>140207</t>
  </si>
  <si>
    <t xml:space="preserve">Horvát </t>
  </si>
  <si>
    <t>Botond</t>
  </si>
  <si>
    <t>140707</t>
  </si>
  <si>
    <t xml:space="preserve">Arnold </t>
  </si>
  <si>
    <t>Benedek</t>
  </si>
  <si>
    <t>150524</t>
  </si>
  <si>
    <t>141118</t>
  </si>
  <si>
    <t xml:space="preserve">Walter </t>
  </si>
  <si>
    <t>Gergely</t>
  </si>
  <si>
    <t>150426</t>
  </si>
  <si>
    <t xml:space="preserve">Rábai </t>
  </si>
  <si>
    <t>Nándor Áron</t>
  </si>
  <si>
    <t>150807</t>
  </si>
  <si>
    <t xml:space="preserve">Csere </t>
  </si>
  <si>
    <t xml:space="preserve">Vilmos Tamás </t>
  </si>
  <si>
    <t>140526</t>
  </si>
  <si>
    <t xml:space="preserve">Kati </t>
  </si>
  <si>
    <t xml:space="preserve">Richárd Máté </t>
  </si>
  <si>
    <t>150514</t>
  </si>
  <si>
    <t xml:space="preserve">Gernedl </t>
  </si>
  <si>
    <t>Ádám Márk</t>
  </si>
  <si>
    <t>151214</t>
  </si>
  <si>
    <t xml:space="preserve">Fehér  </t>
  </si>
  <si>
    <t>Bendegúz</t>
  </si>
  <si>
    <t xml:space="preserve">Szomor </t>
  </si>
  <si>
    <t>Máté</t>
  </si>
  <si>
    <t>Pécsi Belvárosi</t>
  </si>
  <si>
    <t>140127</t>
  </si>
  <si>
    <t>1-2. csoport</t>
  </si>
  <si>
    <t>E - F</t>
  </si>
  <si>
    <t>F - D</t>
  </si>
  <si>
    <t>F</t>
  </si>
  <si>
    <t>Döntő</t>
  </si>
  <si>
    <t>vs.</t>
  </si>
  <si>
    <t>3. hely</t>
  </si>
  <si>
    <t>5. hely</t>
  </si>
  <si>
    <t>3-4.csoport</t>
  </si>
  <si>
    <t>D - G</t>
  </si>
  <si>
    <t>G - E</t>
  </si>
  <si>
    <t>F - E</t>
  </si>
  <si>
    <t>G</t>
  </si>
  <si>
    <t>5-6.csoport</t>
  </si>
  <si>
    <t>F - G</t>
  </si>
  <si>
    <t>E - H</t>
  </si>
  <si>
    <t>H - F</t>
  </si>
  <si>
    <t>G - H</t>
  </si>
  <si>
    <t>FEHÉR</t>
  </si>
  <si>
    <t>SZOMOR</t>
  </si>
  <si>
    <t>H</t>
  </si>
  <si>
    <t>7. hely</t>
  </si>
  <si>
    <t>St.</t>
  </si>
  <si>
    <t>kód</t>
  </si>
  <si>
    <t>Kiem</t>
  </si>
  <si>
    <t>2. forduló</t>
  </si>
  <si>
    <t>Győztes</t>
  </si>
  <si>
    <t>Umpire</t>
  </si>
  <si>
    <t>B-U11-L-III.kcs</t>
  </si>
  <si>
    <t xml:space="preserve">Moszbacher </t>
  </si>
  <si>
    <t>Anna</t>
  </si>
  <si>
    <t>Park Utcai - Mohács</t>
  </si>
  <si>
    <t>141225</t>
  </si>
  <si>
    <t>Inez</t>
  </si>
  <si>
    <t>141105</t>
  </si>
  <si>
    <t xml:space="preserve">Hottó </t>
  </si>
  <si>
    <t xml:space="preserve">Olivia Hannah </t>
  </si>
  <si>
    <t>150625</t>
  </si>
  <si>
    <t xml:space="preserve">Gász </t>
  </si>
  <si>
    <t>141228</t>
  </si>
  <si>
    <t>HOTTÓ</t>
  </si>
  <si>
    <t>Olívia Hannah</t>
  </si>
  <si>
    <t>Koch V. Pécs</t>
  </si>
  <si>
    <t>MOSZBACHER</t>
  </si>
  <si>
    <t>Park Utcai Mohács</t>
  </si>
  <si>
    <t>REISZ</t>
  </si>
  <si>
    <t>GÁSZ</t>
  </si>
  <si>
    <t>B-U12-F-IV.kcs</t>
  </si>
  <si>
    <t xml:space="preserve">Lindenlaub </t>
  </si>
  <si>
    <t>130123</t>
  </si>
  <si>
    <t xml:space="preserve">Régaisz </t>
  </si>
  <si>
    <t>Viktor</t>
  </si>
  <si>
    <t>131018</t>
  </si>
  <si>
    <t xml:space="preserve">Magyar </t>
  </si>
  <si>
    <t>Zétény</t>
  </si>
  <si>
    <t>Boldog G. - Mohács</t>
  </si>
  <si>
    <t xml:space="preserve">Rétházi </t>
  </si>
  <si>
    <t>Márk</t>
  </si>
  <si>
    <t>130830</t>
  </si>
  <si>
    <t>LINDENLAUB</t>
  </si>
  <si>
    <t>MAGYAR</t>
  </si>
  <si>
    <t>Boldog G. Mohács</t>
  </si>
  <si>
    <t>RÉTHÁZI</t>
  </si>
  <si>
    <t>RÉGAISZ</t>
  </si>
  <si>
    <t>B-U12-L-IV.kcs</t>
  </si>
  <si>
    <t xml:space="preserve">Hasanovic </t>
  </si>
  <si>
    <t>Leila</t>
  </si>
  <si>
    <t>130225</t>
  </si>
  <si>
    <t>Kovács</t>
  </si>
  <si>
    <t>Júlia</t>
  </si>
  <si>
    <t>131112</t>
  </si>
  <si>
    <t>B-U12_L-IV.kcs</t>
  </si>
  <si>
    <t>HASANOVIC</t>
  </si>
  <si>
    <t>KOVÁCS</t>
  </si>
  <si>
    <t>B-U14-L-IV.kcs</t>
  </si>
  <si>
    <t xml:space="preserve">Rapajkó </t>
  </si>
  <si>
    <t>Luca</t>
  </si>
  <si>
    <t>120428</t>
  </si>
  <si>
    <t>Vadas</t>
  </si>
  <si>
    <t>Vanda</t>
  </si>
  <si>
    <t>120427</t>
  </si>
  <si>
    <t>RAPAJKÓ</t>
  </si>
  <si>
    <t>VADAS</t>
  </si>
  <si>
    <t xml:space="preserve">Müller  </t>
  </si>
  <si>
    <t>Dávid Máté</t>
  </si>
  <si>
    <t>110718</t>
  </si>
  <si>
    <t xml:space="preserve">Wimmert </t>
  </si>
  <si>
    <t>Robin</t>
  </si>
  <si>
    <t>120210</t>
  </si>
  <si>
    <t xml:space="preserve">Horváth </t>
  </si>
  <si>
    <t>120217</t>
  </si>
  <si>
    <t>Park Utcai-Mohács</t>
  </si>
  <si>
    <t>110523</t>
  </si>
  <si>
    <t>Boldog G.-Mohács</t>
  </si>
  <si>
    <t>120103</t>
  </si>
  <si>
    <t xml:space="preserve">Szalai </t>
  </si>
  <si>
    <t>Benett</t>
  </si>
  <si>
    <t>Pécsi Bártfa</t>
  </si>
  <si>
    <t>121120</t>
  </si>
  <si>
    <t xml:space="preserve">Sulyok </t>
  </si>
  <si>
    <t>Balázs</t>
  </si>
  <si>
    <t>120131</t>
  </si>
  <si>
    <t xml:space="preserve">Tóka </t>
  </si>
  <si>
    <t>110102</t>
  </si>
  <si>
    <t xml:space="preserve">Schmidt </t>
  </si>
  <si>
    <t>Róbert</t>
  </si>
  <si>
    <t>121021</t>
  </si>
  <si>
    <t xml:space="preserve">Vörös </t>
  </si>
  <si>
    <t>Móric</t>
  </si>
  <si>
    <t>Kodály  Gimn.- Pécs</t>
  </si>
  <si>
    <t>110604</t>
  </si>
  <si>
    <t xml:space="preserve">Bodor </t>
  </si>
  <si>
    <t>Levente</t>
  </si>
  <si>
    <t>Pécsi Mezőszél</t>
  </si>
  <si>
    <t>120721</t>
  </si>
  <si>
    <t xml:space="preserve">Guoth </t>
  </si>
  <si>
    <t>Bertalan</t>
  </si>
  <si>
    <t>110826</t>
  </si>
  <si>
    <t>CU</t>
  </si>
  <si>
    <t>Elődöntők</t>
  </si>
  <si>
    <t>a</t>
  </si>
  <si>
    <t>x</t>
  </si>
  <si>
    <t>b</t>
  </si>
  <si>
    <t xml:space="preserve">Berta </t>
  </si>
  <si>
    <t>PTE Babits - Pécs</t>
  </si>
  <si>
    <t>090803</t>
  </si>
  <si>
    <t>Sillye</t>
  </si>
  <si>
    <t>Imre Botond</t>
  </si>
  <si>
    <t>100226</t>
  </si>
  <si>
    <t xml:space="preserve">Petrinovics </t>
  </si>
  <si>
    <t>Milán Pál</t>
  </si>
  <si>
    <t>102002</t>
  </si>
  <si>
    <t>100526</t>
  </si>
  <si>
    <t xml:space="preserve">Rákóczi </t>
  </si>
  <si>
    <t>101118</t>
  </si>
  <si>
    <t>101031</t>
  </si>
  <si>
    <t xml:space="preserve">Prantner </t>
  </si>
  <si>
    <t>Zipernowsky - Pécs</t>
  </si>
  <si>
    <t>091130</t>
  </si>
  <si>
    <t xml:space="preserve">Szántó </t>
  </si>
  <si>
    <t>Péter Benedek</t>
  </si>
  <si>
    <t>090920</t>
  </si>
  <si>
    <t xml:space="preserve">Ternbach </t>
  </si>
  <si>
    <t>Albert</t>
  </si>
  <si>
    <t>091113</t>
  </si>
  <si>
    <t xml:space="preserve">Várnagy </t>
  </si>
  <si>
    <t>Péter Ádám</t>
  </si>
  <si>
    <t>Janus - Pécs</t>
  </si>
  <si>
    <t>091227</t>
  </si>
  <si>
    <t>PRANTMER</t>
  </si>
  <si>
    <t>RÁKÓCZI</t>
  </si>
  <si>
    <t>Baranya Vármegyyei Tenisz Diákolimpia - B kategória</t>
  </si>
  <si>
    <t>B-U16-L-VI.kcs</t>
  </si>
  <si>
    <t>Nagyistók-Nádas Judt</t>
  </si>
  <si>
    <t xml:space="preserve">Cservenka </t>
  </si>
  <si>
    <t>100609</t>
  </si>
  <si>
    <t xml:space="preserve">Megyeri </t>
  </si>
  <si>
    <t>Hanna</t>
  </si>
  <si>
    <t>101017</t>
  </si>
  <si>
    <t xml:space="preserve">Péter </t>
  </si>
  <si>
    <t>Nóra</t>
  </si>
  <si>
    <t xml:space="preserve">Pécsi Református </t>
  </si>
  <si>
    <t>100126</t>
  </si>
  <si>
    <t xml:space="preserve">Havasi </t>
  </si>
  <si>
    <t>Léna</t>
  </si>
  <si>
    <t>Ciszterci Nagy Lajos - Pécs</t>
  </si>
  <si>
    <t>090512</t>
  </si>
  <si>
    <t xml:space="preserve">Hornyák </t>
  </si>
  <si>
    <t>Hajnal Lenke</t>
  </si>
  <si>
    <t>091005</t>
  </si>
  <si>
    <t>Zsdrál</t>
  </si>
  <si>
    <t>Viktória</t>
  </si>
  <si>
    <t>100205</t>
  </si>
  <si>
    <t>Baranya Vármegyei Tenisz Diákolimpia - B kategória</t>
  </si>
  <si>
    <t>Nagyisstók-Nádasi Judit</t>
  </si>
  <si>
    <t>B-U18-F-VII.kcs</t>
  </si>
  <si>
    <t xml:space="preserve">B. Garai </t>
  </si>
  <si>
    <t>Lehel</t>
  </si>
  <si>
    <t>080807</t>
  </si>
  <si>
    <t xml:space="preserve">Vass </t>
  </si>
  <si>
    <t>080618</t>
  </si>
  <si>
    <t xml:space="preserve">Gyenis </t>
  </si>
  <si>
    <t>060205</t>
  </si>
  <si>
    <t xml:space="preserve">Jauck </t>
  </si>
  <si>
    <t>060621</t>
  </si>
  <si>
    <t xml:space="preserve">Szundi </t>
  </si>
  <si>
    <t>Endre György</t>
  </si>
  <si>
    <t>070625</t>
  </si>
  <si>
    <t>JÁTÉKREND - PSN Zrt. Pályái (Jégpálya mellett jobbra)</t>
  </si>
  <si>
    <t>Baranya Vármegyei Tenisz DO - 2025.05.07. - szerda                                            Az aktuális helyzetről Nagyistók-Nádasi Juditnál a 209360119- es számon érdeklődhet</t>
  </si>
  <si>
    <t>Előre tervezett</t>
  </si>
  <si>
    <t>Pályára ment</t>
  </si>
  <si>
    <t>vsz</t>
  </si>
  <si>
    <t>pálya</t>
  </si>
  <si>
    <t>eredmény</t>
  </si>
  <si>
    <t>8:30</t>
  </si>
  <si>
    <t>U14-F</t>
  </si>
  <si>
    <t>Szalai Benett</t>
  </si>
  <si>
    <t>Magyar Zalán</t>
  </si>
  <si>
    <t>Müller Dávid Máté</t>
  </si>
  <si>
    <t>Schmidt Róbert</t>
  </si>
  <si>
    <t>Bodor Levente</t>
  </si>
  <si>
    <t>Horváth Áron</t>
  </si>
  <si>
    <t>9:00</t>
  </si>
  <si>
    <t>Sulyok Balázs</t>
  </si>
  <si>
    <t>Horváth Máté</t>
  </si>
  <si>
    <t>U16-F</t>
  </si>
  <si>
    <t>Petrinovics Milán Pál</t>
  </si>
  <si>
    <t>Prantner Milán</t>
  </si>
  <si>
    <t>Rákóczi Zalán</t>
  </si>
  <si>
    <t>Berta Botond</t>
  </si>
  <si>
    <t>9:30</t>
  </si>
  <si>
    <t xml:space="preserve">Wimmert Robin </t>
  </si>
  <si>
    <t>Szalai/Magyar</t>
  </si>
  <si>
    <t xml:space="preserve">Tóka Áron </t>
  </si>
  <si>
    <t>Müller/Schmidt</t>
  </si>
  <si>
    <t>Bodor/Horváth</t>
  </si>
  <si>
    <t>Vörös</t>
  </si>
  <si>
    <t>10:00</t>
  </si>
  <si>
    <t>Sulyok/Horváth</t>
  </si>
  <si>
    <t>Guoth</t>
  </si>
  <si>
    <t>Szalai Barna</t>
  </si>
  <si>
    <t>Ternbach Albert</t>
  </si>
  <si>
    <t>Sillye Imre Botond</t>
  </si>
  <si>
    <t>Bodor Zétény</t>
  </si>
  <si>
    <t>10:30</t>
  </si>
  <si>
    <t>Petrinovics/Prantner</t>
  </si>
  <si>
    <t>Szántó Péter Benedek</t>
  </si>
  <si>
    <t>Rákóczi/Berta</t>
  </si>
  <si>
    <t>Várnagy Péter Ádám</t>
  </si>
  <si>
    <t>U14-L</t>
  </si>
  <si>
    <t>Rapajkó Luca</t>
  </si>
  <si>
    <t>Vadas Vanda</t>
  </si>
  <si>
    <t>1100</t>
  </si>
  <si>
    <t>U16-L</t>
  </si>
  <si>
    <t>Zsdrál Viktória</t>
  </si>
  <si>
    <t>Megyeri Hanna</t>
  </si>
  <si>
    <t>Péter Nóra</t>
  </si>
  <si>
    <t>Hornyák Lenke</t>
  </si>
  <si>
    <t>U18+-F</t>
  </si>
  <si>
    <t>Gyenis Máté</t>
  </si>
  <si>
    <t>Jauck Péter</t>
  </si>
  <si>
    <t>11:45</t>
  </si>
  <si>
    <t>Elődöntő</t>
  </si>
  <si>
    <t>Havasi Léna</t>
  </si>
  <si>
    <t>12:15</t>
  </si>
  <si>
    <t>Cservenka Luca</t>
  </si>
  <si>
    <t>13:00</t>
  </si>
  <si>
    <t>Szundi Endre György</t>
  </si>
  <si>
    <t>U18-F</t>
  </si>
  <si>
    <t>B Garai Lehel</t>
  </si>
  <si>
    <t>Vass Bertalan</t>
  </si>
  <si>
    <t>13:30</t>
  </si>
  <si>
    <t>utána</t>
  </si>
  <si>
    <t>B-U14-F és B U16F vigaszág</t>
  </si>
  <si>
    <t>JÁTÉKREND - PSN Zrt. pályái (Jégpálya mellett jobbra)</t>
  </si>
  <si>
    <t>BARANYA VÁRMEGYEI TENISZ DIÁKOLIMPIA - 2025.05.06. - kedd                                                                              Az aktuális helyzetről Nagyistók-Nádasi Juditnál a 209360119-es számon érdeklődhet</t>
  </si>
  <si>
    <t>U8-F</t>
  </si>
  <si>
    <t>P1</t>
  </si>
  <si>
    <t>Szabó Barnabás</t>
  </si>
  <si>
    <t>Papp-Hoffer Bence</t>
  </si>
  <si>
    <t>P2</t>
  </si>
  <si>
    <t>Reisz Kende</t>
  </si>
  <si>
    <t>Móricz Vilmos</t>
  </si>
  <si>
    <t>U11-F</t>
  </si>
  <si>
    <t>Varga Flórián</t>
  </si>
  <si>
    <t>Pap-Hoffer Kende</t>
  </si>
  <si>
    <t>Demhardt Flórián</t>
  </si>
  <si>
    <t>Walter Gergely</t>
  </si>
  <si>
    <t>8:45</t>
  </si>
  <si>
    <t>U8-L</t>
  </si>
  <si>
    <t>Jagic Hanna Mila</t>
  </si>
  <si>
    <t>Li Wu Abigél</t>
  </si>
  <si>
    <t>Ambrus Kira Dóra</t>
  </si>
  <si>
    <t>Varga Dóra Emili</t>
  </si>
  <si>
    <t xml:space="preserve">Móricz Vilmos </t>
  </si>
  <si>
    <t>Pongrácz Nándor</t>
  </si>
  <si>
    <t>Till Aurél</t>
  </si>
  <si>
    <t>Rábai Nándor Áron</t>
  </si>
  <si>
    <t>Csere Vilmos Tamás</t>
  </si>
  <si>
    <t>Simon-Harangozó Ervin</t>
  </si>
  <si>
    <t>9:15</t>
  </si>
  <si>
    <t>Gernedl Ádám Márk</t>
  </si>
  <si>
    <t>Kati Richárd Máté</t>
  </si>
  <si>
    <t>Fehér Bendegúz</t>
  </si>
  <si>
    <t>Szomor Máté</t>
  </si>
  <si>
    <t>9:50</t>
  </si>
  <si>
    <t>Papp-Hoffer Kende</t>
  </si>
  <si>
    <t>Polyák Marcell</t>
  </si>
  <si>
    <t>Noszlopy Noel</t>
  </si>
  <si>
    <t>10:10</t>
  </si>
  <si>
    <t>Papp-Hoffern Bence</t>
  </si>
  <si>
    <t>U9-L</t>
  </si>
  <si>
    <t>N</t>
  </si>
  <si>
    <t>Kottász Dalma</t>
  </si>
  <si>
    <t>Illés Emma</t>
  </si>
  <si>
    <t>Magyarosi Krisztián</t>
  </si>
  <si>
    <t>Horvát Botond</t>
  </si>
  <si>
    <t>11:00</t>
  </si>
  <si>
    <t>Harmatha-Komáromi  Abigél</t>
  </si>
  <si>
    <t>Arnold Benedek</t>
  </si>
  <si>
    <t>Féth Péter</t>
  </si>
  <si>
    <t>11:30</t>
  </si>
  <si>
    <t>Harmatha-Kormáromi Abigél</t>
  </si>
  <si>
    <t>12:00</t>
  </si>
  <si>
    <t>12:30</t>
  </si>
  <si>
    <t>U11-L</t>
  </si>
  <si>
    <t>Hottó Olívia Hannah</t>
  </si>
  <si>
    <t>Gász Emma</t>
  </si>
  <si>
    <t>5 meccs</t>
  </si>
  <si>
    <t>Moszbacher Anna</t>
  </si>
  <si>
    <t>Reisz Inez</t>
  </si>
  <si>
    <t>U12-L</t>
  </si>
  <si>
    <t>Hasanovic Leila</t>
  </si>
  <si>
    <t>Kovács Júlia</t>
  </si>
  <si>
    <t>14:00</t>
  </si>
  <si>
    <t>U12-F</t>
  </si>
  <si>
    <t>Lindelaub Péter</t>
  </si>
  <si>
    <t>Régaisz Viktor</t>
  </si>
  <si>
    <t>Magyar Zétény</t>
  </si>
  <si>
    <t>Rétházi Márk</t>
  </si>
  <si>
    <t>14:30</t>
  </si>
  <si>
    <t>15:00</t>
  </si>
  <si>
    <t>Régiasz Viktor</t>
  </si>
  <si>
    <t>Lindenlaub Péter</t>
  </si>
  <si>
    <t>15:30</t>
  </si>
  <si>
    <t>JÁTÉKREND - 2025.05.06. - kedd - PVTC pálya</t>
  </si>
  <si>
    <t>Baranya Vármegyei Tenisz Diákolimpia - A kategória                                                       Az aktuális helyzetről Nagyistók-Nádasi Juditnál a 209360119- es számon érdeklődhet</t>
  </si>
  <si>
    <t>Benovics  Hanna Mária</t>
  </si>
  <si>
    <t>Patkó Janka</t>
  </si>
  <si>
    <t xml:space="preserve">Varga Áron </t>
  </si>
  <si>
    <t>Maják Miklós</t>
  </si>
  <si>
    <t>Tóth Réka</t>
  </si>
  <si>
    <t>Dudás Milán</t>
  </si>
  <si>
    <t>Varga Hanna Lilien</t>
  </si>
  <si>
    <t>Fáaskerti Lujza</t>
  </si>
  <si>
    <t>Varga Barna</t>
  </si>
  <si>
    <t>Bányai Zalán</t>
  </si>
  <si>
    <t>Mayer Iván</t>
  </si>
  <si>
    <t>Simon Péter</t>
  </si>
  <si>
    <t>Máyer Iván</t>
  </si>
  <si>
    <t>Gömöry Dávid</t>
  </si>
  <si>
    <t>Schillinger Marcell</t>
  </si>
  <si>
    <t>Varga Gábor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</si>
  <si>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</si>
  <si>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</si>
  <si>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</si>
  <si>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</si>
  <si>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</si>
  <si>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</si>
  <si>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</si>
  <si>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</si>
  <si>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</si>
  <si>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</si>
  <si>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</si>
  <si>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Baranya Vármegyei Diáksport Egyesület</t>
  </si>
  <si>
    <t>Mohács Körzeti Diáksport Bizottság</t>
  </si>
  <si>
    <t>Tenisz Diákolimpia</t>
  </si>
  <si>
    <t>Tenisz</t>
  </si>
  <si>
    <t>I.kcs Tenisz U8 piros labdával, P+S szabály</t>
  </si>
  <si>
    <t>Bólyi Általános Iskola és Alapfokú Művészeti Iskola</t>
  </si>
  <si>
    <t>Horváthné Horváth Mária Magdolna</t>
  </si>
  <si>
    <t>Pécsi Körzeti DSB/ Pécsi Sport Nonprofit Zrt.</t>
  </si>
  <si>
    <t>Koch Valéria Gimnázium, Általános Iskola, Óvoda és Kollégium</t>
  </si>
  <si>
    <t>Szelle Krisztián</t>
  </si>
  <si>
    <t>Móricz Vilmos Gergely</t>
  </si>
  <si>
    <t>L</t>
  </si>
  <si>
    <t>Sztárai Mihály Általános Iskola, Óvoda és Alapfokú Művészeti Iskola</t>
  </si>
  <si>
    <t>Horváthné Komáromy Éva</t>
  </si>
  <si>
    <t>Spitl Tamás</t>
  </si>
  <si>
    <t>Ambrus Kíra Dóra</t>
  </si>
  <si>
    <t>Pécsi Jókai Mór Általános Iskola</t>
  </si>
  <si>
    <t>Pozsgai Tamás Gábor</t>
  </si>
  <si>
    <t>Li Wu Abigel</t>
  </si>
  <si>
    <t>Boldog Gizella Katolikus Általános Iskola és Óvoda</t>
  </si>
  <si>
    <t>Mohács</t>
  </si>
  <si>
    <t>Csikós Marcell</t>
  </si>
  <si>
    <t>Ginderné Czimmer Eszter</t>
  </si>
  <si>
    <t>II.kcs Tenisz U9 narancs labdával, P+S szabály</t>
  </si>
  <si>
    <t>Zámbó Zénó</t>
  </si>
  <si>
    <t>Szebényi Alexander</t>
  </si>
  <si>
    <t>Pécsi Tudományegyetem Gyakorló Általános Iskola, Gimnázium és Óvoda</t>
  </si>
  <si>
    <t>Tóvári Ágnes</t>
  </si>
  <si>
    <t>Harmatha-Komáromi Abigél</t>
  </si>
  <si>
    <t>Cserepka János Magyar-Angol Két Tanítási Nyelvű Baptista Sportiskola, Általános Iskola és Gimnázium</t>
  </si>
  <si>
    <t>Takács Zara</t>
  </si>
  <si>
    <t>SZIKSZAI ZSOLT</t>
  </si>
  <si>
    <t xml:space="preserve">III.kcs Tenisz U11 zöld labdával, P+S szabály </t>
  </si>
  <si>
    <t>Park Utcai Katolikus Általános Iskola és Óvoda</t>
  </si>
  <si>
    <t>Verőci Lídia</t>
  </si>
  <si>
    <t>Cseténé Máy Zsuzsanna</t>
  </si>
  <si>
    <t>Mohács Térségi Általános Iskola</t>
  </si>
  <si>
    <t>Lakatos Gábor</t>
  </si>
  <si>
    <t xml:space="preserve">Kozármislenyi Janikovszky Éva Általános Iskola </t>
  </si>
  <si>
    <t>Pusztai-Hosszu  Boglárka</t>
  </si>
  <si>
    <t>Demhardt Flórián Ádám</t>
  </si>
  <si>
    <t xml:space="preserve">Csere Vilmos Tamás </t>
  </si>
  <si>
    <t xml:space="preserve">Kati Richárd Máté </t>
  </si>
  <si>
    <t xml:space="preserve">Fehér Bendegúz </t>
  </si>
  <si>
    <t>Pécsi Belvárosi Általános Iskola</t>
  </si>
  <si>
    <t>Pokol Lajos</t>
  </si>
  <si>
    <t xml:space="preserve">Hottó Olivia Hannah </t>
  </si>
  <si>
    <t>Varga Áron</t>
  </si>
  <si>
    <t>Várhalmi-Hujber Éva</t>
  </si>
  <si>
    <t>Pécsi Illyés Gyula Általános Iskola</t>
  </si>
  <si>
    <t>Nánási Dániel</t>
  </si>
  <si>
    <t>Pécsi Református Kollégium Gimnáziuma, Technikuma, Szakképző Iskolája,  Általános Iskolája, Óvodája, Alapfokú Művészeti Iskolája és Diákotthona</t>
  </si>
  <si>
    <t>Milotta Péter</t>
  </si>
  <si>
    <t>Sáros Zoltán</t>
  </si>
  <si>
    <t>Pécsi Árpád Fejedelem Gimnázium és Általános Iskola</t>
  </si>
  <si>
    <t>Markó Borbála</t>
  </si>
  <si>
    <t>Miroslav Krleža Horvát Óvoda, Általános Iskola, Gimnázium és Kollégium</t>
  </si>
  <si>
    <t>Benovics Hanna Mária</t>
  </si>
  <si>
    <t>Istókovics Miklós</t>
  </si>
  <si>
    <t>IV.kcs Tenisz U12</t>
  </si>
  <si>
    <t>Schmidt Zsolt</t>
  </si>
  <si>
    <t>Sziebert Imre</t>
  </si>
  <si>
    <t>Schwarzkopf Tamás</t>
  </si>
  <si>
    <t>Ritter Ákos</t>
  </si>
  <si>
    <t>Kovács Zsolt</t>
  </si>
  <si>
    <t>Li Yutian Benjamin</t>
  </si>
  <si>
    <t>Guoth Ambrus</t>
  </si>
  <si>
    <t>Fáskerti Lujza</t>
  </si>
  <si>
    <t>Laskay Szilvia</t>
  </si>
  <si>
    <t>V.kcs Tenisz U14</t>
  </si>
  <si>
    <t xml:space="preserve">Müller Dávid Máté </t>
  </si>
  <si>
    <t>Lantosné Csősz Edit</t>
  </si>
  <si>
    <t>Wimmert Robin</t>
  </si>
  <si>
    <t>Pfeil Imre</t>
  </si>
  <si>
    <t>Pécsi Bártfa Utcai Általános Iskola</t>
  </si>
  <si>
    <t>Horváth Tamás</t>
  </si>
  <si>
    <t>Tóka Áron</t>
  </si>
  <si>
    <t>Pécsi Kodály Zoltán Gimnázium</t>
  </si>
  <si>
    <t>Vörös Móric</t>
  </si>
  <si>
    <t>Gyöngyösi Zoltán</t>
  </si>
  <si>
    <t>Pécsi Mezőszél Utcai Általános Iskola</t>
  </si>
  <si>
    <t>Árki Mária</t>
  </si>
  <si>
    <t>Guoth Bertalan</t>
  </si>
  <si>
    <t>Maják János</t>
  </si>
  <si>
    <t>Angyal Ákos</t>
  </si>
  <si>
    <t>Garai Dénes</t>
  </si>
  <si>
    <t>Benovics Málna</t>
  </si>
  <si>
    <t>VI.kcs Tenisz U16</t>
  </si>
  <si>
    <t>Gáspár  Gábor</t>
  </si>
  <si>
    <t>Sillye imre Botond</t>
  </si>
  <si>
    <t>Baranya Vármegyei SZC Zipernowsky Károly Műszaki Technikum</t>
  </si>
  <si>
    <t>Szendrő Donát Zsolt</t>
  </si>
  <si>
    <t>Haincz Krisztián</t>
  </si>
  <si>
    <t>Pécsi Janus Pannonius Gimnázium</t>
  </si>
  <si>
    <t>Szűcs Ibolya</t>
  </si>
  <si>
    <t>Ciszterci Rend Nagy Lajos Gimnáziuma és Kollégiuma</t>
  </si>
  <si>
    <t>Hornyák Hajnal Lenke</t>
  </si>
  <si>
    <t>Pintér László</t>
  </si>
  <si>
    <t>Zsdrál Viktória Andrea</t>
  </si>
  <si>
    <t>Köves Ildikó</t>
  </si>
  <si>
    <t>Pukli  Tamás Mátyás</t>
  </si>
  <si>
    <t>bedő gergely</t>
  </si>
  <si>
    <t>Pap Judit Zsuzsanna</t>
  </si>
  <si>
    <t>Fáskerti Izabella</t>
  </si>
  <si>
    <t>VII.kcs Tenisz U18</t>
  </si>
  <si>
    <t>Szent Mór Katolikus Óvoda, Általános Iskola, Alapfokú Művészeti Iskola és Gimnázium</t>
  </si>
  <si>
    <t>B. Garai Lehel</t>
  </si>
  <si>
    <t>Blatt Péterné</t>
  </si>
  <si>
    <t>Friesz Laura</t>
  </si>
  <si>
    <t>Varga Csaba Sándor</t>
  </si>
  <si>
    <t>Turi Dávid</t>
  </si>
  <si>
    <t>Pécsi Leőwey Klára Gimnázium</t>
  </si>
  <si>
    <t>Dudás Pálma</t>
  </si>
  <si>
    <t>Szander Anita</t>
  </si>
  <si>
    <t>VIII.kcs Tenisz U18+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</si>
</sst>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10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Segoe UI"/>
      <family val="2"/>
      <charset val="238"/>
    </font>
    <font>
      <b/>
      <sz val="8.5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indexed="10"/>
      <name val="Arial"/>
      <family val="2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rgb="FFFF0000"/>
      <name val="Arial"/>
      <family val="2"/>
    </font>
    <font>
      <sz val="8.5"/>
      <color indexed="42"/>
      <name val="Arial"/>
      <family val="2"/>
      <charset val="238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  <xf numFmtId="0" fontId="64" fillId="0" borderId="0"/>
  </cellStyleXfs>
  <cellXfs count="79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5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5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8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7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9" fillId="2" borderId="4" xfId="0" applyNumberFormat="1" applyFont="1" applyFill="1" applyBorder="1" applyAlignment="1">
      <alignment vertical="center"/>
    </xf>
    <xf numFmtId="49" fontId="49" fillId="2" borderId="0" xfId="0" applyNumberFormat="1" applyFont="1" applyFill="1" applyAlignment="1">
      <alignment vertical="center"/>
    </xf>
    <xf numFmtId="49" fontId="50" fillId="2" borderId="0" xfId="0" applyNumberFormat="1" applyFont="1" applyFill="1" applyAlignment="1">
      <alignment horizontal="left" vertical="center"/>
    </xf>
    <xf numFmtId="0" fontId="36" fillId="2" borderId="36" xfId="0" applyFont="1" applyFill="1" applyBorder="1" applyAlignment="1">
      <alignment horizontal="center" wrapText="1"/>
    </xf>
    <xf numFmtId="0" fontId="36" fillId="5" borderId="36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9" fillId="2" borderId="0" xfId="0" applyFont="1" applyFill="1"/>
    <xf numFmtId="0" fontId="14" fillId="0" borderId="0" xfId="0" applyNumberFormat="1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2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4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8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0" fontId="53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6" fillId="6" borderId="7" xfId="0" applyFont="1" applyFill="1" applyBorder="1" applyAlignment="1">
      <alignment vertical="center"/>
    </xf>
    <xf numFmtId="0" fontId="1" fillId="2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7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42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7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5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right" vertical="center"/>
    </xf>
    <xf numFmtId="49" fontId="44" fillId="2" borderId="26" xfId="0" applyNumberFormat="1" applyFont="1" applyFill="1" applyBorder="1" applyAlignment="1">
      <alignment horizontal="center" vertical="center"/>
    </xf>
    <xf numFmtId="49" fontId="44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1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1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6" fillId="6" borderId="25" xfId="0" applyNumberFormat="1" applyFont="1" applyFill="1" applyBorder="1" applyAlignment="1">
      <alignment horizontal="center" vertical="center"/>
    </xf>
    <xf numFmtId="49" fontId="36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7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 applyAlignment="1">
      <alignment vertical="center" shrinkToFit="1"/>
    </xf>
    <xf numFmtId="0" fontId="57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3" fillId="2" borderId="0" xfId="1" applyFill="1" applyBorder="1"/>
    <xf numFmtId="49" fontId="49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0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1" fillId="6" borderId="7" xfId="0" applyFont="1" applyFill="1" applyBorder="1" applyAlignment="1">
      <alignment horizontal="center"/>
    </xf>
    <xf numFmtId="0" fontId="61" fillId="6" borderId="0" xfId="0" applyFont="1" applyFill="1" applyBorder="1" applyAlignment="1">
      <alignment horizontal="center"/>
    </xf>
    <xf numFmtId="0" fontId="61" fillId="6" borderId="0" xfId="0" applyFont="1" applyFill="1" applyAlignment="1">
      <alignment horizontal="center"/>
    </xf>
    <xf numFmtId="49" fontId="55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1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1" fillId="3" borderId="2" xfId="0" applyNumberFormat="1" applyFont="1" applyFill="1" applyBorder="1" applyAlignment="1">
      <alignment vertical="center" shrinkToFit="1"/>
    </xf>
    <xf numFmtId="49" fontId="51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2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39" fillId="13" borderId="15" xfId="0" applyFont="1" applyFill="1" applyBorder="1" applyAlignment="1">
      <alignment horizontal="right" vertical="center"/>
    </xf>
    <xf numFmtId="0" fontId="0" fillId="0" borderId="25" xfId="0" applyBorder="1"/>
    <xf numFmtId="0" fontId="0" fillId="2" borderId="38" xfId="0" applyFill="1" applyBorder="1"/>
    <xf numFmtId="0" fontId="57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3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39" fillId="13" borderId="47" xfId="0" applyFont="1" applyFill="1" applyBorder="1" applyAlignment="1">
      <alignment horizontal="right" vertical="center"/>
    </xf>
    <xf numFmtId="49" fontId="9" fillId="2" borderId="47" xfId="0" applyNumberFormat="1" applyFont="1" applyFill="1" applyBorder="1" applyAlignment="1">
      <alignment horizont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49" fontId="34" fillId="0" borderId="0" xfId="0" applyNumberFormat="1" applyFont="1" applyFill="1" applyAlignment="1">
      <alignment vertical="top"/>
    </xf>
    <xf numFmtId="49" fontId="63" fillId="0" borderId="0" xfId="0" applyNumberFormat="1" applyFont="1" applyFill="1" applyAlignment="1">
      <alignment vertical="top"/>
    </xf>
    <xf numFmtId="0" fontId="2" fillId="0" borderId="51" xfId="0" applyFont="1" applyBorder="1"/>
    <xf numFmtId="0" fontId="2" fillId="0" borderId="5" xfId="0" applyFont="1" applyBorder="1"/>
    <xf numFmtId="0" fontId="20" fillId="0" borderId="5" xfId="0" applyFont="1" applyBorder="1" applyAlignment="1">
      <alignment vertical="center"/>
    </xf>
    <xf numFmtId="0" fontId="0" fillId="0" borderId="51" xfId="0" applyBorder="1"/>
    <xf numFmtId="0" fontId="0" fillId="0" borderId="5" xfId="0" applyBorder="1"/>
    <xf numFmtId="14" fontId="26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57" fillId="6" borderId="7" xfId="0" applyFont="1" applyFill="1" applyBorder="1" applyAlignment="1">
      <alignment vertical="center" shrinkToFit="1"/>
    </xf>
    <xf numFmtId="49" fontId="63" fillId="0" borderId="0" xfId="3" applyNumberFormat="1" applyFont="1" applyAlignment="1">
      <alignment vertical="top"/>
    </xf>
    <xf numFmtId="49" fontId="12" fillId="0" borderId="0" xfId="3" applyNumberFormat="1" applyFont="1" applyAlignment="1">
      <alignment vertical="top"/>
    </xf>
    <xf numFmtId="49" fontId="48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left" vertical="top"/>
    </xf>
    <xf numFmtId="49" fontId="15" fillId="0" borderId="0" xfId="3" applyNumberFormat="1" applyFont="1" applyAlignment="1">
      <alignment horizontal="left"/>
    </xf>
    <xf numFmtId="0" fontId="23" fillId="0" borderId="0" xfId="3" applyFont="1" applyAlignment="1">
      <alignment horizontal="left"/>
    </xf>
    <xf numFmtId="49" fontId="8" fillId="0" borderId="0" xfId="3" applyNumberFormat="1" applyFont="1" applyAlignment="1">
      <alignment horizontal="left"/>
    </xf>
    <xf numFmtId="0" fontId="2" fillId="0" borderId="0" xfId="3"/>
    <xf numFmtId="49" fontId="14" fillId="0" borderId="0" xfId="3" applyNumberFormat="1" applyFont="1" applyAlignment="1">
      <alignment horizontal="left"/>
    </xf>
    <xf numFmtId="49" fontId="20" fillId="0" borderId="0" xfId="3" applyNumberFormat="1" applyFont="1" applyAlignment="1">
      <alignment horizontal="left"/>
    </xf>
    <xf numFmtId="49" fontId="20" fillId="0" borderId="6" xfId="3" applyNumberFormat="1" applyFont="1" applyBorder="1" applyAlignment="1">
      <alignment horizontal="left"/>
    </xf>
    <xf numFmtId="49" fontId="16" fillId="0" borderId="0" xfId="3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51" fillId="3" borderId="1" xfId="3" applyNumberFormat="1" applyFont="1" applyFill="1" applyBorder="1" applyAlignment="1">
      <alignment vertical="center" shrinkToFit="1"/>
    </xf>
    <xf numFmtId="49" fontId="51" fillId="3" borderId="2" xfId="3" applyNumberFormat="1" applyFont="1" applyFill="1" applyBorder="1" applyAlignment="1">
      <alignment vertical="center" shrinkToFit="1"/>
    </xf>
    <xf numFmtId="49" fontId="51" fillId="3" borderId="36" xfId="3" applyNumberFormat="1" applyFont="1" applyFill="1" applyBorder="1" applyAlignment="1">
      <alignment vertical="center" shrinkToFit="1"/>
    </xf>
    <xf numFmtId="49" fontId="17" fillId="2" borderId="19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right" vertical="center"/>
    </xf>
    <xf numFmtId="49" fontId="54" fillId="2" borderId="19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left" vertical="center"/>
    </xf>
    <xf numFmtId="49" fontId="10" fillId="2" borderId="20" xfId="3" applyNumberFormat="1" applyFont="1" applyFill="1" applyBorder="1" applyAlignment="1">
      <alignment horizontal="left" vertical="center"/>
    </xf>
    <xf numFmtId="0" fontId="2" fillId="2" borderId="45" xfId="3" applyFill="1" applyBorder="1" applyAlignment="1">
      <alignment horizontal="center" vertical="center"/>
    </xf>
    <xf numFmtId="0" fontId="2" fillId="0" borderId="0" xfId="3" applyAlignment="1">
      <alignment vertical="center"/>
    </xf>
    <xf numFmtId="49" fontId="24" fillId="2" borderId="0" xfId="3" applyNumberFormat="1" applyFont="1" applyFill="1" applyAlignment="1">
      <alignment vertical="center"/>
    </xf>
    <xf numFmtId="49" fontId="24" fillId="2" borderId="0" xfId="3" applyNumberFormat="1" applyFont="1" applyFill="1" applyAlignment="1">
      <alignment horizontal="left" vertical="center"/>
    </xf>
    <xf numFmtId="49" fontId="24" fillId="2" borderId="0" xfId="3" applyNumberFormat="1" applyFont="1" applyFill="1" applyAlignment="1">
      <alignment horizontal="right" vertical="center"/>
    </xf>
    <xf numFmtId="0" fontId="24" fillId="2" borderId="0" xfId="3" applyFont="1" applyFill="1" applyAlignment="1">
      <alignment horizontal="left" vertical="center"/>
    </xf>
    <xf numFmtId="49" fontId="25" fillId="2" borderId="20" xfId="3" applyNumberFormat="1" applyFont="1" applyFill="1" applyBorder="1" applyAlignment="1">
      <alignment horizontal="right" vertical="center"/>
    </xf>
    <xf numFmtId="49" fontId="25" fillId="2" borderId="37" xfId="3" applyNumberFormat="1" applyFont="1" applyFill="1" applyBorder="1" applyAlignment="1">
      <alignment horizontal="right" vertical="center"/>
    </xf>
    <xf numFmtId="49" fontId="17" fillId="6" borderId="4" xfId="3" applyNumberFormat="1" applyFont="1" applyFill="1" applyBorder="1" applyAlignment="1">
      <alignment horizontal="left" vertical="center"/>
    </xf>
    <xf numFmtId="49" fontId="17" fillId="0" borderId="0" xfId="3" applyNumberFormat="1" applyFont="1" applyAlignment="1">
      <alignment horizontal="right" vertical="center"/>
    </xf>
    <xf numFmtId="49" fontId="10" fillId="6" borderId="0" xfId="3" applyNumberFormat="1" applyFont="1" applyFill="1" applyAlignment="1">
      <alignment horizontal="left" vertical="center"/>
    </xf>
    <xf numFmtId="0" fontId="2" fillId="6" borderId="46" xfId="3" applyFill="1" applyBorder="1" applyAlignment="1">
      <alignment horizontal="center" vertical="center"/>
    </xf>
    <xf numFmtId="14" fontId="18" fillId="0" borderId="6" xfId="3" applyNumberFormat="1" applyFont="1" applyBorder="1" applyAlignment="1">
      <alignment horizontal="left" vertical="center"/>
    </xf>
    <xf numFmtId="49" fontId="19" fillId="0" borderId="6" xfId="3" applyNumberFormat="1" applyFont="1" applyBorder="1" applyAlignment="1">
      <alignment vertical="center"/>
    </xf>
    <xf numFmtId="49" fontId="19" fillId="0" borderId="6" xfId="3" applyNumberFormat="1" applyFont="1" applyBorder="1" applyAlignment="1">
      <alignment horizontal="left" vertical="center"/>
    </xf>
    <xf numFmtId="49" fontId="29" fillId="0" borderId="6" xfId="3" applyNumberFormat="1" applyFont="1" applyBorder="1" applyAlignment="1">
      <alignment horizontal="right" vertical="center"/>
    </xf>
    <xf numFmtId="49" fontId="29" fillId="0" borderId="15" xfId="3" applyNumberFormat="1" applyFont="1" applyBorder="1" applyAlignment="1">
      <alignment horizontal="right" vertical="center"/>
    </xf>
    <xf numFmtId="49" fontId="19" fillId="0" borderId="22" xfId="3" applyNumberFormat="1" applyFont="1" applyBorder="1" applyAlignment="1">
      <alignment horizontal="left" vertical="center"/>
    </xf>
    <xf numFmtId="49" fontId="19" fillId="0" borderId="6" xfId="3" applyNumberFormat="1" applyFont="1" applyBorder="1" applyAlignment="1">
      <alignment horizontal="right" vertical="center"/>
    </xf>
    <xf numFmtId="0" fontId="39" fillId="13" borderId="47" xfId="3" applyFont="1" applyFill="1" applyBorder="1" applyAlignment="1">
      <alignment horizontal="right" vertical="center"/>
    </xf>
    <xf numFmtId="49" fontId="9" fillId="2" borderId="33" xfId="3" applyNumberFormat="1" applyFont="1" applyFill="1" applyBorder="1" applyAlignment="1">
      <alignment horizontal="center" wrapText="1"/>
    </xf>
    <xf numFmtId="49" fontId="9" fillId="2" borderId="21" xfId="3" applyNumberFormat="1" applyFont="1" applyFill="1" applyBorder="1" applyAlignment="1">
      <alignment horizontal="center" wrapText="1"/>
    </xf>
    <xf numFmtId="49" fontId="9" fillId="2" borderId="15" xfId="3" applyNumberFormat="1" applyFont="1" applyFill="1" applyBorder="1" applyAlignment="1">
      <alignment horizontal="center" wrapText="1"/>
    </xf>
    <xf numFmtId="0" fontId="9" fillId="2" borderId="1" xfId="3" applyFont="1" applyFill="1" applyBorder="1" applyAlignment="1">
      <alignment wrapText="1"/>
    </xf>
    <xf numFmtId="0" fontId="9" fillId="2" borderId="36" xfId="3" applyFont="1" applyFill="1" applyBorder="1" applyAlignment="1">
      <alignment wrapText="1"/>
    </xf>
    <xf numFmtId="49" fontId="9" fillId="5" borderId="33" xfId="3" applyNumberFormat="1" applyFont="1" applyFill="1" applyBorder="1" applyAlignment="1">
      <alignment horizontal="center" wrapText="1"/>
    </xf>
    <xf numFmtId="49" fontId="9" fillId="5" borderId="21" xfId="3" applyNumberFormat="1" applyFont="1" applyFill="1" applyBorder="1" applyAlignment="1">
      <alignment horizontal="center" wrapText="1"/>
    </xf>
    <xf numFmtId="49" fontId="9" fillId="5" borderId="34" xfId="3" applyNumberFormat="1" applyFont="1" applyFill="1" applyBorder="1" applyAlignment="1">
      <alignment horizontal="center" wrapText="1"/>
    </xf>
    <xf numFmtId="49" fontId="9" fillId="5" borderId="6" xfId="3" applyNumberFormat="1" applyFont="1" applyFill="1" applyBorder="1" applyAlignment="1">
      <alignment horizontal="center" wrapText="1"/>
    </xf>
    <xf numFmtId="49" fontId="9" fillId="2" borderId="39" xfId="3" applyNumberFormat="1" applyFont="1" applyFill="1" applyBorder="1" applyAlignment="1">
      <alignment horizontal="center" wrapText="1"/>
    </xf>
    <xf numFmtId="0" fontId="36" fillId="2" borderId="36" xfId="3" applyFont="1" applyFill="1" applyBorder="1" applyAlignment="1">
      <alignment horizontal="center" wrapText="1"/>
    </xf>
    <xf numFmtId="0" fontId="36" fillId="5" borderId="36" xfId="3" applyFont="1" applyFill="1" applyBorder="1" applyAlignment="1">
      <alignment horizontal="center" wrapText="1"/>
    </xf>
    <xf numFmtId="49" fontId="9" fillId="2" borderId="47" xfId="3" applyNumberFormat="1" applyFont="1" applyFill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2" fillId="0" borderId="5" xfId="3" applyBorder="1"/>
    <xf numFmtId="0" fontId="20" fillId="0" borderId="18" xfId="3" applyFont="1" applyBorder="1" applyAlignment="1">
      <alignment vertical="center"/>
    </xf>
    <xf numFmtId="0" fontId="20" fillId="0" borderId="18" xfId="3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1" fontId="31" fillId="5" borderId="11" xfId="3" applyNumberFormat="1" applyFont="1" applyFill="1" applyBorder="1" applyAlignment="1">
      <alignment horizontal="center" vertical="center"/>
    </xf>
    <xf numFmtId="0" fontId="31" fillId="5" borderId="18" xfId="3" applyFont="1" applyFill="1" applyBorder="1" applyAlignment="1">
      <alignment horizontal="center" vertical="center"/>
    </xf>
    <xf numFmtId="1" fontId="31" fillId="5" borderId="35" xfId="3" applyNumberFormat="1" applyFont="1" applyFill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5" borderId="12" xfId="3" applyFont="1" applyFill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2" fillId="13" borderId="5" xfId="3" applyFill="1" applyBorder="1"/>
    <xf numFmtId="0" fontId="20" fillId="13" borderId="18" xfId="3" applyFont="1" applyFill="1" applyBorder="1" applyAlignment="1">
      <alignment vertical="center"/>
    </xf>
    <xf numFmtId="0" fontId="20" fillId="13" borderId="18" xfId="3" applyFont="1" applyFill="1" applyBorder="1" applyAlignment="1">
      <alignment horizontal="center" vertical="center"/>
    </xf>
    <xf numFmtId="49" fontId="20" fillId="13" borderId="12" xfId="3" applyNumberFormat="1" applyFont="1" applyFill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5" borderId="24" xfId="3" applyFont="1" applyFill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31" fillId="5" borderId="7" xfId="3" applyFont="1" applyFill="1" applyBorder="1" applyAlignment="1">
      <alignment horizontal="center" vertical="center"/>
    </xf>
    <xf numFmtId="0" fontId="2" fillId="0" borderId="18" xfId="3" applyBorder="1" applyAlignment="1">
      <alignment vertical="center"/>
    </xf>
    <xf numFmtId="0" fontId="7" fillId="0" borderId="5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20" fillId="0" borderId="5" xfId="3" applyFont="1" applyBorder="1" applyAlignment="1">
      <alignment horizontal="center" vertical="center"/>
    </xf>
    <xf numFmtId="49" fontId="20" fillId="0" borderId="30" xfId="3" applyNumberFormat="1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49" fontId="2" fillId="0" borderId="12" xfId="3" applyNumberForma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 wrapText="1"/>
    </xf>
    <xf numFmtId="0" fontId="20" fillId="5" borderId="41" xfId="3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49" fontId="2" fillId="0" borderId="0" xfId="3" applyNumberFormat="1" applyAlignment="1">
      <alignment horizontal="center"/>
    </xf>
    <xf numFmtId="191" fontId="2" fillId="0" borderId="0" xfId="3" applyNumberFormat="1" applyAlignment="1">
      <alignment horizontal="center"/>
    </xf>
    <xf numFmtId="49" fontId="12" fillId="6" borderId="0" xfId="3" applyNumberFormat="1" applyFont="1" applyFill="1" applyAlignment="1">
      <alignment vertical="top" shrinkToFit="1"/>
    </xf>
    <xf numFmtId="49" fontId="5" fillId="6" borderId="0" xfId="3" applyNumberFormat="1" applyFont="1" applyFill="1" applyAlignment="1">
      <alignment vertical="top"/>
    </xf>
    <xf numFmtId="49" fontId="37" fillId="6" borderId="0" xfId="3" applyNumberFormat="1" applyFont="1" applyFill="1" applyAlignment="1">
      <alignment horizontal="center"/>
    </xf>
    <xf numFmtId="49" fontId="48" fillId="6" borderId="0" xfId="3" applyNumberFormat="1" applyFont="1" applyFill="1" applyAlignment="1">
      <alignment vertical="top"/>
    </xf>
    <xf numFmtId="49" fontId="32" fillId="6" borderId="0" xfId="3" applyNumberFormat="1" applyFont="1" applyFill="1" applyAlignment="1">
      <alignment vertical="top"/>
    </xf>
    <xf numFmtId="49" fontId="37" fillId="6" borderId="0" xfId="3" applyNumberFormat="1" applyFont="1" applyFill="1" applyAlignment="1">
      <alignment horizontal="left"/>
    </xf>
    <xf numFmtId="49" fontId="15" fillId="6" borderId="0" xfId="3" applyNumberFormat="1" applyFont="1" applyFill="1" applyAlignment="1">
      <alignment horizontal="left"/>
    </xf>
    <xf numFmtId="49" fontId="32" fillId="0" borderId="0" xfId="3" applyNumberFormat="1" applyFont="1" applyAlignment="1">
      <alignment vertical="top"/>
    </xf>
    <xf numFmtId="49" fontId="5" fillId="0" borderId="0" xfId="3" applyNumberFormat="1" applyFont="1" applyAlignment="1">
      <alignment vertical="top"/>
    </xf>
    <xf numFmtId="0" fontId="60" fillId="11" borderId="0" xfId="3" applyFont="1" applyFill="1" applyAlignment="1">
      <alignment horizontal="center" vertical="center"/>
    </xf>
    <xf numFmtId="0" fontId="33" fillId="6" borderId="0" xfId="3" applyFont="1" applyFill="1"/>
    <xf numFmtId="49" fontId="14" fillId="6" borderId="0" xfId="3" applyNumberFormat="1" applyFont="1" applyFill="1" applyAlignment="1">
      <alignment horizontal="left"/>
    </xf>
    <xf numFmtId="49" fontId="33" fillId="6" borderId="0" xfId="3" applyNumberFormat="1" applyFont="1" applyFill="1"/>
    <xf numFmtId="49" fontId="20" fillId="6" borderId="0" xfId="3" applyNumberFormat="1" applyFont="1" applyFill="1"/>
    <xf numFmtId="49" fontId="16" fillId="6" borderId="0" xfId="3" applyNumberFormat="1" applyFont="1" applyFill="1"/>
    <xf numFmtId="49" fontId="16" fillId="0" borderId="0" xfId="3" applyNumberFormat="1" applyFont="1"/>
    <xf numFmtId="49" fontId="20" fillId="0" borderId="0" xfId="3" applyNumberFormat="1" applyFont="1"/>
    <xf numFmtId="49" fontId="2" fillId="3" borderId="0" xfId="3" applyNumberFormat="1" applyFill="1"/>
    <xf numFmtId="0" fontId="2" fillId="3" borderId="0" xfId="3" applyFill="1"/>
    <xf numFmtId="0" fontId="2" fillId="3" borderId="0" xfId="3" applyFill="1" applyAlignment="1">
      <alignment horizontal="center"/>
    </xf>
    <xf numFmtId="49" fontId="35" fillId="2" borderId="0" xfId="3" applyNumberFormat="1" applyFont="1" applyFill="1" applyAlignment="1">
      <alignment vertical="center"/>
    </xf>
    <xf numFmtId="49" fontId="25" fillId="2" borderId="0" xfId="3" applyNumberFormat="1" applyFont="1" applyFill="1" applyAlignment="1">
      <alignment horizontal="right" vertical="center"/>
    </xf>
    <xf numFmtId="49" fontId="35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49" fontId="25" fillId="0" borderId="0" xfId="3" applyNumberFormat="1" applyFont="1" applyAlignment="1">
      <alignment horizontal="right" vertical="center"/>
    </xf>
    <xf numFmtId="14" fontId="18" fillId="6" borderId="6" xfId="3" applyNumberFormat="1" applyFont="1" applyFill="1" applyBorder="1" applyAlignment="1">
      <alignment horizontal="left" vertical="center"/>
    </xf>
    <xf numFmtId="14" fontId="18" fillId="6" borderId="6" xfId="3" applyNumberFormat="1" applyFont="1" applyFill="1" applyBorder="1" applyAlignment="1">
      <alignment horizontal="left" vertical="center"/>
    </xf>
    <xf numFmtId="49" fontId="18" fillId="6" borderId="6" xfId="3" applyNumberFormat="1" applyFont="1" applyFill="1" applyBorder="1" applyAlignment="1">
      <alignment vertical="center"/>
    </xf>
    <xf numFmtId="49" fontId="42" fillId="6" borderId="6" xfId="3" applyNumberFormat="1" applyFont="1" applyFill="1" applyBorder="1" applyAlignment="1">
      <alignment vertical="center"/>
    </xf>
    <xf numFmtId="49" fontId="19" fillId="6" borderId="6" xfId="3" applyNumberFormat="1" applyFont="1" applyFill="1" applyBorder="1" applyAlignment="1">
      <alignment horizontal="right" vertical="center"/>
    </xf>
    <xf numFmtId="49" fontId="42" fillId="0" borderId="0" xfId="3" applyNumberFormat="1" applyFont="1" applyAlignment="1">
      <alignment vertical="center"/>
    </xf>
    <xf numFmtId="49" fontId="18" fillId="0" borderId="0" xfId="3" applyNumberFormat="1" applyFont="1" applyAlignment="1">
      <alignment vertical="center"/>
    </xf>
    <xf numFmtId="49" fontId="20" fillId="3" borderId="0" xfId="3" applyNumberFormat="1" applyFont="1" applyFill="1"/>
    <xf numFmtId="0" fontId="2" fillId="2" borderId="0" xfId="3" applyFill="1"/>
    <xf numFmtId="0" fontId="58" fillId="2" borderId="0" xfId="3" applyFont="1" applyFill="1" applyAlignment="1">
      <alignment horizontal="center" shrinkToFit="1"/>
    </xf>
    <xf numFmtId="49" fontId="20" fillId="4" borderId="0" xfId="3" applyNumberFormat="1" applyFont="1" applyFill="1"/>
    <xf numFmtId="0" fontId="2" fillId="4" borderId="0" xfId="3" applyFill="1" applyAlignment="1">
      <alignment horizontal="center"/>
    </xf>
    <xf numFmtId="0" fontId="2" fillId="6" borderId="0" xfId="3" applyFill="1"/>
    <xf numFmtId="49" fontId="20" fillId="8" borderId="0" xfId="3" applyNumberFormat="1" applyFont="1" applyFill="1"/>
    <xf numFmtId="0" fontId="2" fillId="8" borderId="0" xfId="3" applyFill="1" applyAlignment="1">
      <alignment horizontal="center"/>
    </xf>
    <xf numFmtId="0" fontId="2" fillId="6" borderId="0" xfId="3" applyFill="1" applyAlignment="1">
      <alignment horizontal="center"/>
    </xf>
    <xf numFmtId="0" fontId="59" fillId="7" borderId="0" xfId="3" applyFont="1" applyFill="1"/>
    <xf numFmtId="0" fontId="2" fillId="6" borderId="7" xfId="3" applyFill="1" applyBorder="1" applyAlignment="1">
      <alignment horizontal="center" vertical="center" shrinkToFit="1"/>
    </xf>
    <xf numFmtId="0" fontId="2" fillId="6" borderId="7" xfId="3" applyFill="1" applyBorder="1" applyAlignment="1">
      <alignment vertical="center" shrinkToFit="1"/>
    </xf>
    <xf numFmtId="0" fontId="2" fillId="6" borderId="7" xfId="3" applyFill="1" applyBorder="1" applyAlignment="1">
      <alignment vertical="center" shrinkToFit="1"/>
    </xf>
    <xf numFmtId="0" fontId="2" fillId="7" borderId="7" xfId="3" applyFill="1" applyBorder="1" applyAlignment="1">
      <alignment horizontal="center"/>
    </xf>
    <xf numFmtId="0" fontId="2" fillId="9" borderId="35" xfId="3" applyFill="1" applyBorder="1" applyAlignment="1">
      <alignment horizontal="center"/>
    </xf>
    <xf numFmtId="0" fontId="61" fillId="6" borderId="7" xfId="3" applyFont="1" applyFill="1" applyBorder="1" applyAlignment="1">
      <alignment horizontal="center"/>
    </xf>
    <xf numFmtId="0" fontId="59" fillId="6" borderId="0" xfId="3" applyFont="1" applyFill="1"/>
    <xf numFmtId="0" fontId="2" fillId="6" borderId="0" xfId="3" applyFill="1" applyAlignment="1">
      <alignment shrinkToFit="1"/>
    </xf>
    <xf numFmtId="0" fontId="61" fillId="6" borderId="0" xfId="3" applyFont="1" applyFill="1" applyAlignment="1">
      <alignment horizontal="center"/>
    </xf>
    <xf numFmtId="0" fontId="2" fillId="10" borderId="0" xfId="3" applyFill="1"/>
    <xf numFmtId="0" fontId="2" fillId="2" borderId="5" xfId="3" applyFill="1" applyBorder="1" applyAlignment="1">
      <alignment vertical="center"/>
    </xf>
    <xf numFmtId="0" fontId="2" fillId="0" borderId="5" xfId="3" applyBorder="1" applyAlignment="1">
      <alignment horizontal="center" vertical="center" shrinkToFit="1"/>
    </xf>
    <xf numFmtId="0" fontId="2" fillId="6" borderId="5" xfId="3" applyFill="1" applyBorder="1" applyAlignment="1">
      <alignment horizontal="center" vertical="center"/>
    </xf>
    <xf numFmtId="0" fontId="2" fillId="0" borderId="5" xfId="3" applyBorder="1" applyAlignment="1">
      <alignment horizontal="right" vertical="center" shrinkToFit="1"/>
    </xf>
    <xf numFmtId="0" fontId="2" fillId="12" borderId="5" xfId="3" applyFill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2" fillId="6" borderId="7" xfId="3" applyFill="1" applyBorder="1"/>
    <xf numFmtId="0" fontId="30" fillId="2" borderId="23" xfId="3" applyFont="1" applyFill="1" applyBorder="1" applyAlignment="1">
      <alignment vertical="center"/>
    </xf>
    <xf numFmtId="0" fontId="30" fillId="2" borderId="24" xfId="3" applyFont="1" applyFill="1" applyBorder="1" applyAlignment="1">
      <alignment vertical="center"/>
    </xf>
    <xf numFmtId="0" fontId="30" fillId="2" borderId="38" xfId="3" applyFont="1" applyFill="1" applyBorder="1" applyAlignment="1">
      <alignment vertical="center"/>
    </xf>
    <xf numFmtId="49" fontId="44" fillId="2" borderId="26" xfId="3" applyNumberFormat="1" applyFont="1" applyFill="1" applyBorder="1" applyAlignment="1">
      <alignment horizontal="center" vertical="center"/>
    </xf>
    <xf numFmtId="49" fontId="44" fillId="2" borderId="26" xfId="3" applyNumberFormat="1" applyFont="1" applyFill="1" applyBorder="1" applyAlignment="1">
      <alignment vertical="center"/>
    </xf>
    <xf numFmtId="0" fontId="2" fillId="2" borderId="24" xfId="3" applyFill="1" applyBorder="1"/>
    <xf numFmtId="49" fontId="45" fillId="2" borderId="26" xfId="3" applyNumberFormat="1" applyFont="1" applyFill="1" applyBorder="1" applyAlignment="1">
      <alignment vertical="center"/>
    </xf>
    <xf numFmtId="49" fontId="30" fillId="2" borderId="26" xfId="3" applyNumberFormat="1" applyFont="1" applyFill="1" applyBorder="1" applyAlignment="1">
      <alignment horizontal="left" vertical="center"/>
    </xf>
    <xf numFmtId="49" fontId="30" fillId="0" borderId="0" xfId="3" applyNumberFormat="1" applyFont="1" applyAlignment="1">
      <alignment horizontal="left" vertical="center"/>
    </xf>
    <xf numFmtId="49" fontId="45" fillId="0" borderId="0" xfId="3" applyNumberFormat="1" applyFont="1" applyAlignment="1">
      <alignment vertical="center"/>
    </xf>
    <xf numFmtId="49" fontId="9" fillId="6" borderId="30" xfId="3" applyNumberFormat="1" applyFont="1" applyFill="1" applyBorder="1" applyAlignment="1">
      <alignment vertical="center"/>
    </xf>
    <xf numFmtId="49" fontId="9" fillId="6" borderId="26" xfId="3" applyNumberFormat="1" applyFont="1" applyFill="1" applyBorder="1" applyAlignment="1">
      <alignment vertical="center"/>
    </xf>
    <xf numFmtId="49" fontId="9" fillId="6" borderId="31" xfId="3" applyNumberFormat="1" applyFont="1" applyFill="1" applyBorder="1" applyAlignment="1">
      <alignment horizontal="right" vertical="center"/>
    </xf>
    <xf numFmtId="49" fontId="9" fillId="6" borderId="30" xfId="3" applyNumberFormat="1" applyFont="1" applyFill="1" applyBorder="1" applyAlignment="1">
      <alignment horizontal="center" vertical="center"/>
    </xf>
    <xf numFmtId="0" fontId="9" fillId="6" borderId="26" xfId="3" applyFont="1" applyFill="1" applyBorder="1" applyAlignment="1">
      <alignment horizontal="left" vertical="center"/>
    </xf>
    <xf numFmtId="49" fontId="36" fillId="6" borderId="30" xfId="3" applyNumberFormat="1" applyFont="1" applyFill="1" applyBorder="1" applyAlignment="1">
      <alignment horizontal="center" vertical="center"/>
    </xf>
    <xf numFmtId="49" fontId="41" fillId="6" borderId="26" xfId="3" applyNumberFormat="1" applyFont="1" applyFill="1" applyBorder="1" applyAlignment="1">
      <alignment vertical="center"/>
    </xf>
    <xf numFmtId="49" fontId="9" fillId="6" borderId="31" xfId="3" applyNumberFormat="1" applyFont="1" applyFill="1" applyBorder="1" applyAlignment="1">
      <alignment vertical="center"/>
    </xf>
    <xf numFmtId="49" fontId="30" fillId="6" borderId="30" xfId="3" applyNumberFormat="1" applyFont="1" applyFill="1" applyBorder="1" applyAlignment="1">
      <alignment vertical="center"/>
    </xf>
    <xf numFmtId="0" fontId="2" fillId="6" borderId="26" xfId="3" applyFill="1" applyBorder="1"/>
    <xf numFmtId="0" fontId="2" fillId="6" borderId="31" xfId="3" applyFill="1" applyBorder="1"/>
    <xf numFmtId="49" fontId="30" fillId="0" borderId="0" xfId="3" applyNumberFormat="1" applyFont="1" applyAlignment="1">
      <alignment vertical="center"/>
    </xf>
    <xf numFmtId="49" fontId="41" fillId="0" borderId="0" xfId="3" applyNumberFormat="1" applyFont="1" applyAlignment="1">
      <alignment vertical="center"/>
    </xf>
    <xf numFmtId="49" fontId="9" fillId="6" borderId="27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vertical="center"/>
    </xf>
    <xf numFmtId="49" fontId="9" fillId="6" borderId="18" xfId="3" applyNumberFormat="1" applyFont="1" applyFill="1" applyBorder="1" applyAlignment="1">
      <alignment horizontal="right" vertical="center"/>
    </xf>
    <xf numFmtId="49" fontId="9" fillId="6" borderId="25" xfId="3" applyNumberFormat="1" applyFont="1" applyFill="1" applyBorder="1" applyAlignment="1">
      <alignment horizontal="center" vertical="center"/>
    </xf>
    <xf numFmtId="0" fontId="9" fillId="6" borderId="0" xfId="3" applyFont="1" applyFill="1" applyAlignment="1">
      <alignment horizontal="left" vertical="center"/>
    </xf>
    <xf numFmtId="49" fontId="36" fillId="6" borderId="25" xfId="3" applyNumberFormat="1" applyFont="1" applyFill="1" applyBorder="1" applyAlignment="1">
      <alignment horizontal="center" vertical="center"/>
    </xf>
    <xf numFmtId="49" fontId="9" fillId="6" borderId="0" xfId="3" applyNumberFormat="1" applyFont="1" applyFill="1" applyAlignment="1">
      <alignment vertical="center"/>
    </xf>
    <xf numFmtId="49" fontId="41" fillId="6" borderId="0" xfId="3" applyNumberFormat="1" applyFont="1" applyFill="1" applyAlignment="1">
      <alignment vertical="center"/>
    </xf>
    <xf numFmtId="49" fontId="9" fillId="6" borderId="17" xfId="3" applyNumberFormat="1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2" fillId="6" borderId="18" xfId="3" applyFill="1" applyBorder="1"/>
    <xf numFmtId="49" fontId="9" fillId="0" borderId="0" xfId="3" applyNumberFormat="1" applyFont="1" applyAlignment="1">
      <alignment vertical="center"/>
    </xf>
    <xf numFmtId="49" fontId="9" fillId="2" borderId="30" xfId="3" applyNumberFormat="1" applyFont="1" applyFill="1" applyBorder="1" applyAlignment="1">
      <alignment vertical="center"/>
    </xf>
    <xf numFmtId="49" fontId="9" fillId="2" borderId="26" xfId="3" applyNumberFormat="1" applyFont="1" applyFill="1" applyBorder="1" applyAlignment="1">
      <alignment vertical="center"/>
    </xf>
    <xf numFmtId="49" fontId="9" fillId="2" borderId="31" xfId="3" applyNumberFormat="1" applyFont="1" applyFill="1" applyBorder="1" applyAlignment="1">
      <alignment horizontal="right" vertical="center"/>
    </xf>
    <xf numFmtId="0" fontId="9" fillId="6" borderId="0" xfId="3" applyFont="1" applyFill="1" applyAlignment="1">
      <alignment vertical="center"/>
    </xf>
    <xf numFmtId="0" fontId="9" fillId="2" borderId="25" xfId="3" applyFont="1" applyFill="1" applyBorder="1" applyAlignment="1">
      <alignment vertical="center"/>
    </xf>
    <xf numFmtId="49" fontId="9" fillId="2" borderId="0" xfId="3" applyNumberFormat="1" applyFont="1" applyFill="1" applyAlignment="1">
      <alignment horizontal="right" vertical="center"/>
    </xf>
    <xf numFmtId="49" fontId="9" fillId="2" borderId="17" xfId="3" applyNumberFormat="1" applyFont="1" applyFill="1" applyBorder="1" applyAlignment="1">
      <alignment horizontal="right" vertical="center"/>
    </xf>
    <xf numFmtId="49" fontId="9" fillId="6" borderId="25" xfId="3" applyNumberFormat="1" applyFont="1" applyFill="1" applyBorder="1" applyAlignment="1">
      <alignment vertical="center"/>
    </xf>
    <xf numFmtId="0" fontId="2" fillId="6" borderId="17" xfId="3" applyFill="1" applyBorder="1"/>
    <xf numFmtId="0" fontId="30" fillId="2" borderId="25" xfId="3" applyFont="1" applyFill="1" applyBorder="1" applyAlignment="1">
      <alignment vertical="center"/>
    </xf>
    <xf numFmtId="0" fontId="30" fillId="2" borderId="0" xfId="3" applyFont="1" applyFill="1" applyAlignment="1">
      <alignment vertical="center"/>
    </xf>
    <xf numFmtId="0" fontId="30" fillId="2" borderId="17" xfId="3" applyFont="1" applyFill="1" applyBorder="1" applyAlignment="1">
      <alignment vertical="center"/>
    </xf>
    <xf numFmtId="49" fontId="9" fillId="2" borderId="25" xfId="3" applyNumberFormat="1" applyFont="1" applyFill="1" applyBorder="1" applyAlignment="1">
      <alignment vertical="center"/>
    </xf>
    <xf numFmtId="49" fontId="9" fillId="2" borderId="0" xfId="3" applyNumberFormat="1" applyFont="1" applyFill="1" applyAlignment="1">
      <alignment vertical="center"/>
    </xf>
    <xf numFmtId="0" fontId="9" fillId="2" borderId="17" xfId="3" applyFont="1" applyFill="1" applyBorder="1" applyAlignment="1">
      <alignment horizontal="right" vertical="center"/>
    </xf>
    <xf numFmtId="49" fontId="9" fillId="2" borderId="27" xfId="3" applyNumberFormat="1" applyFont="1" applyFill="1" applyBorder="1" applyAlignment="1">
      <alignment vertical="center"/>
    </xf>
    <xf numFmtId="49" fontId="9" fillId="2" borderId="7" xfId="3" applyNumberFormat="1" applyFont="1" applyFill="1" applyBorder="1" applyAlignment="1">
      <alignment vertical="center"/>
    </xf>
    <xf numFmtId="0" fontId="9" fillId="2" borderId="18" xfId="3" applyFont="1" applyFill="1" applyBorder="1" applyAlignment="1">
      <alignment horizontal="right" vertical="center"/>
    </xf>
    <xf numFmtId="49" fontId="9" fillId="6" borderId="27" xfId="3" applyNumberFormat="1" applyFont="1" applyFill="1" applyBorder="1" applyAlignment="1">
      <alignment horizontal="center" vertical="center"/>
    </xf>
    <xf numFmtId="0" fontId="9" fillId="6" borderId="7" xfId="3" applyFont="1" applyFill="1" applyBorder="1" applyAlignment="1">
      <alignment vertical="center"/>
    </xf>
    <xf numFmtId="49" fontId="36" fillId="6" borderId="27" xfId="3" applyNumberFormat="1" applyFont="1" applyFill="1" applyBorder="1" applyAlignment="1">
      <alignment horizontal="center" vertical="center"/>
    </xf>
    <xf numFmtId="49" fontId="41" fillId="6" borderId="7" xfId="3" applyNumberFormat="1" applyFont="1" applyFill="1" applyBorder="1" applyAlignment="1">
      <alignment vertical="center"/>
    </xf>
    <xf numFmtId="49" fontId="9" fillId="6" borderId="18" xfId="3" applyNumberFormat="1" applyFont="1" applyFill="1" applyBorder="1" applyAlignment="1">
      <alignment vertical="center"/>
    </xf>
    <xf numFmtId="0" fontId="43" fillId="0" borderId="0" xfId="3" applyFont="1" applyAlignment="1">
      <alignment horizontal="right" vertical="center"/>
    </xf>
    <xf numFmtId="0" fontId="33" fillId="0" borderId="0" xfId="3" applyFont="1" applyAlignment="1">
      <alignment horizontal="left"/>
    </xf>
    <xf numFmtId="0" fontId="2" fillId="2" borderId="37" xfId="3" applyFill="1" applyBorder="1" applyAlignment="1">
      <alignment horizontal="center" vertical="center"/>
    </xf>
    <xf numFmtId="0" fontId="2" fillId="6" borderId="9" xfId="3" applyFill="1" applyBorder="1" applyAlignment="1">
      <alignment horizontal="center" vertical="center"/>
    </xf>
    <xf numFmtId="0" fontId="39" fillId="13" borderId="15" xfId="3" applyFont="1" applyFill="1" applyBorder="1" applyAlignment="1">
      <alignment horizontal="right" vertical="center"/>
    </xf>
    <xf numFmtId="0" fontId="2" fillId="0" borderId="51" xfId="3" applyBorder="1"/>
    <xf numFmtId="0" fontId="20" fillId="0" borderId="43" xfId="3" applyFont="1" applyBorder="1" applyAlignment="1">
      <alignment horizontal="center" vertical="center"/>
    </xf>
    <xf numFmtId="0" fontId="14" fillId="6" borderId="0" xfId="3" applyFont="1" applyFill="1" applyAlignment="1">
      <alignment horizontal="left"/>
    </xf>
    <xf numFmtId="0" fontId="2" fillId="0" borderId="6" xfId="3" applyBorder="1"/>
    <xf numFmtId="49" fontId="34" fillId="0" borderId="0" xfId="3" applyNumberFormat="1" applyFont="1" applyAlignment="1">
      <alignment vertical="top"/>
    </xf>
    <xf numFmtId="0" fontId="56" fillId="6" borderId="7" xfId="3" applyFont="1" applyFill="1" applyBorder="1" applyAlignment="1">
      <alignment horizontal="center" vertical="center" shrinkToFit="1"/>
    </xf>
    <xf numFmtId="0" fontId="56" fillId="6" borderId="7" xfId="3" applyFont="1" applyFill="1" applyBorder="1" applyAlignment="1">
      <alignment vertical="center"/>
    </xf>
    <xf numFmtId="0" fontId="2" fillId="2" borderId="38" xfId="3" applyFill="1" applyBorder="1"/>
    <xf numFmtId="0" fontId="2" fillId="0" borderId="25" xfId="3" applyBorder="1"/>
    <xf numFmtId="0" fontId="14" fillId="0" borderId="0" xfId="3" applyFont="1" applyAlignment="1">
      <alignment horizontal="left" vertical="center"/>
    </xf>
    <xf numFmtId="0" fontId="34" fillId="6" borderId="0" xfId="3" applyFont="1" applyFill="1" applyAlignment="1">
      <alignment horizontal="center"/>
    </xf>
    <xf numFmtId="0" fontId="34" fillId="7" borderId="0" xfId="3" applyFont="1" applyFill="1" applyAlignment="1">
      <alignment horizontal="center"/>
    </xf>
    <xf numFmtId="0" fontId="68" fillId="6" borderId="7" xfId="3" applyFont="1" applyFill="1" applyBorder="1" applyAlignment="1">
      <alignment vertical="center"/>
    </xf>
    <xf numFmtId="0" fontId="34" fillId="6" borderId="7" xfId="3" applyFont="1" applyFill="1" applyBorder="1"/>
    <xf numFmtId="0" fontId="69" fillId="6" borderId="0" xfId="3" applyFont="1" applyFill="1" applyAlignment="1">
      <alignment horizontal="center"/>
    </xf>
    <xf numFmtId="0" fontId="69" fillId="7" borderId="0" xfId="3" applyFont="1" applyFill="1" applyAlignment="1">
      <alignment horizontal="center"/>
    </xf>
    <xf numFmtId="0" fontId="2" fillId="6" borderId="5" xfId="3" applyFill="1" applyBorder="1"/>
    <xf numFmtId="0" fontId="34" fillId="7" borderId="5" xfId="3" applyFont="1" applyFill="1" applyBorder="1" applyAlignment="1">
      <alignment horizontal="center" vertical="center"/>
    </xf>
    <xf numFmtId="0" fontId="2" fillId="6" borderId="0" xfId="3" applyFill="1" applyAlignment="1">
      <alignment horizontal="center" vertical="center"/>
    </xf>
    <xf numFmtId="0" fontId="2" fillId="6" borderId="7" xfId="3" applyFill="1" applyBorder="1" applyAlignment="1">
      <alignment horizontal="center"/>
    </xf>
    <xf numFmtId="0" fontId="2" fillId="6" borderId="0" xfId="3" applyFill="1" applyAlignment="1">
      <alignment horizontal="right" vertical="center" shrinkToFit="1"/>
    </xf>
    <xf numFmtId="0" fontId="34" fillId="6" borderId="0" xfId="3" applyFont="1" applyFill="1" applyAlignment="1">
      <alignment horizontal="center" vertical="center"/>
    </xf>
    <xf numFmtId="0" fontId="70" fillId="7" borderId="0" xfId="3" applyFont="1" applyFill="1" applyAlignment="1">
      <alignment horizontal="center"/>
    </xf>
    <xf numFmtId="0" fontId="71" fillId="7" borderId="0" xfId="3" applyFont="1" applyFill="1" applyAlignment="1">
      <alignment horizontal="center"/>
    </xf>
    <xf numFmtId="0" fontId="68" fillId="6" borderId="7" xfId="3" applyFont="1" applyFill="1" applyBorder="1" applyAlignment="1">
      <alignment horizontal="center" vertical="center" shrinkToFit="1"/>
    </xf>
    <xf numFmtId="0" fontId="2" fillId="0" borderId="23" xfId="3" applyBorder="1" applyAlignment="1">
      <alignment horizontal="center" vertical="center" shrinkToFit="1"/>
    </xf>
    <xf numFmtId="0" fontId="2" fillId="0" borderId="38" xfId="3" applyBorder="1" applyAlignment="1">
      <alignment horizontal="center" vertical="center" shrinkToFit="1"/>
    </xf>
    <xf numFmtId="0" fontId="2" fillId="0" borderId="23" xfId="3" applyBorder="1" applyAlignment="1">
      <alignment horizontal="right" vertical="center" shrinkToFit="1"/>
    </xf>
    <xf numFmtId="0" fontId="2" fillId="0" borderId="38" xfId="3" applyBorder="1" applyAlignment="1">
      <alignment horizontal="right" vertical="center" shrinkToFit="1"/>
    </xf>
    <xf numFmtId="49" fontId="15" fillId="6" borderId="0" xfId="3" applyNumberFormat="1" applyFont="1" applyFill="1" applyAlignment="1">
      <alignment vertical="top"/>
    </xf>
    <xf numFmtId="49" fontId="12" fillId="6" borderId="0" xfId="3" applyNumberFormat="1" applyFont="1" applyFill="1" applyAlignment="1">
      <alignment vertical="top"/>
    </xf>
    <xf numFmtId="0" fontId="5" fillId="0" borderId="0" xfId="3" applyFont="1" applyAlignment="1">
      <alignment vertical="top"/>
    </xf>
    <xf numFmtId="0" fontId="5" fillId="6" borderId="0" xfId="3" applyFont="1" applyFill="1" applyAlignment="1">
      <alignment vertical="top"/>
    </xf>
    <xf numFmtId="0" fontId="20" fillId="0" borderId="0" xfId="3" applyFont="1"/>
    <xf numFmtId="0" fontId="20" fillId="6" borderId="0" xfId="3" applyFont="1" applyFill="1"/>
    <xf numFmtId="0" fontId="24" fillId="2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49" fontId="2" fillId="6" borderId="6" xfId="3" applyNumberFormat="1" applyFill="1" applyBorder="1" applyAlignment="1">
      <alignment vertical="center"/>
    </xf>
    <xf numFmtId="0" fontId="19" fillId="6" borderId="6" xfId="3" applyFont="1" applyFill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8" fillId="6" borderId="0" xfId="3" applyFont="1" applyFill="1" applyAlignment="1">
      <alignment vertical="center"/>
    </xf>
    <xf numFmtId="49" fontId="9" fillId="2" borderId="0" xfId="3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center" vertical="center" shrinkToFit="1"/>
    </xf>
    <xf numFmtId="49" fontId="9" fillId="2" borderId="0" xfId="3" applyNumberFormat="1" applyFont="1" applyFill="1" applyAlignment="1">
      <alignment horizontal="left" vertical="center"/>
    </xf>
    <xf numFmtId="49" fontId="41" fillId="2" borderId="0" xfId="3" applyNumberFormat="1" applyFont="1" applyFill="1" applyAlignment="1">
      <alignment horizontal="center" vertical="center"/>
    </xf>
    <xf numFmtId="49" fontId="41" fillId="2" borderId="0" xfId="3" applyNumberFormat="1" applyFont="1" applyFill="1" applyAlignment="1">
      <alignment vertical="center"/>
    </xf>
    <xf numFmtId="0" fontId="63" fillId="2" borderId="0" xfId="3" applyFont="1" applyFill="1" applyAlignment="1">
      <alignment horizontal="right" vertical="center"/>
    </xf>
    <xf numFmtId="0" fontId="63" fillId="2" borderId="0" xfId="3" applyFont="1" applyFill="1" applyAlignment="1">
      <alignment horizontal="center" vertical="center"/>
    </xf>
    <xf numFmtId="0" fontId="63" fillId="2" borderId="0" xfId="3" applyFont="1" applyFill="1" applyAlignment="1">
      <alignment horizontal="left" vertical="center"/>
    </xf>
    <xf numFmtId="0" fontId="63" fillId="2" borderId="0" xfId="3" applyFont="1" applyFill="1" applyAlignment="1">
      <alignment vertical="center"/>
    </xf>
    <xf numFmtId="0" fontId="73" fillId="2" borderId="0" xfId="3" applyFont="1" applyFill="1" applyAlignment="1">
      <alignment horizontal="center" vertical="center"/>
    </xf>
    <xf numFmtId="0" fontId="73" fillId="2" borderId="0" xfId="3" applyFont="1" applyFill="1" applyAlignment="1">
      <alignment vertical="center"/>
    </xf>
    <xf numFmtId="0" fontId="63" fillId="0" borderId="0" xfId="3" applyFont="1" applyAlignment="1">
      <alignment vertical="center"/>
    </xf>
    <xf numFmtId="0" fontId="63" fillId="6" borderId="0" xfId="3" applyFont="1" applyFill="1" applyAlignment="1">
      <alignment vertical="center"/>
    </xf>
    <xf numFmtId="0" fontId="63" fillId="3" borderId="0" xfId="3" applyFont="1" applyFill="1"/>
    <xf numFmtId="0" fontId="63" fillId="3" borderId="0" xfId="3" applyFont="1" applyFill="1" applyAlignment="1">
      <alignment horizontal="center"/>
    </xf>
    <xf numFmtId="0" fontId="63" fillId="6" borderId="0" xfId="3" applyFont="1" applyFill="1"/>
    <xf numFmtId="49" fontId="74" fillId="2" borderId="0" xfId="3" applyNumberFormat="1" applyFont="1" applyFill="1" applyAlignment="1">
      <alignment horizontal="center" vertical="center"/>
    </xf>
    <xf numFmtId="0" fontId="56" fillId="6" borderId="7" xfId="3" applyFont="1" applyFill="1" applyBorder="1" applyAlignment="1">
      <alignment horizontal="center" vertical="center"/>
    </xf>
    <xf numFmtId="0" fontId="75" fillId="6" borderId="7" xfId="3" applyFont="1" applyFill="1" applyBorder="1" applyAlignment="1">
      <alignment horizontal="center" vertical="center"/>
    </xf>
    <xf numFmtId="0" fontId="74" fillId="6" borderId="7" xfId="3" applyFont="1" applyFill="1" applyBorder="1" applyAlignment="1">
      <alignment vertical="center"/>
    </xf>
    <xf numFmtId="0" fontId="76" fillId="6" borderId="7" xfId="3" applyFont="1" applyFill="1" applyBorder="1" applyAlignment="1">
      <alignment horizontal="center" vertical="center"/>
    </xf>
    <xf numFmtId="0" fontId="76" fillId="6" borderId="0" xfId="3" applyFont="1" applyFill="1" applyAlignment="1">
      <alignment vertical="center"/>
    </xf>
    <xf numFmtId="0" fontId="77" fillId="6" borderId="0" xfId="3" applyFont="1" applyFill="1" applyAlignment="1">
      <alignment vertical="center"/>
    </xf>
    <xf numFmtId="0" fontId="78" fillId="6" borderId="0" xfId="3" applyFont="1" applyFill="1" applyAlignment="1">
      <alignment vertical="center"/>
    </xf>
    <xf numFmtId="49" fontId="77" fillId="6" borderId="0" xfId="3" applyNumberFormat="1" applyFont="1" applyFill="1" applyAlignment="1">
      <alignment vertical="center"/>
    </xf>
    <xf numFmtId="49" fontId="78" fillId="6" borderId="0" xfId="3" applyNumberFormat="1" applyFont="1" applyFill="1" applyAlignment="1">
      <alignment vertical="center"/>
    </xf>
    <xf numFmtId="0" fontId="20" fillId="6" borderId="0" xfId="3" applyFont="1" applyFill="1" applyAlignment="1">
      <alignment vertical="center"/>
    </xf>
    <xf numFmtId="0" fontId="20" fillId="6" borderId="10" xfId="3" applyFont="1" applyFill="1" applyBorder="1" applyAlignment="1">
      <alignment vertical="center"/>
    </xf>
    <xf numFmtId="0" fontId="20" fillId="0" borderId="0" xfId="3" applyFont="1" applyAlignment="1">
      <alignment vertical="center"/>
    </xf>
    <xf numFmtId="49" fontId="77" fillId="2" borderId="0" xfId="3" applyNumberFormat="1" applyFont="1" applyFill="1" applyAlignment="1">
      <alignment horizontal="center" vertical="center"/>
    </xf>
    <xf numFmtId="0" fontId="56" fillId="6" borderId="0" xfId="3" applyFont="1" applyFill="1" applyAlignment="1">
      <alignment horizontal="center" vertical="center"/>
    </xf>
    <xf numFmtId="0" fontId="56" fillId="6" borderId="0" xfId="3" applyFont="1" applyFill="1" applyAlignment="1">
      <alignment horizontal="center" vertical="center" shrinkToFit="1"/>
    </xf>
    <xf numFmtId="0" fontId="77" fillId="6" borderId="0" xfId="3" applyFont="1" applyFill="1" applyAlignment="1">
      <alignment horizontal="center" vertical="center"/>
    </xf>
    <xf numFmtId="0" fontId="79" fillId="6" borderId="0" xfId="3" applyFont="1" applyFill="1" applyAlignment="1">
      <alignment vertical="center"/>
    </xf>
    <xf numFmtId="0" fontId="80" fillId="6" borderId="0" xfId="3" applyFont="1" applyFill="1" applyAlignment="1">
      <alignment vertical="center"/>
    </xf>
    <xf numFmtId="0" fontId="81" fillId="6" borderId="0" xfId="3" applyFont="1" applyFill="1" applyAlignment="1">
      <alignment horizontal="right" vertical="center"/>
    </xf>
    <xf numFmtId="0" fontId="43" fillId="14" borderId="31" xfId="3" applyFont="1" applyFill="1" applyBorder="1" applyAlignment="1">
      <alignment horizontal="right" vertical="center"/>
    </xf>
    <xf numFmtId="0" fontId="76" fillId="6" borderId="7" xfId="3" applyFont="1" applyFill="1" applyBorder="1" applyAlignment="1">
      <alignment vertical="center"/>
    </xf>
    <xf numFmtId="0" fontId="20" fillId="6" borderId="13" xfId="3" applyFont="1" applyFill="1" applyBorder="1" applyAlignment="1">
      <alignment vertical="center"/>
    </xf>
    <xf numFmtId="0" fontId="82" fillId="6" borderId="7" xfId="3" applyFont="1" applyFill="1" applyBorder="1" applyAlignment="1">
      <alignment horizontal="center" vertical="center"/>
    </xf>
    <xf numFmtId="0" fontId="76" fillId="6" borderId="18" xfId="3" applyFont="1" applyFill="1" applyBorder="1" applyAlignment="1">
      <alignment horizontal="center" vertical="center"/>
    </xf>
    <xf numFmtId="0" fontId="76" fillId="6" borderId="17" xfId="3" applyFont="1" applyFill="1" applyBorder="1" applyAlignment="1">
      <alignment horizontal="left" vertical="center"/>
    </xf>
    <xf numFmtId="0" fontId="82" fillId="6" borderId="0" xfId="3" applyFont="1" applyFill="1" applyAlignment="1">
      <alignment horizontal="center" vertical="center"/>
    </xf>
    <xf numFmtId="0" fontId="76" fillId="6" borderId="0" xfId="3" applyFont="1" applyFill="1" applyAlignment="1">
      <alignment horizontal="center" vertical="center"/>
    </xf>
    <xf numFmtId="0" fontId="43" fillId="14" borderId="17" xfId="3" applyFont="1" applyFill="1" applyBorder="1" applyAlignment="1">
      <alignment horizontal="right" vertical="center"/>
    </xf>
    <xf numFmtId="49" fontId="76" fillId="6" borderId="7" xfId="3" applyNumberFormat="1" applyFont="1" applyFill="1" applyBorder="1" applyAlignment="1">
      <alignment vertical="center"/>
    </xf>
    <xf numFmtId="49" fontId="76" fillId="6" borderId="0" xfId="3" applyNumberFormat="1" applyFont="1" applyFill="1" applyAlignment="1">
      <alignment vertical="center"/>
    </xf>
    <xf numFmtId="0" fontId="76" fillId="6" borderId="17" xfId="3" applyFont="1" applyFill="1" applyBorder="1" applyAlignment="1">
      <alignment vertical="center"/>
    </xf>
    <xf numFmtId="49" fontId="76" fillId="6" borderId="17" xfId="3" applyNumberFormat="1" applyFont="1" applyFill="1" applyBorder="1" applyAlignment="1">
      <alignment vertical="center"/>
    </xf>
    <xf numFmtId="0" fontId="76" fillId="6" borderId="18" xfId="3" applyFont="1" applyFill="1" applyBorder="1" applyAlignment="1">
      <alignment vertical="center"/>
    </xf>
    <xf numFmtId="0" fontId="83" fillId="6" borderId="18" xfId="3" applyFont="1" applyFill="1" applyBorder="1" applyAlignment="1">
      <alignment horizontal="center" vertical="center"/>
    </xf>
    <xf numFmtId="49" fontId="56" fillId="2" borderId="0" xfId="3" applyNumberFormat="1" applyFont="1" applyFill="1" applyAlignment="1">
      <alignment horizontal="center" vertical="center"/>
    </xf>
    <xf numFmtId="0" fontId="83" fillId="6" borderId="7" xfId="3" applyFont="1" applyFill="1" applyBorder="1" applyAlignment="1">
      <alignment horizontal="center" vertical="center"/>
    </xf>
    <xf numFmtId="0" fontId="20" fillId="6" borderId="16" xfId="3" applyFont="1" applyFill="1" applyBorder="1" applyAlignment="1">
      <alignment vertical="center"/>
    </xf>
    <xf numFmtId="49" fontId="76" fillId="6" borderId="18" xfId="3" applyNumberFormat="1" applyFont="1" applyFill="1" applyBorder="1" applyAlignment="1">
      <alignment vertical="center"/>
    </xf>
    <xf numFmtId="49" fontId="68" fillId="2" borderId="0" xfId="3" applyNumberFormat="1" applyFont="1" applyFill="1" applyAlignment="1">
      <alignment horizontal="center" vertical="center"/>
    </xf>
    <xf numFmtId="49" fontId="74" fillId="6" borderId="0" xfId="3" applyNumberFormat="1" applyFont="1" applyFill="1" applyAlignment="1">
      <alignment horizontal="center" vertical="center"/>
    </xf>
    <xf numFmtId="49" fontId="77" fillId="6" borderId="0" xfId="3" applyNumberFormat="1" applyFont="1" applyFill="1" applyAlignment="1">
      <alignment horizontal="center" vertical="center"/>
    </xf>
    <xf numFmtId="0" fontId="9" fillId="6" borderId="0" xfId="3" applyFont="1" applyFill="1" applyAlignment="1">
      <alignment horizontal="right" vertical="center"/>
    </xf>
    <xf numFmtId="0" fontId="77" fillId="6" borderId="0" xfId="3" applyFont="1" applyFill="1" applyAlignment="1">
      <alignment horizontal="left" vertical="center"/>
    </xf>
    <xf numFmtId="49" fontId="20" fillId="6" borderId="0" xfId="3" applyNumberFormat="1" applyFont="1" applyFill="1" applyAlignment="1">
      <alignment vertical="center"/>
    </xf>
    <xf numFmtId="0" fontId="2" fillId="6" borderId="0" xfId="3" applyFill="1" applyAlignment="1">
      <alignment vertical="center"/>
    </xf>
    <xf numFmtId="0" fontId="84" fillId="6" borderId="0" xfId="3" applyFont="1" applyFill="1" applyAlignment="1">
      <alignment vertical="center"/>
    </xf>
    <xf numFmtId="0" fontId="85" fillId="6" borderId="0" xfId="3" applyFont="1" applyFill="1" applyAlignment="1">
      <alignment vertical="center"/>
    </xf>
    <xf numFmtId="0" fontId="77" fillId="13" borderId="0" xfId="3" applyFont="1" applyFill="1" applyAlignment="1">
      <alignment vertical="center"/>
    </xf>
    <xf numFmtId="49" fontId="86" fillId="6" borderId="0" xfId="3" applyNumberFormat="1" applyFont="1" applyFill="1" applyAlignment="1">
      <alignment horizontal="center" vertical="center"/>
    </xf>
    <xf numFmtId="49" fontId="87" fillId="13" borderId="0" xfId="3" applyNumberFormat="1" applyFont="1" applyFill="1" applyAlignment="1">
      <alignment vertical="center"/>
    </xf>
    <xf numFmtId="49" fontId="88" fillId="0" borderId="0" xfId="3" applyNumberFormat="1" applyFont="1" applyAlignment="1">
      <alignment horizontal="center" vertical="center"/>
    </xf>
    <xf numFmtId="49" fontId="87" fillId="6" borderId="0" xfId="3" applyNumberFormat="1" applyFont="1" applyFill="1" applyAlignment="1">
      <alignment vertical="center"/>
    </xf>
    <xf numFmtId="49" fontId="88" fillId="6" borderId="0" xfId="3" applyNumberFormat="1" applyFont="1" applyFill="1" applyAlignment="1">
      <alignment vertical="center"/>
    </xf>
    <xf numFmtId="49" fontId="44" fillId="2" borderId="24" xfId="3" applyNumberFormat="1" applyFont="1" applyFill="1" applyBorder="1" applyAlignment="1">
      <alignment horizontal="center" vertical="center"/>
    </xf>
    <xf numFmtId="49" fontId="44" fillId="2" borderId="24" xfId="3" applyNumberFormat="1" applyFont="1" applyFill="1" applyBorder="1" applyAlignment="1">
      <alignment vertical="center"/>
    </xf>
    <xf numFmtId="49" fontId="44" fillId="2" borderId="24" xfId="3" applyNumberFormat="1" applyFont="1" applyFill="1" applyBorder="1" applyAlignment="1">
      <alignment horizontal="centerContinuous" vertical="center"/>
    </xf>
    <xf numFmtId="49" fontId="44" fillId="2" borderId="38" xfId="3" applyNumberFormat="1" applyFont="1" applyFill="1" applyBorder="1" applyAlignment="1">
      <alignment horizontal="centerContinuous" vertical="center"/>
    </xf>
    <xf numFmtId="49" fontId="45" fillId="2" borderId="24" xfId="3" applyNumberFormat="1" applyFont="1" applyFill="1" applyBorder="1" applyAlignment="1">
      <alignment vertical="center"/>
    </xf>
    <xf numFmtId="49" fontId="45" fillId="2" borderId="38" xfId="3" applyNumberFormat="1" applyFont="1" applyFill="1" applyBorder="1" applyAlignment="1">
      <alignment vertical="center"/>
    </xf>
    <xf numFmtId="49" fontId="30" fillId="2" borderId="24" xfId="3" applyNumberFormat="1" applyFont="1" applyFill="1" applyBorder="1" applyAlignment="1">
      <alignment horizontal="left" vertical="center"/>
    </xf>
    <xf numFmtId="49" fontId="30" fillId="0" borderId="24" xfId="3" applyNumberFormat="1" applyFont="1" applyBorder="1" applyAlignment="1">
      <alignment horizontal="left" vertical="center"/>
    </xf>
    <xf numFmtId="49" fontId="45" fillId="6" borderId="38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62" fillId="6" borderId="0" xfId="3" applyFont="1" applyFill="1" applyAlignment="1">
      <alignment vertical="center"/>
    </xf>
    <xf numFmtId="49" fontId="9" fillId="6" borderId="26" xfId="3" applyNumberFormat="1" applyFont="1" applyFill="1" applyBorder="1" applyAlignment="1">
      <alignment horizontal="right" vertical="center"/>
    </xf>
    <xf numFmtId="49" fontId="9" fillId="6" borderId="0" xfId="3" applyNumberFormat="1" applyFont="1" applyFill="1" applyAlignment="1">
      <alignment horizontal="center" vertical="center"/>
    </xf>
    <xf numFmtId="49" fontId="36" fillId="6" borderId="0" xfId="3" applyNumberFormat="1" applyFont="1" applyFill="1" applyAlignment="1">
      <alignment horizontal="center" vertical="center"/>
    </xf>
    <xf numFmtId="49" fontId="41" fillId="6" borderId="17" xfId="3" applyNumberFormat="1" applyFont="1" applyFill="1" applyBorder="1" applyAlignment="1">
      <alignment vertical="center"/>
    </xf>
    <xf numFmtId="49" fontId="30" fillId="6" borderId="26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horizontal="right" vertical="center"/>
    </xf>
    <xf numFmtId="49" fontId="41" fillId="6" borderId="18" xfId="3" applyNumberFormat="1" applyFont="1" applyFill="1" applyBorder="1" applyAlignment="1">
      <alignment vertical="center"/>
    </xf>
    <xf numFmtId="49" fontId="9" fillId="2" borderId="26" xfId="3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0" fontId="9" fillId="2" borderId="7" xfId="3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horizontal="center" vertical="center"/>
    </xf>
    <xf numFmtId="49" fontId="36" fillId="6" borderId="7" xfId="3" applyNumberFormat="1" applyFont="1" applyFill="1" applyBorder="1" applyAlignment="1">
      <alignment horizontal="center" vertical="center"/>
    </xf>
    <xf numFmtId="0" fontId="43" fillId="14" borderId="18" xfId="3" applyFont="1" applyFill="1" applyBorder="1" applyAlignment="1">
      <alignment horizontal="right" vertical="center"/>
    </xf>
    <xf numFmtId="0" fontId="41" fillId="0" borderId="0" xfId="3" applyFont="1"/>
    <xf numFmtId="0" fontId="16" fillId="0" borderId="0" xfId="3" applyFont="1"/>
    <xf numFmtId="49" fontId="13" fillId="0" borderId="0" xfId="3" applyNumberFormat="1" applyFont="1" applyAlignment="1">
      <alignment vertical="top"/>
    </xf>
    <xf numFmtId="49" fontId="48" fillId="0" borderId="0" xfId="3" applyNumberFormat="1" applyFont="1" applyAlignment="1">
      <alignment vertical="top"/>
    </xf>
    <xf numFmtId="0" fontId="33" fillId="0" borderId="0" xfId="3" applyFont="1"/>
    <xf numFmtId="49" fontId="33" fillId="0" borderId="0" xfId="3" applyNumberFormat="1" applyFont="1"/>
    <xf numFmtId="14" fontId="18" fillId="0" borderId="6" xfId="3" applyNumberFormat="1" applyFont="1" applyBorder="1" applyAlignment="1">
      <alignment horizontal="left" vertical="center"/>
    </xf>
    <xf numFmtId="49" fontId="18" fillId="0" borderId="6" xfId="3" applyNumberFormat="1" applyFont="1" applyBorder="1" applyAlignment="1">
      <alignment vertical="center"/>
    </xf>
    <xf numFmtId="49" fontId="2" fillId="0" borderId="6" xfId="3" applyNumberFormat="1" applyBorder="1" applyAlignment="1">
      <alignment vertical="center"/>
    </xf>
    <xf numFmtId="49" fontId="42" fillId="0" borderId="6" xfId="3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3" applyFont="1" applyBorder="1" applyAlignment="1">
      <alignment horizontal="left" vertical="center"/>
    </xf>
    <xf numFmtId="49" fontId="63" fillId="2" borderId="0" xfId="3" applyNumberFormat="1" applyFont="1" applyFill="1" applyAlignment="1">
      <alignment horizontal="right" vertical="center"/>
    </xf>
    <xf numFmtId="0" fontId="63" fillId="0" borderId="0" xfId="3" applyFont="1"/>
    <xf numFmtId="0" fontId="56" fillId="0" borderId="7" xfId="3" applyFont="1" applyBorder="1" applyAlignment="1">
      <alignment horizontal="center" vertical="center"/>
    </xf>
    <xf numFmtId="0" fontId="56" fillId="0" borderId="7" xfId="3" applyFont="1" applyBorder="1" applyAlignment="1">
      <alignment horizontal="center" vertical="center" shrinkToFit="1"/>
    </xf>
    <xf numFmtId="0" fontId="75" fillId="15" borderId="7" xfId="3" applyFont="1" applyFill="1" applyBorder="1" applyAlignment="1">
      <alignment horizontal="center" vertical="center"/>
    </xf>
    <xf numFmtId="0" fontId="74" fillId="0" borderId="7" xfId="3" applyFont="1" applyBorder="1" applyAlignment="1">
      <alignment vertical="center"/>
    </xf>
    <xf numFmtId="0" fontId="76" fillId="0" borderId="7" xfId="3" applyFont="1" applyBorder="1" applyAlignment="1">
      <alignment horizontal="center" vertical="center"/>
    </xf>
    <xf numFmtId="0" fontId="76" fillId="0" borderId="0" xfId="3" applyFont="1" applyAlignment="1">
      <alignment vertical="center"/>
    </xf>
    <xf numFmtId="0" fontId="20" fillId="0" borderId="10" xfId="3" applyFont="1" applyBorder="1" applyAlignment="1">
      <alignment vertical="center"/>
    </xf>
    <xf numFmtId="0" fontId="56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 shrinkToFit="1"/>
    </xf>
    <xf numFmtId="0" fontId="77" fillId="0" borderId="0" xfId="3" applyFont="1" applyAlignment="1">
      <alignment horizontal="center" vertical="center"/>
    </xf>
    <xf numFmtId="0" fontId="79" fillId="0" borderId="0" xfId="3" applyFont="1" applyAlignment="1">
      <alignment vertical="center"/>
    </xf>
    <xf numFmtId="0" fontId="80" fillId="0" borderId="0" xfId="3" applyFont="1" applyAlignment="1">
      <alignment vertical="center"/>
    </xf>
    <xf numFmtId="0" fontId="81" fillId="0" borderId="0" xfId="3" applyFont="1" applyAlignment="1">
      <alignment horizontal="right" vertical="center"/>
    </xf>
    <xf numFmtId="0" fontId="76" fillId="0" borderId="7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77" fillId="0" borderId="7" xfId="3" applyFont="1" applyBorder="1" applyAlignment="1">
      <alignment vertical="center"/>
    </xf>
    <xf numFmtId="0" fontId="76" fillId="0" borderId="18" xfId="3" applyFont="1" applyBorder="1" applyAlignment="1">
      <alignment horizontal="center" vertical="center"/>
    </xf>
    <xf numFmtId="0" fontId="76" fillId="0" borderId="17" xfId="3" applyFont="1" applyBorder="1" applyAlignment="1">
      <alignment horizontal="left" vertical="center"/>
    </xf>
    <xf numFmtId="0" fontId="75" fillId="0" borderId="0" xfId="3" applyFont="1" applyAlignment="1">
      <alignment horizontal="center" vertical="center"/>
    </xf>
    <xf numFmtId="0" fontId="76" fillId="0" borderId="0" xfId="3" applyFont="1" applyAlignment="1">
      <alignment horizontal="center" vertical="center"/>
    </xf>
    <xf numFmtId="0" fontId="41" fillId="0" borderId="0" xfId="3" applyFont="1" applyAlignment="1">
      <alignment horizontal="right" vertical="center"/>
    </xf>
    <xf numFmtId="49" fontId="76" fillId="0" borderId="7" xfId="3" applyNumberFormat="1" applyFont="1" applyBorder="1" applyAlignment="1">
      <alignment vertical="center"/>
    </xf>
    <xf numFmtId="49" fontId="76" fillId="0" borderId="0" xfId="3" applyNumberFormat="1" applyFont="1" applyAlignment="1">
      <alignment vertical="center"/>
    </xf>
    <xf numFmtId="0" fontId="76" fillId="0" borderId="17" xfId="3" applyFont="1" applyBorder="1" applyAlignment="1">
      <alignment vertical="center"/>
    </xf>
    <xf numFmtId="49" fontId="76" fillId="0" borderId="17" xfId="3" applyNumberFormat="1" applyFont="1" applyBorder="1" applyAlignment="1">
      <alignment vertical="center"/>
    </xf>
    <xf numFmtId="0" fontId="76" fillId="0" borderId="18" xfId="3" applyFont="1" applyBorder="1" applyAlignment="1">
      <alignment vertical="center"/>
    </xf>
    <xf numFmtId="0" fontId="83" fillId="0" borderId="18" xfId="3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84" fillId="0" borderId="0" xfId="3" applyFont="1" applyAlignment="1">
      <alignment vertical="center"/>
    </xf>
    <xf numFmtId="0" fontId="83" fillId="0" borderId="7" xfId="3" applyFont="1" applyBorder="1" applyAlignment="1">
      <alignment horizontal="center" vertical="center"/>
    </xf>
    <xf numFmtId="0" fontId="20" fillId="0" borderId="16" xfId="3" applyFont="1" applyBorder="1" applyAlignment="1">
      <alignment vertical="center"/>
    </xf>
    <xf numFmtId="49" fontId="76" fillId="0" borderId="18" xfId="3" applyNumberFormat="1" applyFont="1" applyBorder="1" applyAlignment="1">
      <alignment vertical="center"/>
    </xf>
    <xf numFmtId="0" fontId="85" fillId="0" borderId="0" xfId="3" applyFont="1" applyAlignment="1">
      <alignment vertical="center"/>
    </xf>
    <xf numFmtId="49" fontId="77" fillId="0" borderId="0" xfId="3" applyNumberFormat="1" applyFont="1" applyAlignment="1">
      <alignment horizontal="center" vertical="center"/>
    </xf>
    <xf numFmtId="49" fontId="74" fillId="0" borderId="0" xfId="3" applyNumberFormat="1" applyFont="1" applyAlignment="1">
      <alignment horizontal="center" vertical="center"/>
    </xf>
    <xf numFmtId="0" fontId="77" fillId="0" borderId="0" xfId="3" applyFont="1" applyAlignment="1">
      <alignment vertical="center"/>
    </xf>
    <xf numFmtId="49" fontId="77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77" fillId="0" borderId="0" xfId="3" applyFont="1" applyAlignment="1">
      <alignment horizontal="left" vertical="center"/>
    </xf>
    <xf numFmtId="49" fontId="87" fillId="0" borderId="0" xfId="3" applyNumberFormat="1" applyFont="1" applyAlignment="1">
      <alignment vertical="center"/>
    </xf>
    <xf numFmtId="49" fontId="9" fillId="0" borderId="30" xfId="3" applyNumberFormat="1" applyFont="1" applyBorder="1" applyAlignment="1">
      <alignment vertical="center"/>
    </xf>
    <xf numFmtId="49" fontId="9" fillId="0" borderId="26" xfId="3" applyNumberFormat="1" applyFont="1" applyBorder="1" applyAlignment="1">
      <alignment vertical="center"/>
    </xf>
    <xf numFmtId="49" fontId="9" fillId="0" borderId="26" xfId="3" applyNumberFormat="1" applyFont="1" applyBorder="1" applyAlignment="1">
      <alignment horizontal="right" vertical="center"/>
    </xf>
    <xf numFmtId="49" fontId="9" fillId="0" borderId="31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49" fontId="36" fillId="0" borderId="0" xfId="3" applyNumberFormat="1" applyFont="1" applyAlignment="1">
      <alignment horizontal="center" vertical="center"/>
    </xf>
    <xf numFmtId="49" fontId="41" fillId="0" borderId="17" xfId="3" applyNumberFormat="1" applyFont="1" applyBorder="1" applyAlignment="1">
      <alignment vertical="center"/>
    </xf>
    <xf numFmtId="49" fontId="30" fillId="2" borderId="30" xfId="3" applyNumberFormat="1" applyFont="1" applyFill="1" applyBorder="1" applyAlignment="1">
      <alignment vertical="center"/>
    </xf>
    <xf numFmtId="49" fontId="30" fillId="2" borderId="26" xfId="3" applyNumberFormat="1" applyFont="1" applyFill="1" applyBorder="1" applyAlignment="1">
      <alignment vertical="center"/>
    </xf>
    <xf numFmtId="49" fontId="41" fillId="2" borderId="17" xfId="3" applyNumberFormat="1" applyFont="1" applyFill="1" applyBorder="1" applyAlignment="1">
      <alignment vertical="center"/>
    </xf>
    <xf numFmtId="49" fontId="9" fillId="0" borderId="2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8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49" fontId="41" fillId="0" borderId="7" xfId="3" applyNumberFormat="1" applyFont="1" applyBorder="1" applyAlignment="1">
      <alignment vertical="center"/>
    </xf>
    <xf numFmtId="49" fontId="41" fillId="0" borderId="18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36" fillId="0" borderId="7" xfId="3" applyNumberFormat="1" applyFont="1" applyBorder="1" applyAlignment="1">
      <alignment horizontal="center" vertical="center"/>
    </xf>
    <xf numFmtId="49" fontId="15" fillId="0" borderId="0" xfId="3" applyNumberFormat="1" applyFont="1" applyAlignment="1">
      <alignment vertical="top"/>
    </xf>
    <xf numFmtId="0" fontId="14" fillId="0" borderId="0" xfId="3" applyFont="1" applyAlignment="1">
      <alignment horizontal="left"/>
    </xf>
    <xf numFmtId="49" fontId="89" fillId="0" borderId="0" xfId="3" applyNumberFormat="1" applyFont="1" applyAlignment="1">
      <alignment vertical="top"/>
    </xf>
    <xf numFmtId="49" fontId="11" fillId="0" borderId="0" xfId="3" applyNumberFormat="1" applyFont="1" applyAlignment="1">
      <alignment vertical="top"/>
    </xf>
    <xf numFmtId="0" fontId="90" fillId="0" borderId="0" xfId="4" applyFont="1" applyAlignment="1">
      <alignment horizontal="center" vertical="center"/>
    </xf>
    <xf numFmtId="0" fontId="64" fillId="0" borderId="0" xfId="4"/>
    <xf numFmtId="0" fontId="91" fillId="16" borderId="0" xfId="4" applyFont="1" applyFill="1" applyAlignment="1">
      <alignment horizontal="center" vertical="center" wrapText="1"/>
    </xf>
    <xf numFmtId="0" fontId="92" fillId="0" borderId="0" xfId="4" applyFont="1" applyAlignment="1">
      <alignment horizontal="center" vertical="center" wrapText="1"/>
    </xf>
    <xf numFmtId="49" fontId="93" fillId="0" borderId="0" xfId="4" applyNumberFormat="1" applyFont="1" applyAlignment="1">
      <alignment textRotation="90" wrapText="1"/>
    </xf>
    <xf numFmtId="49" fontId="93" fillId="0" borderId="0" xfId="4" applyNumberFormat="1" applyFont="1" applyAlignment="1">
      <alignment horizontal="right" textRotation="90" wrapText="1"/>
    </xf>
    <xf numFmtId="49" fontId="64" fillId="0" borderId="0" xfId="4" applyNumberFormat="1" applyAlignment="1">
      <alignment horizontal="center" vertical="center"/>
    </xf>
    <xf numFmtId="49" fontId="64" fillId="0" borderId="0" xfId="4" applyNumberFormat="1" applyAlignment="1">
      <alignment horizontal="center"/>
    </xf>
    <xf numFmtId="49" fontId="64" fillId="0" borderId="5" xfId="4" applyNumberFormat="1" applyBorder="1"/>
    <xf numFmtId="49" fontId="65" fillId="0" borderId="5" xfId="4" applyNumberFormat="1" applyFont="1" applyBorder="1"/>
    <xf numFmtId="49" fontId="64" fillId="0" borderId="5" xfId="4" applyNumberFormat="1" applyBorder="1" applyAlignment="1">
      <alignment horizontal="center"/>
    </xf>
    <xf numFmtId="0" fontId="64" fillId="0" borderId="5" xfId="4" applyBorder="1" applyAlignment="1">
      <alignment horizontal="center" vertical="center"/>
    </xf>
    <xf numFmtId="49" fontId="64" fillId="0" borderId="5" xfId="4" applyNumberFormat="1" applyBorder="1" applyAlignment="1">
      <alignment horizontal="center" vertical="center"/>
    </xf>
    <xf numFmtId="49" fontId="94" fillId="0" borderId="5" xfId="4" applyNumberFormat="1" applyFont="1" applyBorder="1"/>
    <xf numFmtId="0" fontId="94" fillId="0" borderId="5" xfId="4" applyFont="1" applyBorder="1" applyAlignment="1">
      <alignment horizontal="center" vertical="center"/>
    </xf>
    <xf numFmtId="49" fontId="64" fillId="0" borderId="0" xfId="4" applyNumberFormat="1"/>
    <xf numFmtId="49" fontId="65" fillId="0" borderId="0" xfId="4" applyNumberFormat="1" applyFont="1"/>
    <xf numFmtId="0" fontId="64" fillId="0" borderId="0" xfId="4" applyAlignment="1">
      <alignment horizontal="center" vertical="center"/>
    </xf>
    <xf numFmtId="0" fontId="94" fillId="0" borderId="0" xfId="4" applyFont="1" applyAlignment="1">
      <alignment horizontal="center" vertical="center"/>
    </xf>
    <xf numFmtId="0" fontId="66" fillId="0" borderId="5" xfId="4" applyFont="1" applyBorder="1" applyAlignment="1">
      <alignment horizontal="center" vertical="center"/>
    </xf>
    <xf numFmtId="49" fontId="95" fillId="0" borderId="5" xfId="4" applyNumberFormat="1" applyFont="1" applyBorder="1"/>
    <xf numFmtId="49" fontId="96" fillId="0" borderId="5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 vertical="center"/>
    </xf>
    <xf numFmtId="49" fontId="66" fillId="0" borderId="5" xfId="4" applyNumberFormat="1" applyFont="1" applyBorder="1" applyAlignment="1">
      <alignment horizontal="center" vertical="center"/>
    </xf>
    <xf numFmtId="49" fontId="64" fillId="0" borderId="5" xfId="4" applyNumberFormat="1" applyBorder="1" applyAlignment="1">
      <alignment horizontal="left"/>
    </xf>
    <xf numFmtId="0" fontId="97" fillId="0" borderId="0" xfId="4" applyFont="1" applyAlignment="1">
      <alignment horizontal="center" vertical="center"/>
    </xf>
    <xf numFmtId="0" fontId="66" fillId="16" borderId="0" xfId="4" applyFont="1" applyFill="1" applyAlignment="1">
      <alignment horizontal="center" vertical="center" wrapText="1"/>
    </xf>
    <xf numFmtId="49" fontId="94" fillId="0" borderId="5" xfId="4" applyNumberFormat="1" applyFont="1" applyBorder="1" applyAlignment="1">
      <alignment horizontal="center" vertical="center"/>
    </xf>
    <xf numFmtId="0" fontId="98" fillId="16" borderId="0" xfId="4" applyFont="1" applyFill="1" applyAlignment="1">
      <alignment horizontal="center" vertical="center" wrapText="1"/>
    </xf>
    <xf numFmtId="0" fontId="95" fillId="0" borderId="5" xfId="4" applyFont="1" applyBorder="1" applyAlignment="1">
      <alignment horizontal="center" vertical="center"/>
    </xf>
    <xf numFmtId="49" fontId="96" fillId="0" borderId="5" xfId="4" applyNumberFormat="1" applyFont="1" applyBorder="1"/>
    <xf numFmtId="0" fontId="99" fillId="0" borderId="0" xfId="0" applyFont="1" applyAlignment="1">
      <alignment wrapText="1"/>
    </xf>
  </cellXfs>
  <cellStyles count="5">
    <cellStyle name="Hivatkozás" xfId="1" builtinId="8"/>
    <cellStyle name="Normál" xfId="0" builtinId="0"/>
    <cellStyle name="Normál 2" xfId="3" xr:uid="{C5AB927B-FD1E-452B-97F7-6C94523DB7C7}"/>
    <cellStyle name="Normál 3" xfId="4" xr:uid="{FEAB7A55-49CC-4366-BD7A-ED8BDB79535D}"/>
    <cellStyle name="Pénznem" xfId="2" builtinId="4"/>
  </cellStyles>
  <dxfs count="639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3E464DE-6C0B-4988-9AF4-9213C466BFD8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91" name="Kép 2">
          <a:extLst>
            <a:ext uri="{FF2B5EF4-FFF2-40B4-BE49-F238E27FC236}">
              <a16:creationId xmlns:a16="http://schemas.microsoft.com/office/drawing/2014/main" id="{48F7F313-B17F-F3CF-F700-B3AA88BC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8" name="Picture 23">
          <a:extLst>
            <a:ext uri="{FF2B5EF4-FFF2-40B4-BE49-F238E27FC236}">
              <a16:creationId xmlns:a16="http://schemas.microsoft.com/office/drawing/2014/main" id="{148591E2-1251-7AEA-2581-AEF1B74D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F7CAE1CD-2642-8950-8445-8AFACF248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E8C74984-B4D5-6076-6B68-BC770EF63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701474" name="Kép 2">
          <a:extLst>
            <a:ext uri="{FF2B5EF4-FFF2-40B4-BE49-F238E27FC236}">
              <a16:creationId xmlns:a16="http://schemas.microsoft.com/office/drawing/2014/main" id="{9B223C8F-BD05-84DF-27BE-619AC48F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735263" name="Kép 2">
          <a:extLst>
            <a:ext uri="{FF2B5EF4-FFF2-40B4-BE49-F238E27FC236}">
              <a16:creationId xmlns:a16="http://schemas.microsoft.com/office/drawing/2014/main" id="{398F5568-C1D2-417A-5CD5-0345755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84920744-EBC0-CD40-B640-7615E7065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102516" name="Kép 2">
          <a:extLst>
            <a:ext uri="{FF2B5EF4-FFF2-40B4-BE49-F238E27FC236}">
              <a16:creationId xmlns:a16="http://schemas.microsoft.com/office/drawing/2014/main" id="{4FC7D01B-C57F-DBB7-7290-542F173E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32" name="Kép 2">
          <a:extLst>
            <a:ext uri="{FF2B5EF4-FFF2-40B4-BE49-F238E27FC236}">
              <a16:creationId xmlns:a16="http://schemas.microsoft.com/office/drawing/2014/main" id="{75820E63-A9C7-BE93-E9E8-CB6F1D9F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7761" name="Button 1" hidden="1">
              <a:extLst>
                <a:ext uri="{63B3BB69-23CF-44E3-9099-C40C66FF867C}">
                  <a14:compatExt spid="_x0000_s757761"/>
                </a:ext>
                <a:ext uri="{FF2B5EF4-FFF2-40B4-BE49-F238E27FC236}">
                  <a16:creationId xmlns:a16="http://schemas.microsoft.com/office/drawing/2014/main" id="{59945D33-9727-B5D6-AE57-3A0DF87779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57765" name="Kép 2">
          <a:extLst>
            <a:ext uri="{FF2B5EF4-FFF2-40B4-BE49-F238E27FC236}">
              <a16:creationId xmlns:a16="http://schemas.microsoft.com/office/drawing/2014/main" id="{21EAF6A9-83CE-D79D-8CC0-F00B4EFE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58786" name="Kép 2">
          <a:extLst>
            <a:ext uri="{FF2B5EF4-FFF2-40B4-BE49-F238E27FC236}">
              <a16:creationId xmlns:a16="http://schemas.microsoft.com/office/drawing/2014/main" id="{9361A81D-241C-74D8-D8DD-BEF29444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1C90A2EC-1992-13AE-9C0E-5B2C9A38B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786" name="Kép 2">
          <a:extLst>
            <a:ext uri="{FF2B5EF4-FFF2-40B4-BE49-F238E27FC236}">
              <a16:creationId xmlns:a16="http://schemas.microsoft.com/office/drawing/2014/main" id="{BF532852-A972-10BC-30D5-0A09B26F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46527" name="Kép 2">
          <a:extLst>
            <a:ext uri="{FF2B5EF4-FFF2-40B4-BE49-F238E27FC236}">
              <a16:creationId xmlns:a16="http://schemas.microsoft.com/office/drawing/2014/main" id="{162AD453-374E-9496-454B-70E4B109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EE498E6A-DDEA-1088-7526-6827E7434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275" name="Kép 2">
          <a:extLst>
            <a:ext uri="{FF2B5EF4-FFF2-40B4-BE49-F238E27FC236}">
              <a16:creationId xmlns:a16="http://schemas.microsoft.com/office/drawing/2014/main" id="{F525F8E7-97A0-6595-64CC-C36C5E5D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660512" name="Kép 2">
          <a:extLst>
            <a:ext uri="{FF2B5EF4-FFF2-40B4-BE49-F238E27FC236}">
              <a16:creationId xmlns:a16="http://schemas.microsoft.com/office/drawing/2014/main" id="{3293F737-4338-56B5-582D-BD33659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48A3ABEA-1834-AD59-75DD-6BC5CC2C1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688162" name="Kép 2">
          <a:extLst>
            <a:ext uri="{FF2B5EF4-FFF2-40B4-BE49-F238E27FC236}">
              <a16:creationId xmlns:a16="http://schemas.microsoft.com/office/drawing/2014/main" id="{3800CE1C-BF17-E645-B854-0B1C2730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723999" name="Kép 2">
          <a:extLst>
            <a:ext uri="{FF2B5EF4-FFF2-40B4-BE49-F238E27FC236}">
              <a16:creationId xmlns:a16="http://schemas.microsoft.com/office/drawing/2014/main" id="{C6FE81C3-BAFA-BFB7-4B65-FA9D1FC2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9809" name="Button 1" hidden="1">
              <a:extLst>
                <a:ext uri="{63B3BB69-23CF-44E3-9099-C40C66FF867C}">
                  <a14:compatExt spid="_x0000_s759809"/>
                </a:ext>
                <a:ext uri="{FF2B5EF4-FFF2-40B4-BE49-F238E27FC236}">
                  <a16:creationId xmlns:a16="http://schemas.microsoft.com/office/drawing/2014/main" id="{A735A9B8-5CCC-4A4A-9487-66F20866A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31C6070-D7E0-4238-935E-83014EC6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5F75A01-41F6-4ADB-ACE6-9224C2E6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7DC00020-19E2-4546-BBA6-4825EDE0E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78315E0-482B-46AA-9906-C0899849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FB54E474-C8B8-4653-B146-F809AF66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8072E4D7-CC28-4916-B76F-8B19C5480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CC0F91A-44AD-4702-AE6D-EF0D7A75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6DDAD28-9E67-47A9-8FBD-8F0396F4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987A56BC-2447-4CA1-82D8-6E1B05A4E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0CB187E-3C62-4BA5-A0A2-287ED238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0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C3AB45A-A8F6-4B82-A0B4-A9FD1AEF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08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8001" name="Button 1" hidden="1">
              <a:extLst>
                <a:ext uri="{63B3BB69-23CF-44E3-9099-C40C66FF867C}">
                  <a14:compatExt spid="_x0000_s768001"/>
                </a:ext>
                <a:ext uri="{FF2B5EF4-FFF2-40B4-BE49-F238E27FC236}">
                  <a16:creationId xmlns:a16="http://schemas.microsoft.com/office/drawing/2014/main" id="{28113B00-53F8-439D-8959-9DA71779C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95B16D8-01D5-4D29-A84C-B80638B5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541020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34BF997-7302-494F-B586-35D1AD49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638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</xdr:colOff>
      <xdr:row>0</xdr:row>
      <xdr:rowOff>0</xdr:rowOff>
    </xdr:from>
    <xdr:to>
      <xdr:col>13</xdr:col>
      <xdr:colOff>7620</xdr:colOff>
      <xdr:row>1</xdr:row>
      <xdr:rowOff>129540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C73F6BD-1506-48F8-9DAA-230B9F43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0"/>
          <a:ext cx="5715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525780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64A2FD3-A6D8-4F75-AEA4-58F438C3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41C7CFC2-B867-4961-91F2-C25299ED7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CB0F0843-B172-4520-A3F7-ECB877A0E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266700</xdr:colOff>
      <xdr:row>0</xdr:row>
      <xdr:rowOff>0</xdr:rowOff>
    </xdr:from>
    <xdr:to>
      <xdr:col>17</xdr:col>
      <xdr:colOff>76200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27074B5-3752-40FF-9E43-7B046FDD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41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3121" name="Button 1" hidden="1">
              <a:extLst>
                <a:ext uri="{63B3BB69-23CF-44E3-9099-C40C66FF867C}">
                  <a14:compatExt spid="_x0000_s773121"/>
                </a:ext>
                <a:ext uri="{FF2B5EF4-FFF2-40B4-BE49-F238E27FC236}">
                  <a16:creationId xmlns:a16="http://schemas.microsoft.com/office/drawing/2014/main" id="{CA5BFEA7-00EC-4A03-A15D-D52459E2D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86B7B743-8764-46FD-A05D-AA24A61A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2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60960</xdr:rowOff>
    </xdr:from>
    <xdr:to>
      <xdr:col>12</xdr:col>
      <xdr:colOff>495300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696C7058-50D5-4546-B3D0-36C10652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0960"/>
          <a:ext cx="5181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5169" name="Button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1770F6C3-AF73-4BAD-9D8D-B3E6C80D2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ABDFB3A-E70A-46F7-BFA6-6193331F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60960</xdr:rowOff>
    </xdr:from>
    <xdr:to>
      <xdr:col>12</xdr:col>
      <xdr:colOff>495300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9118D83-20EB-4A0D-8367-18D9FB7D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0960"/>
          <a:ext cx="5181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7217" name="Button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134BC3BE-3488-4359-BA72-E2AE3F0B6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94CAEC3-DDDA-4B5D-B657-E921F478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5DEC158-C6D0-46A1-93A8-F9FB461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9265" name="Button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D5DD693A-42AA-411A-BDC0-F7BC6266A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2D69802-8220-4839-B593-3E4F6570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3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9B163A0-DA97-4D19-8909-70FC465E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1313" name="Button 1" hidden="1">
              <a:extLst>
                <a:ext uri="{63B3BB69-23CF-44E3-9099-C40C66FF867C}">
                  <a14:compatExt spid="_x0000_s781313"/>
                </a:ext>
                <a:ext uri="{FF2B5EF4-FFF2-40B4-BE49-F238E27FC236}">
                  <a16:creationId xmlns:a16="http://schemas.microsoft.com/office/drawing/2014/main" id="{2C9AFB06-5A1B-4538-9048-D751D4200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9949752-AEAA-4416-B36B-F8CB3C86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2337" name="Button 1" hidden="1">
              <a:extLst>
                <a:ext uri="{63B3BB69-23CF-44E3-9099-C40C66FF867C}">
                  <a14:compatExt spid="_x0000_s782337"/>
                </a:ext>
                <a:ext uri="{FF2B5EF4-FFF2-40B4-BE49-F238E27FC236}">
                  <a16:creationId xmlns:a16="http://schemas.microsoft.com/office/drawing/2014/main" id="{4ABD618F-84ED-493E-B881-FA5975194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2338" name="Button 2" hidden="1">
              <a:extLst>
                <a:ext uri="{63B3BB69-23CF-44E3-9099-C40C66FF867C}">
                  <a14:compatExt spid="_x0000_s782338"/>
                </a:ext>
                <a:ext uri="{FF2B5EF4-FFF2-40B4-BE49-F238E27FC236}">
                  <a16:creationId xmlns:a16="http://schemas.microsoft.com/office/drawing/2014/main" id="{BD443BF2-D507-4714-83BE-C0D3780EC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2E5B550-D593-46B1-BF6C-FF5FF281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3361" name="Button 1" hidden="1">
              <a:extLst>
                <a:ext uri="{63B3BB69-23CF-44E3-9099-C40C66FF867C}">
                  <a14:compatExt spid="_x0000_s783361"/>
                </a:ext>
                <a:ext uri="{FF2B5EF4-FFF2-40B4-BE49-F238E27FC236}">
                  <a16:creationId xmlns:a16="http://schemas.microsoft.com/office/drawing/2014/main" id="{D5562CEC-FBA7-4C53-B339-2A5DD9A4C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3362" name="Button 2" hidden="1">
              <a:extLst>
                <a:ext uri="{63B3BB69-23CF-44E3-9099-C40C66FF867C}">
                  <a14:compatExt spid="_x0000_s783362"/>
                </a:ext>
                <a:ext uri="{FF2B5EF4-FFF2-40B4-BE49-F238E27FC236}">
                  <a16:creationId xmlns:a16="http://schemas.microsoft.com/office/drawing/2014/main" id="{DC87502D-2B4E-41A3-85EB-3A4A3DAFA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7EBC6E9-260F-4D6E-BE4D-89A9560C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4385" name="Button 1" hidden="1">
              <a:extLst>
                <a:ext uri="{63B3BB69-23CF-44E3-9099-C40C66FF867C}">
                  <a14:compatExt spid="_x0000_s784385"/>
                </a:ext>
                <a:ext uri="{FF2B5EF4-FFF2-40B4-BE49-F238E27FC236}">
                  <a16:creationId xmlns:a16="http://schemas.microsoft.com/office/drawing/2014/main" id="{F82BD8EB-F6AA-411E-8523-B515FE7D4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C10D5A9-AE63-4DDD-83F1-A43A99B4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5409" name="Button 1" hidden="1">
              <a:extLst>
                <a:ext uri="{63B3BB69-23CF-44E3-9099-C40C66FF867C}">
                  <a14:compatExt spid="_x0000_s785409"/>
                </a:ext>
                <a:ext uri="{FF2B5EF4-FFF2-40B4-BE49-F238E27FC236}">
                  <a16:creationId xmlns:a16="http://schemas.microsoft.com/office/drawing/2014/main" id="{07F99E00-B402-4E3F-8587-A4C382365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5410" name="Button 2" hidden="1">
              <a:extLst>
                <a:ext uri="{63B3BB69-23CF-44E3-9099-C40C66FF867C}">
                  <a14:compatExt spid="_x0000_s785410"/>
                </a:ext>
                <a:ext uri="{FF2B5EF4-FFF2-40B4-BE49-F238E27FC236}">
                  <a16:creationId xmlns:a16="http://schemas.microsoft.com/office/drawing/2014/main" id="{33B49283-AF83-4746-8C09-33DDCFA1D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E64D5767-2F43-43ED-ADE5-9B6740D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6433" name="Button 1" hidden="1">
              <a:extLst>
                <a:ext uri="{63B3BB69-23CF-44E3-9099-C40C66FF867C}">
                  <a14:compatExt spid="_x0000_s786433"/>
                </a:ext>
                <a:ext uri="{FF2B5EF4-FFF2-40B4-BE49-F238E27FC236}">
                  <a16:creationId xmlns:a16="http://schemas.microsoft.com/office/drawing/2014/main" id="{90648847-39CC-490B-8BC2-1E57E36DB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6434" name="Button 2" hidden="1">
              <a:extLst>
                <a:ext uri="{63B3BB69-23CF-44E3-9099-C40C66FF867C}">
                  <a14:compatExt spid="_x0000_s786434"/>
                </a:ext>
                <a:ext uri="{FF2B5EF4-FFF2-40B4-BE49-F238E27FC236}">
                  <a16:creationId xmlns:a16="http://schemas.microsoft.com/office/drawing/2014/main" id="{75ECB20F-233E-4561-9CDD-8C7B64EC9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F2466B7A-D71C-4039-BE48-F44E5BA7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7457" name="Button 1" hidden="1">
              <a:extLst>
                <a:ext uri="{63B3BB69-23CF-44E3-9099-C40C66FF867C}">
                  <a14:compatExt spid="_x0000_s787457"/>
                </a:ext>
                <a:ext uri="{FF2B5EF4-FFF2-40B4-BE49-F238E27FC236}">
                  <a16:creationId xmlns:a16="http://schemas.microsoft.com/office/drawing/2014/main" id="{BE452481-A6DD-4A28-BAC4-3FB6D3B38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2F10E35-8991-4E7B-BE35-156FD18B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1E0BB5C-F733-4C50-AC44-170ECBD5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9505" name="Button 1" hidden="1">
              <a:extLst>
                <a:ext uri="{63B3BB69-23CF-44E3-9099-C40C66FF867C}">
                  <a14:compatExt spid="_x0000_s789505"/>
                </a:ext>
                <a:ext uri="{FF2B5EF4-FFF2-40B4-BE49-F238E27FC236}">
                  <a16:creationId xmlns:a16="http://schemas.microsoft.com/office/drawing/2014/main" id="{1D8BEA26-EB44-42A0-988A-AF68E1095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B4E0D900-AB52-493C-BCFE-1959F2E9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8C16614-EF59-4AAC-910F-DB408A0C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91553" name="Button 1" hidden="1">
              <a:extLst>
                <a:ext uri="{63B3BB69-23CF-44E3-9099-C40C66FF867C}">
                  <a14:compatExt spid="_x0000_s791553"/>
                </a:ext>
                <a:ext uri="{FF2B5EF4-FFF2-40B4-BE49-F238E27FC236}">
                  <a16:creationId xmlns:a16="http://schemas.microsoft.com/office/drawing/2014/main" id="{A2B5FF18-FD93-4276-AF5C-4628669A1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F4409DD-9BF1-4158-945F-44C6C983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3AFB7AF-9858-403F-80DC-AC3E6839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Baranya%20v&#225;rmegye%20-%20Solymos%20Vilmos\Baranya_V&#225;rmegyei_Tenisz_DO_B_kateg&#243;ria.xls" TargetMode="External"/><Relationship Id="rId1" Type="http://schemas.openxmlformats.org/officeDocument/2006/relationships/externalLinkPath" Target="Baranya_V&#225;rmegyei_Tenisz_DO_B_kateg&#243;ri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unka\Di&#225;kolimpia\2024-2025\Sorsol&#225;s%20&#233;s%20j&#225;t&#233;krend\Baranya%20v&#225;rmegye%20-%20Solymos%20Vilmos\Baranya_V&#225;rmegyei_Tenisz_DO_B_kateg&#243;ria_1.xls" TargetMode="External"/><Relationship Id="rId1" Type="http://schemas.openxmlformats.org/officeDocument/2006/relationships/externalLinkPath" Target="Baranya_V&#225;rmegyei_Tenisz_DO_B_kateg&#243;ria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erseny_jo20180225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B-U8-F-I.kcs elo"/>
      <sheetName val="B-U8-F-I.kcs"/>
      <sheetName val="B-U8-L-I.kcs elo"/>
      <sheetName val="B-U8-L-I.kcs"/>
      <sheetName val="B-U9-F-II.kcs elo"/>
      <sheetName val="B-U9-F-II.kcs"/>
      <sheetName val="B-U9-L-II.kcs elo"/>
      <sheetName val="B-U9-L-II.kcs"/>
      <sheetName val="B-U11-F-III.kcs elo"/>
      <sheetName val="B-U11-F-1-2.csop"/>
      <sheetName val="B-U11-F-3-4.csop"/>
      <sheetName val="B-U11-F-5-6.csop."/>
      <sheetName val="B-U11-F-döntő"/>
      <sheetName val="B-U11-L-III.kcs elo "/>
      <sheetName val="B-U11-L-III.kcs"/>
      <sheetName val="B-U12-F-IV.kcs elo"/>
      <sheetName val="B-U12-F-IV.kcs"/>
      <sheetName val="B-U12-L-IV.kcs elo"/>
      <sheetName val="B-U12-L-IV.kcs"/>
      <sheetName val="B-U14-L-V.kcs elo"/>
      <sheetName val="B-U14_L-V.kcs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B-U14-F-V.kcs elo"/>
      <sheetName val="B-U14-F-V.kcs"/>
      <sheetName val="B-U14-F-vigasz"/>
      <sheetName val="B-U16-F-VI.kcs elo"/>
      <sheetName val="B-U16-F-VI.kcs"/>
      <sheetName val="B-U16-F-vigasz"/>
      <sheetName val="B-U16-L-VI.kcs elo"/>
      <sheetName val="B-U16-L-VI.kcs"/>
      <sheetName val="B-U18-F-VII.kcs elo"/>
      <sheetName val="B-U18-F-VII.kcs"/>
      <sheetName val="B-U18+-F-VIII.kcs elo"/>
      <sheetName val="B-U18+-F-VIII.kcs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definedNames>
      <definedName name="egyeni_fotabla_sorsolasi_ranglista"/>
      <definedName name="Jun_Hide_CU"/>
      <definedName name="Jun_Show_CU"/>
    </defined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8.xml"/><Relationship Id="rId4" Type="http://schemas.openxmlformats.org/officeDocument/2006/relationships/ctrlProp" Target="../ctrlProps/ctrlProp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2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1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6.xml"/><Relationship Id="rId4" Type="http://schemas.openxmlformats.org/officeDocument/2006/relationships/ctrlProp" Target="../ctrlProps/ctrlProp1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Relationship Id="rId6" Type="http://schemas.openxmlformats.org/officeDocument/2006/relationships/comments" Target="../comments18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Relationship Id="rId6" Type="http://schemas.openxmlformats.org/officeDocument/2006/relationships/comments" Target="../comments19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20.xml"/><Relationship Id="rId4" Type="http://schemas.openxmlformats.org/officeDocument/2006/relationships/ctrlProp" Target="../ctrlProps/ctrlProp24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Relationship Id="rId6" Type="http://schemas.openxmlformats.org/officeDocument/2006/relationships/comments" Target="../comments21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Relationship Id="rId6" Type="http://schemas.openxmlformats.org/officeDocument/2006/relationships/comments" Target="../comments22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9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24.xml"/><Relationship Id="rId4" Type="http://schemas.openxmlformats.org/officeDocument/2006/relationships/ctrlProp" Target="../ctrlProps/ctrlProp30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31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F0AD-0FF3-4FEB-A0AB-ADEE86A394DB}">
  <sheetPr codeName="Sheet1"/>
  <dimension ref="A1:G18"/>
  <sheetViews>
    <sheetView showGridLines="0" showZeros="0" workbookViewId="0">
      <selection activeCell="E9" sqref="E9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87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3" t="s">
        <v>17</v>
      </c>
      <c r="B5" s="20"/>
      <c r="C5" s="20"/>
      <c r="D5" s="20"/>
      <c r="E5" s="274"/>
      <c r="F5" s="21"/>
      <c r="G5" s="22"/>
    </row>
    <row r="6" spans="1:7" s="2" customFormat="1" ht="24.6" x14ac:dyDescent="0.25">
      <c r="A6" s="306" t="s">
        <v>94</v>
      </c>
      <c r="B6" s="275"/>
      <c r="C6" s="23"/>
      <c r="D6" s="24"/>
      <c r="E6" s="25"/>
      <c r="F6" s="5"/>
      <c r="G6" s="5"/>
    </row>
    <row r="7" spans="1:7" s="18" customFormat="1" ht="15" customHeight="1" x14ac:dyDescent="0.25">
      <c r="A7" s="260" t="s">
        <v>88</v>
      </c>
      <c r="B7" s="260" t="s">
        <v>89</v>
      </c>
      <c r="C7" s="260" t="s">
        <v>90</v>
      </c>
      <c r="D7" s="260" t="s">
        <v>91</v>
      </c>
      <c r="E7" s="260" t="s">
        <v>92</v>
      </c>
      <c r="F7" s="21"/>
      <c r="G7" s="22"/>
    </row>
    <row r="8" spans="1:7" s="2" customFormat="1" ht="16.5" customHeight="1" x14ac:dyDescent="0.25">
      <c r="A8" s="174" t="s">
        <v>99</v>
      </c>
      <c r="B8" s="174" t="s">
        <v>120</v>
      </c>
      <c r="C8" s="174" t="s">
        <v>121</v>
      </c>
      <c r="D8" s="174" t="s">
        <v>100</v>
      </c>
      <c r="E8" s="174" t="s">
        <v>122</v>
      </c>
      <c r="F8" s="5"/>
      <c r="G8" s="5"/>
    </row>
    <row r="9" spans="1:7" s="2" customFormat="1" ht="15" customHeight="1" x14ac:dyDescent="0.25">
      <c r="A9" s="153" t="s">
        <v>18</v>
      </c>
      <c r="B9" s="20"/>
      <c r="C9" s="154" t="s">
        <v>19</v>
      </c>
      <c r="D9" s="154"/>
      <c r="E9" s="155" t="s">
        <v>20</v>
      </c>
      <c r="F9" s="5"/>
      <c r="G9" s="5"/>
    </row>
    <row r="10" spans="1:7" s="2" customFormat="1" x14ac:dyDescent="0.25">
      <c r="A10" s="27" t="s">
        <v>95</v>
      </c>
      <c r="B10" s="28"/>
      <c r="C10" s="29" t="s">
        <v>96</v>
      </c>
      <c r="D10" s="154" t="s">
        <v>56</v>
      </c>
      <c r="E10" s="266" t="s">
        <v>97</v>
      </c>
      <c r="F10" s="5"/>
      <c r="G10" s="5"/>
    </row>
    <row r="11" spans="1:7" x14ac:dyDescent="0.25">
      <c r="A11" s="19"/>
      <c r="B11" s="20"/>
      <c r="C11" s="167" t="s">
        <v>54</v>
      </c>
      <c r="D11" s="167" t="s">
        <v>84</v>
      </c>
      <c r="E11" s="167" t="s">
        <v>85</v>
      </c>
      <c r="F11" s="31"/>
      <c r="G11" s="31"/>
    </row>
    <row r="12" spans="1:7" s="2" customFormat="1" x14ac:dyDescent="0.25">
      <c r="A12" s="126"/>
      <c r="B12" s="5"/>
      <c r="C12" s="175"/>
      <c r="D12" s="175"/>
      <c r="E12" s="175" t="s">
        <v>98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59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6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0133-FDDB-4306-82AA-E5AFE2D3A6B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Baranya Vármegyei Tenisz Diákolimpia - A kategória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 t="str">
        <f>Altalanos!$A$10</f>
        <v>2025.05.06-07.</v>
      </c>
      <c r="B5" s="53" t="str">
        <f>Altalanos!$C$10</f>
        <v>Pécs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23" t="s">
        <v>23</v>
      </c>
      <c r="B6" s="323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52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53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6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C950-2F3E-4E5C-AEAF-2C0F61A921F7}">
  <dimension ref="A1:L105"/>
  <sheetViews>
    <sheetView workbookViewId="0"/>
  </sheetViews>
  <sheetFormatPr defaultRowHeight="13.2" x14ac:dyDescent="0.25"/>
  <cols>
    <col min="1" max="1" width="32.77734375" bestFit="1" customWidth="1"/>
    <col min="2" max="2" width="36.4414062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7" max="7" width="9.21875" customWidth="1"/>
    <col min="8" max="8" width="83.109375" customWidth="1"/>
    <col min="9" max="9" width="11.5546875" bestFit="1" customWidth="1"/>
    <col min="10" max="10" width="23.5546875" bestFit="1" customWidth="1"/>
    <col min="11" max="11" width="29.5546875" bestFit="1" customWidth="1"/>
    <col min="12" max="12" width="20.21875" bestFit="1" customWidth="1"/>
  </cols>
  <sheetData>
    <row r="1" spans="1:12" ht="45" customHeight="1" x14ac:dyDescent="0.3">
      <c r="A1" s="797" t="s">
        <v>609</v>
      </c>
      <c r="B1" s="797" t="s">
        <v>610</v>
      </c>
      <c r="C1" s="797" t="s">
        <v>611</v>
      </c>
      <c r="D1" s="797" t="s">
        <v>612</v>
      </c>
      <c r="E1" s="797" t="s">
        <v>613</v>
      </c>
      <c r="F1" s="797" t="s">
        <v>614</v>
      </c>
      <c r="G1" s="797" t="s">
        <v>27</v>
      </c>
      <c r="H1" s="797" t="s">
        <v>615</v>
      </c>
      <c r="I1" s="797" t="s">
        <v>616</v>
      </c>
      <c r="J1" s="797" t="s">
        <v>617</v>
      </c>
      <c r="K1" s="797" t="s">
        <v>618</v>
      </c>
      <c r="L1" s="797" t="s">
        <v>619</v>
      </c>
    </row>
    <row r="2" spans="1:12" x14ac:dyDescent="0.25">
      <c r="A2" t="s">
        <v>620</v>
      </c>
      <c r="B2" t="s">
        <v>621</v>
      </c>
      <c r="C2" t="s">
        <v>622</v>
      </c>
      <c r="D2" t="s">
        <v>623</v>
      </c>
      <c r="E2" t="s">
        <v>624</v>
      </c>
      <c r="F2" t="s">
        <v>268</v>
      </c>
      <c r="G2" t="s">
        <v>58</v>
      </c>
      <c r="H2" t="s">
        <v>625</v>
      </c>
      <c r="I2" t="s">
        <v>119</v>
      </c>
      <c r="J2" t="s">
        <v>527</v>
      </c>
      <c r="K2" t="s">
        <v>626</v>
      </c>
      <c r="L2" t="s">
        <v>11</v>
      </c>
    </row>
    <row r="3" spans="1:12" x14ac:dyDescent="0.25">
      <c r="A3" t="s">
        <v>620</v>
      </c>
      <c r="B3" t="s">
        <v>621</v>
      </c>
      <c r="C3" t="s">
        <v>622</v>
      </c>
      <c r="D3" t="s">
        <v>623</v>
      </c>
      <c r="E3" t="s">
        <v>624</v>
      </c>
      <c r="F3" t="s">
        <v>268</v>
      </c>
      <c r="G3" t="s">
        <v>58</v>
      </c>
      <c r="H3" t="s">
        <v>625</v>
      </c>
      <c r="I3" t="s">
        <v>119</v>
      </c>
      <c r="J3" t="s">
        <v>524</v>
      </c>
      <c r="K3" t="s">
        <v>626</v>
      </c>
      <c r="L3" t="s">
        <v>11</v>
      </c>
    </row>
    <row r="4" spans="1:12" x14ac:dyDescent="0.25">
      <c r="A4" t="s">
        <v>620</v>
      </c>
      <c r="B4" t="s">
        <v>621</v>
      </c>
      <c r="C4" t="s">
        <v>622</v>
      </c>
      <c r="D4" t="s">
        <v>623</v>
      </c>
      <c r="E4" t="s">
        <v>624</v>
      </c>
      <c r="F4" t="s">
        <v>268</v>
      </c>
      <c r="G4" t="s">
        <v>58</v>
      </c>
      <c r="H4" t="s">
        <v>625</v>
      </c>
      <c r="I4" t="s">
        <v>119</v>
      </c>
      <c r="J4" t="s">
        <v>541</v>
      </c>
      <c r="K4" t="s">
        <v>626</v>
      </c>
      <c r="L4" t="s">
        <v>11</v>
      </c>
    </row>
    <row r="5" spans="1:12" x14ac:dyDescent="0.25">
      <c r="A5" t="s">
        <v>620</v>
      </c>
      <c r="B5" t="s">
        <v>627</v>
      </c>
      <c r="C5" t="s">
        <v>622</v>
      </c>
      <c r="D5" t="s">
        <v>623</v>
      </c>
      <c r="E5" t="s">
        <v>624</v>
      </c>
      <c r="F5" t="s">
        <v>268</v>
      </c>
      <c r="G5" t="s">
        <v>58</v>
      </c>
      <c r="H5" t="s">
        <v>628</v>
      </c>
      <c r="I5" t="s">
        <v>96</v>
      </c>
      <c r="J5" t="s">
        <v>525</v>
      </c>
      <c r="K5" t="s">
        <v>629</v>
      </c>
      <c r="L5" t="s">
        <v>11</v>
      </c>
    </row>
    <row r="6" spans="1:12" x14ac:dyDescent="0.25">
      <c r="A6" t="s">
        <v>620</v>
      </c>
      <c r="B6" t="s">
        <v>627</v>
      </c>
      <c r="C6" t="s">
        <v>622</v>
      </c>
      <c r="D6" t="s">
        <v>623</v>
      </c>
      <c r="E6" t="s">
        <v>624</v>
      </c>
      <c r="F6" t="s">
        <v>268</v>
      </c>
      <c r="G6" t="s">
        <v>58</v>
      </c>
      <c r="H6" t="s">
        <v>628</v>
      </c>
      <c r="I6" t="s">
        <v>96</v>
      </c>
      <c r="J6" t="s">
        <v>630</v>
      </c>
      <c r="K6" t="s">
        <v>629</v>
      </c>
      <c r="L6" t="s">
        <v>11</v>
      </c>
    </row>
    <row r="7" spans="1:12" x14ac:dyDescent="0.25">
      <c r="A7" t="s">
        <v>620</v>
      </c>
      <c r="B7" t="s">
        <v>627</v>
      </c>
      <c r="C7" t="s">
        <v>622</v>
      </c>
      <c r="D7" t="s">
        <v>623</v>
      </c>
      <c r="E7" t="s">
        <v>624</v>
      </c>
      <c r="F7" t="s">
        <v>631</v>
      </c>
      <c r="G7" t="s">
        <v>58</v>
      </c>
      <c r="H7" t="s">
        <v>632</v>
      </c>
      <c r="I7" t="s">
        <v>96</v>
      </c>
      <c r="J7" t="s">
        <v>539</v>
      </c>
      <c r="K7" t="s">
        <v>633</v>
      </c>
      <c r="L7" t="s">
        <v>634</v>
      </c>
    </row>
    <row r="8" spans="1:12" x14ac:dyDescent="0.25">
      <c r="A8" t="s">
        <v>620</v>
      </c>
      <c r="B8" t="s">
        <v>621</v>
      </c>
      <c r="C8" t="s">
        <v>622</v>
      </c>
      <c r="D8" t="s">
        <v>623</v>
      </c>
      <c r="E8" t="s">
        <v>624</v>
      </c>
      <c r="F8" t="s">
        <v>631</v>
      </c>
      <c r="G8" t="s">
        <v>58</v>
      </c>
      <c r="H8" t="s">
        <v>625</v>
      </c>
      <c r="I8" t="s">
        <v>119</v>
      </c>
      <c r="J8" t="s">
        <v>635</v>
      </c>
      <c r="K8" t="s">
        <v>626</v>
      </c>
      <c r="L8" t="s">
        <v>11</v>
      </c>
    </row>
    <row r="9" spans="1:12" x14ac:dyDescent="0.25">
      <c r="A9" t="s">
        <v>620</v>
      </c>
      <c r="B9" t="s">
        <v>627</v>
      </c>
      <c r="C9" t="s">
        <v>622</v>
      </c>
      <c r="D9" t="s">
        <v>623</v>
      </c>
      <c r="E9" t="s">
        <v>624</v>
      </c>
      <c r="F9" t="s">
        <v>631</v>
      </c>
      <c r="G9" t="s">
        <v>58</v>
      </c>
      <c r="H9" t="s">
        <v>636</v>
      </c>
      <c r="I9" t="s">
        <v>96</v>
      </c>
      <c r="J9" t="s">
        <v>536</v>
      </c>
      <c r="K9" t="s">
        <v>637</v>
      </c>
      <c r="L9" t="s">
        <v>11</v>
      </c>
    </row>
    <row r="10" spans="1:12" x14ac:dyDescent="0.25">
      <c r="A10" t="s">
        <v>620</v>
      </c>
      <c r="B10" t="s">
        <v>627</v>
      </c>
      <c r="C10" t="s">
        <v>622</v>
      </c>
      <c r="D10" t="s">
        <v>623</v>
      </c>
      <c r="E10" t="s">
        <v>624</v>
      </c>
      <c r="F10" t="s">
        <v>631</v>
      </c>
      <c r="G10" t="s">
        <v>58</v>
      </c>
      <c r="H10" t="s">
        <v>636</v>
      </c>
      <c r="I10" t="s">
        <v>96</v>
      </c>
      <c r="J10" t="s">
        <v>638</v>
      </c>
      <c r="K10" t="s">
        <v>637</v>
      </c>
      <c r="L10" t="s">
        <v>11</v>
      </c>
    </row>
    <row r="11" spans="1:12" x14ac:dyDescent="0.25">
      <c r="A11" t="s">
        <v>620</v>
      </c>
      <c r="B11" t="s">
        <v>621</v>
      </c>
      <c r="C11" t="s">
        <v>622</v>
      </c>
      <c r="D11" t="s">
        <v>623</v>
      </c>
      <c r="E11" t="s">
        <v>624</v>
      </c>
      <c r="F11" t="s">
        <v>268</v>
      </c>
      <c r="G11" t="s">
        <v>57</v>
      </c>
      <c r="H11" t="s">
        <v>639</v>
      </c>
      <c r="I11" t="s">
        <v>640</v>
      </c>
      <c r="J11" t="s">
        <v>641</v>
      </c>
      <c r="K11" t="s">
        <v>642</v>
      </c>
      <c r="L11" t="s">
        <v>11</v>
      </c>
    </row>
    <row r="12" spans="1:12" x14ac:dyDescent="0.25">
      <c r="A12" t="s">
        <v>620</v>
      </c>
      <c r="B12" t="s">
        <v>621</v>
      </c>
      <c r="C12" t="s">
        <v>622</v>
      </c>
      <c r="D12" t="s">
        <v>623</v>
      </c>
      <c r="E12" t="s">
        <v>643</v>
      </c>
      <c r="F12" t="s">
        <v>268</v>
      </c>
      <c r="G12" t="s">
        <v>58</v>
      </c>
      <c r="H12" t="s">
        <v>625</v>
      </c>
      <c r="I12" t="s">
        <v>119</v>
      </c>
      <c r="J12" t="s">
        <v>524</v>
      </c>
      <c r="K12" t="s">
        <v>626</v>
      </c>
      <c r="L12" t="s">
        <v>11</v>
      </c>
    </row>
    <row r="13" spans="1:12" x14ac:dyDescent="0.25">
      <c r="A13" t="s">
        <v>620</v>
      </c>
      <c r="B13" t="s">
        <v>627</v>
      </c>
      <c r="C13" t="s">
        <v>622</v>
      </c>
      <c r="D13" t="s">
        <v>623</v>
      </c>
      <c r="E13" t="s">
        <v>643</v>
      </c>
      <c r="F13" t="s">
        <v>268</v>
      </c>
      <c r="G13" t="s">
        <v>58</v>
      </c>
      <c r="H13" t="s">
        <v>628</v>
      </c>
      <c r="I13" t="s">
        <v>96</v>
      </c>
      <c r="J13" t="s">
        <v>644</v>
      </c>
      <c r="K13" t="s">
        <v>629</v>
      </c>
      <c r="L13" t="s">
        <v>11</v>
      </c>
    </row>
    <row r="14" spans="1:12" x14ac:dyDescent="0.25">
      <c r="A14" t="s">
        <v>620</v>
      </c>
      <c r="B14" t="s">
        <v>627</v>
      </c>
      <c r="C14" t="s">
        <v>622</v>
      </c>
      <c r="D14" t="s">
        <v>623</v>
      </c>
      <c r="E14" t="s">
        <v>643</v>
      </c>
      <c r="F14" t="s">
        <v>268</v>
      </c>
      <c r="G14" t="s">
        <v>58</v>
      </c>
      <c r="H14" t="s">
        <v>628</v>
      </c>
      <c r="I14" t="s">
        <v>96</v>
      </c>
      <c r="J14" t="s">
        <v>645</v>
      </c>
      <c r="K14" t="s">
        <v>629</v>
      </c>
      <c r="L14" t="s">
        <v>11</v>
      </c>
    </row>
    <row r="15" spans="1:12" x14ac:dyDescent="0.25">
      <c r="A15" t="s">
        <v>620</v>
      </c>
      <c r="B15" t="s">
        <v>627</v>
      </c>
      <c r="C15" t="s">
        <v>622</v>
      </c>
      <c r="D15" t="s">
        <v>623</v>
      </c>
      <c r="E15" t="s">
        <v>643</v>
      </c>
      <c r="F15" t="s">
        <v>631</v>
      </c>
      <c r="G15" t="s">
        <v>58</v>
      </c>
      <c r="H15" t="s">
        <v>646</v>
      </c>
      <c r="I15" t="s">
        <v>96</v>
      </c>
      <c r="J15" t="s">
        <v>559</v>
      </c>
      <c r="K15" t="s">
        <v>647</v>
      </c>
      <c r="L15" t="s">
        <v>11</v>
      </c>
    </row>
    <row r="16" spans="1:12" x14ac:dyDescent="0.25">
      <c r="A16" t="s">
        <v>620</v>
      </c>
      <c r="B16" t="s">
        <v>621</v>
      </c>
      <c r="C16" t="s">
        <v>622</v>
      </c>
      <c r="D16" t="s">
        <v>623</v>
      </c>
      <c r="E16" t="s">
        <v>643</v>
      </c>
      <c r="F16" t="s">
        <v>631</v>
      </c>
      <c r="G16" t="s">
        <v>58</v>
      </c>
      <c r="H16" t="s">
        <v>625</v>
      </c>
      <c r="I16" t="s">
        <v>119</v>
      </c>
      <c r="J16" t="s">
        <v>560</v>
      </c>
      <c r="K16" t="s">
        <v>626</v>
      </c>
      <c r="L16" t="s">
        <v>11</v>
      </c>
    </row>
    <row r="17" spans="1:12" x14ac:dyDescent="0.25">
      <c r="A17" t="s">
        <v>620</v>
      </c>
      <c r="B17" t="s">
        <v>627</v>
      </c>
      <c r="C17" t="s">
        <v>622</v>
      </c>
      <c r="D17" t="s">
        <v>623</v>
      </c>
      <c r="E17" t="s">
        <v>643</v>
      </c>
      <c r="F17" t="s">
        <v>631</v>
      </c>
      <c r="G17" t="s">
        <v>58</v>
      </c>
      <c r="H17" t="s">
        <v>628</v>
      </c>
      <c r="I17" t="s">
        <v>96</v>
      </c>
      <c r="J17" t="s">
        <v>648</v>
      </c>
      <c r="K17" t="s">
        <v>629</v>
      </c>
      <c r="L17" t="s">
        <v>11</v>
      </c>
    </row>
    <row r="18" spans="1:12" x14ac:dyDescent="0.25">
      <c r="A18" t="s">
        <v>620</v>
      </c>
      <c r="B18" t="s">
        <v>627</v>
      </c>
      <c r="C18" t="s">
        <v>622</v>
      </c>
      <c r="D18" t="s">
        <v>623</v>
      </c>
      <c r="E18" t="s">
        <v>643</v>
      </c>
      <c r="F18" t="s">
        <v>631</v>
      </c>
      <c r="G18" t="s">
        <v>57</v>
      </c>
      <c r="H18" t="s">
        <v>649</v>
      </c>
      <c r="I18" t="s">
        <v>96</v>
      </c>
      <c r="J18" t="s">
        <v>650</v>
      </c>
      <c r="K18" t="s">
        <v>651</v>
      </c>
      <c r="L18" t="s">
        <v>11</v>
      </c>
    </row>
    <row r="19" spans="1:12" x14ac:dyDescent="0.25">
      <c r="A19" t="s">
        <v>620</v>
      </c>
      <c r="B19" t="s">
        <v>627</v>
      </c>
      <c r="C19" t="s">
        <v>622</v>
      </c>
      <c r="D19" t="s">
        <v>623</v>
      </c>
      <c r="E19" t="s">
        <v>643</v>
      </c>
      <c r="F19" t="s">
        <v>631</v>
      </c>
      <c r="G19" t="s">
        <v>57</v>
      </c>
      <c r="H19" t="s">
        <v>649</v>
      </c>
      <c r="I19" t="s">
        <v>96</v>
      </c>
      <c r="J19" t="s">
        <v>650</v>
      </c>
      <c r="K19" t="s">
        <v>651</v>
      </c>
      <c r="L19" t="s">
        <v>11</v>
      </c>
    </row>
    <row r="20" spans="1:12" x14ac:dyDescent="0.25">
      <c r="A20" t="s">
        <v>620</v>
      </c>
      <c r="B20" t="s">
        <v>621</v>
      </c>
      <c r="C20" t="s">
        <v>622</v>
      </c>
      <c r="D20" t="s">
        <v>623</v>
      </c>
      <c r="E20" t="s">
        <v>652</v>
      </c>
      <c r="F20" t="s">
        <v>268</v>
      </c>
      <c r="G20" t="s">
        <v>58</v>
      </c>
      <c r="H20" t="s">
        <v>653</v>
      </c>
      <c r="I20" t="s">
        <v>640</v>
      </c>
      <c r="J20" t="s">
        <v>553</v>
      </c>
      <c r="K20" t="s">
        <v>654</v>
      </c>
      <c r="L20" t="s">
        <v>655</v>
      </c>
    </row>
    <row r="21" spans="1:12" x14ac:dyDescent="0.25">
      <c r="A21" t="s">
        <v>620</v>
      </c>
      <c r="B21" t="s">
        <v>621</v>
      </c>
      <c r="C21" t="s">
        <v>622</v>
      </c>
      <c r="D21" t="s">
        <v>623</v>
      </c>
      <c r="E21" t="s">
        <v>652</v>
      </c>
      <c r="F21" t="s">
        <v>268</v>
      </c>
      <c r="G21" t="s">
        <v>58</v>
      </c>
      <c r="H21" t="s">
        <v>653</v>
      </c>
      <c r="I21" t="s">
        <v>640</v>
      </c>
      <c r="J21" t="s">
        <v>561</v>
      </c>
      <c r="K21" t="s">
        <v>654</v>
      </c>
      <c r="L21" t="s">
        <v>655</v>
      </c>
    </row>
    <row r="22" spans="1:12" x14ac:dyDescent="0.25">
      <c r="A22" t="s">
        <v>620</v>
      </c>
      <c r="B22" t="s">
        <v>621</v>
      </c>
      <c r="C22" t="s">
        <v>622</v>
      </c>
      <c r="D22" t="s">
        <v>623</v>
      </c>
      <c r="E22" t="s">
        <v>652</v>
      </c>
      <c r="F22" t="s">
        <v>268</v>
      </c>
      <c r="G22" t="s">
        <v>58</v>
      </c>
      <c r="H22" t="s">
        <v>653</v>
      </c>
      <c r="I22" t="s">
        <v>640</v>
      </c>
      <c r="J22" t="s">
        <v>566</v>
      </c>
      <c r="K22" t="s">
        <v>654</v>
      </c>
      <c r="L22" t="s">
        <v>11</v>
      </c>
    </row>
    <row r="23" spans="1:12" x14ac:dyDescent="0.25">
      <c r="A23" t="s">
        <v>620</v>
      </c>
      <c r="B23" t="s">
        <v>621</v>
      </c>
      <c r="C23" t="s">
        <v>622</v>
      </c>
      <c r="D23" t="s">
        <v>623</v>
      </c>
      <c r="E23" t="s">
        <v>652</v>
      </c>
      <c r="F23" t="s">
        <v>268</v>
      </c>
      <c r="G23" t="s">
        <v>58</v>
      </c>
      <c r="H23" t="s">
        <v>656</v>
      </c>
      <c r="I23" t="s">
        <v>640</v>
      </c>
      <c r="J23" t="s">
        <v>554</v>
      </c>
      <c r="K23" t="s">
        <v>657</v>
      </c>
      <c r="L23" t="s">
        <v>655</v>
      </c>
    </row>
    <row r="24" spans="1:12" x14ac:dyDescent="0.25">
      <c r="A24" t="s">
        <v>620</v>
      </c>
      <c r="B24" t="s">
        <v>627</v>
      </c>
      <c r="C24" t="s">
        <v>622</v>
      </c>
      <c r="D24" t="s">
        <v>623</v>
      </c>
      <c r="E24" t="s">
        <v>652</v>
      </c>
      <c r="F24" t="s">
        <v>268</v>
      </c>
      <c r="G24" t="s">
        <v>58</v>
      </c>
      <c r="H24" t="s">
        <v>658</v>
      </c>
      <c r="I24" t="s">
        <v>227</v>
      </c>
      <c r="J24" t="s">
        <v>545</v>
      </c>
      <c r="K24" t="s">
        <v>659</v>
      </c>
      <c r="L24" t="s">
        <v>11</v>
      </c>
    </row>
    <row r="25" spans="1:12" x14ac:dyDescent="0.25">
      <c r="A25" t="s">
        <v>620</v>
      </c>
      <c r="B25" t="s">
        <v>621</v>
      </c>
      <c r="C25" t="s">
        <v>622</v>
      </c>
      <c r="D25" t="s">
        <v>623</v>
      </c>
      <c r="E25" t="s">
        <v>652</v>
      </c>
      <c r="F25" t="s">
        <v>268</v>
      </c>
      <c r="G25" t="s">
        <v>58</v>
      </c>
      <c r="H25" t="s">
        <v>625</v>
      </c>
      <c r="I25" t="s">
        <v>119</v>
      </c>
      <c r="J25" t="s">
        <v>530</v>
      </c>
      <c r="K25" t="s">
        <v>626</v>
      </c>
      <c r="L25" t="s">
        <v>11</v>
      </c>
    </row>
    <row r="26" spans="1:12" x14ac:dyDescent="0.25">
      <c r="A26" t="s">
        <v>620</v>
      </c>
      <c r="B26" t="s">
        <v>621</v>
      </c>
      <c r="C26" t="s">
        <v>622</v>
      </c>
      <c r="D26" t="s">
        <v>623</v>
      </c>
      <c r="E26" t="s">
        <v>652</v>
      </c>
      <c r="F26" t="s">
        <v>268</v>
      </c>
      <c r="G26" t="s">
        <v>58</v>
      </c>
      <c r="H26" t="s">
        <v>625</v>
      </c>
      <c r="I26" t="s">
        <v>119</v>
      </c>
      <c r="J26" t="s">
        <v>660</v>
      </c>
      <c r="K26" t="s">
        <v>626</v>
      </c>
      <c r="L26" t="s">
        <v>11</v>
      </c>
    </row>
    <row r="27" spans="1:12" x14ac:dyDescent="0.25">
      <c r="A27" t="s">
        <v>620</v>
      </c>
      <c r="B27" t="s">
        <v>621</v>
      </c>
      <c r="C27" t="s">
        <v>622</v>
      </c>
      <c r="D27" t="s">
        <v>623</v>
      </c>
      <c r="E27" t="s">
        <v>652</v>
      </c>
      <c r="F27" t="s">
        <v>268</v>
      </c>
      <c r="G27" t="s">
        <v>58</v>
      </c>
      <c r="H27" t="s">
        <v>625</v>
      </c>
      <c r="I27" t="s">
        <v>119</v>
      </c>
      <c r="J27" t="s">
        <v>542</v>
      </c>
      <c r="K27" t="s">
        <v>626</v>
      </c>
      <c r="L27" t="s">
        <v>11</v>
      </c>
    </row>
    <row r="28" spans="1:12" x14ac:dyDescent="0.25">
      <c r="A28" t="s">
        <v>620</v>
      </c>
      <c r="B28" t="s">
        <v>621</v>
      </c>
      <c r="C28" t="s">
        <v>622</v>
      </c>
      <c r="D28" t="s">
        <v>623</v>
      </c>
      <c r="E28" t="s">
        <v>652</v>
      </c>
      <c r="F28" t="s">
        <v>268</v>
      </c>
      <c r="G28" t="s">
        <v>58</v>
      </c>
      <c r="H28" t="s">
        <v>625</v>
      </c>
      <c r="I28" t="s">
        <v>119</v>
      </c>
      <c r="J28" t="s">
        <v>562</v>
      </c>
      <c r="K28" t="s">
        <v>626</v>
      </c>
      <c r="L28" t="s">
        <v>11</v>
      </c>
    </row>
    <row r="29" spans="1:12" x14ac:dyDescent="0.25">
      <c r="A29" t="s">
        <v>620</v>
      </c>
      <c r="B29" t="s">
        <v>621</v>
      </c>
      <c r="C29" t="s">
        <v>622</v>
      </c>
      <c r="D29" t="s">
        <v>623</v>
      </c>
      <c r="E29" t="s">
        <v>652</v>
      </c>
      <c r="F29" t="s">
        <v>268</v>
      </c>
      <c r="G29" t="s">
        <v>58</v>
      </c>
      <c r="H29" t="s">
        <v>625</v>
      </c>
      <c r="I29" t="s">
        <v>119</v>
      </c>
      <c r="J29" t="s">
        <v>565</v>
      </c>
      <c r="K29" t="s">
        <v>626</v>
      </c>
      <c r="L29" t="s">
        <v>11</v>
      </c>
    </row>
    <row r="30" spans="1:12" x14ac:dyDescent="0.25">
      <c r="A30" t="s">
        <v>620</v>
      </c>
      <c r="B30" t="s">
        <v>627</v>
      </c>
      <c r="C30" t="s">
        <v>622</v>
      </c>
      <c r="D30" t="s">
        <v>623</v>
      </c>
      <c r="E30" t="s">
        <v>652</v>
      </c>
      <c r="F30" t="s">
        <v>268</v>
      </c>
      <c r="G30" t="s">
        <v>58</v>
      </c>
      <c r="H30" t="s">
        <v>628</v>
      </c>
      <c r="I30" t="s">
        <v>96</v>
      </c>
      <c r="J30" t="s">
        <v>552</v>
      </c>
      <c r="K30" t="s">
        <v>629</v>
      </c>
      <c r="L30" t="s">
        <v>11</v>
      </c>
    </row>
    <row r="31" spans="1:12" x14ac:dyDescent="0.25">
      <c r="A31" t="s">
        <v>620</v>
      </c>
      <c r="B31" t="s">
        <v>627</v>
      </c>
      <c r="C31" t="s">
        <v>622</v>
      </c>
      <c r="D31" t="s">
        <v>623</v>
      </c>
      <c r="E31" t="s">
        <v>652</v>
      </c>
      <c r="F31" t="s">
        <v>268</v>
      </c>
      <c r="G31" t="s">
        <v>58</v>
      </c>
      <c r="H31" t="s">
        <v>628</v>
      </c>
      <c r="I31" t="s">
        <v>96</v>
      </c>
      <c r="J31" t="s">
        <v>533</v>
      </c>
      <c r="K31" t="s">
        <v>629</v>
      </c>
      <c r="L31" t="s">
        <v>11</v>
      </c>
    </row>
    <row r="32" spans="1:12" x14ac:dyDescent="0.25">
      <c r="A32" t="s">
        <v>620</v>
      </c>
      <c r="B32" t="s">
        <v>627</v>
      </c>
      <c r="C32" t="s">
        <v>622</v>
      </c>
      <c r="D32" t="s">
        <v>623</v>
      </c>
      <c r="E32" t="s">
        <v>652</v>
      </c>
      <c r="F32" t="s">
        <v>268</v>
      </c>
      <c r="G32" t="s">
        <v>58</v>
      </c>
      <c r="H32" t="s">
        <v>628</v>
      </c>
      <c r="I32" t="s">
        <v>96</v>
      </c>
      <c r="J32" t="s">
        <v>543</v>
      </c>
      <c r="K32" t="s">
        <v>629</v>
      </c>
      <c r="L32" t="s">
        <v>11</v>
      </c>
    </row>
    <row r="33" spans="1:12" x14ac:dyDescent="0.25">
      <c r="A33" t="s">
        <v>620</v>
      </c>
      <c r="B33" t="s">
        <v>627</v>
      </c>
      <c r="C33" t="s">
        <v>622</v>
      </c>
      <c r="D33" t="s">
        <v>623</v>
      </c>
      <c r="E33" t="s">
        <v>652</v>
      </c>
      <c r="F33" t="s">
        <v>268</v>
      </c>
      <c r="G33" t="s">
        <v>58</v>
      </c>
      <c r="H33" t="s">
        <v>628</v>
      </c>
      <c r="I33" t="s">
        <v>96</v>
      </c>
      <c r="J33" t="s">
        <v>661</v>
      </c>
      <c r="K33" t="s">
        <v>629</v>
      </c>
      <c r="L33" t="s">
        <v>11</v>
      </c>
    </row>
    <row r="34" spans="1:12" x14ac:dyDescent="0.25">
      <c r="A34" t="s">
        <v>620</v>
      </c>
      <c r="B34" t="s">
        <v>627</v>
      </c>
      <c r="C34" t="s">
        <v>622</v>
      </c>
      <c r="D34" t="s">
        <v>623</v>
      </c>
      <c r="E34" t="s">
        <v>652</v>
      </c>
      <c r="F34" t="s">
        <v>268</v>
      </c>
      <c r="G34" t="s">
        <v>58</v>
      </c>
      <c r="H34" t="s">
        <v>628</v>
      </c>
      <c r="I34" t="s">
        <v>96</v>
      </c>
      <c r="J34" t="s">
        <v>662</v>
      </c>
      <c r="K34" t="s">
        <v>629</v>
      </c>
      <c r="L34" t="s">
        <v>11</v>
      </c>
    </row>
    <row r="35" spans="1:12" x14ac:dyDescent="0.25">
      <c r="A35" t="s">
        <v>620</v>
      </c>
      <c r="B35" t="s">
        <v>627</v>
      </c>
      <c r="C35" t="s">
        <v>622</v>
      </c>
      <c r="D35" t="s">
        <v>623</v>
      </c>
      <c r="E35" t="s">
        <v>652</v>
      </c>
      <c r="F35" t="s">
        <v>268</v>
      </c>
      <c r="G35" t="s">
        <v>58</v>
      </c>
      <c r="H35" t="s">
        <v>628</v>
      </c>
      <c r="I35" t="s">
        <v>96</v>
      </c>
      <c r="J35" t="s">
        <v>547</v>
      </c>
      <c r="K35" t="s">
        <v>629</v>
      </c>
      <c r="L35" t="s">
        <v>11</v>
      </c>
    </row>
    <row r="36" spans="1:12" x14ac:dyDescent="0.25">
      <c r="A36" t="s">
        <v>620</v>
      </c>
      <c r="B36" t="s">
        <v>627</v>
      </c>
      <c r="C36" t="s">
        <v>622</v>
      </c>
      <c r="D36" t="s">
        <v>623</v>
      </c>
      <c r="E36" t="s">
        <v>652</v>
      </c>
      <c r="F36" t="s">
        <v>268</v>
      </c>
      <c r="G36" t="s">
        <v>58</v>
      </c>
      <c r="H36" t="s">
        <v>628</v>
      </c>
      <c r="I36" t="s">
        <v>96</v>
      </c>
      <c r="J36" t="s">
        <v>663</v>
      </c>
      <c r="K36" t="s">
        <v>629</v>
      </c>
      <c r="L36" t="s">
        <v>11</v>
      </c>
    </row>
    <row r="37" spans="1:12" x14ac:dyDescent="0.25">
      <c r="A37" t="s">
        <v>620</v>
      </c>
      <c r="B37" t="s">
        <v>627</v>
      </c>
      <c r="C37" t="s">
        <v>622</v>
      </c>
      <c r="D37" t="s">
        <v>623</v>
      </c>
      <c r="E37" t="s">
        <v>652</v>
      </c>
      <c r="F37" t="s">
        <v>268</v>
      </c>
      <c r="G37" t="s">
        <v>58</v>
      </c>
      <c r="H37" t="s">
        <v>664</v>
      </c>
      <c r="I37" t="s">
        <v>96</v>
      </c>
      <c r="J37" t="s">
        <v>550</v>
      </c>
      <c r="K37" t="s">
        <v>665</v>
      </c>
      <c r="L37" t="s">
        <v>11</v>
      </c>
    </row>
    <row r="38" spans="1:12" x14ac:dyDescent="0.25">
      <c r="A38" t="s">
        <v>620</v>
      </c>
      <c r="B38" t="s">
        <v>621</v>
      </c>
      <c r="C38" t="s">
        <v>622</v>
      </c>
      <c r="D38" t="s">
        <v>623</v>
      </c>
      <c r="E38" t="s">
        <v>652</v>
      </c>
      <c r="F38" t="s">
        <v>631</v>
      </c>
      <c r="G38" t="s">
        <v>58</v>
      </c>
      <c r="H38" t="s">
        <v>653</v>
      </c>
      <c r="I38" t="s">
        <v>640</v>
      </c>
      <c r="J38" t="s">
        <v>575</v>
      </c>
      <c r="K38" t="s">
        <v>654</v>
      </c>
      <c r="L38" t="s">
        <v>655</v>
      </c>
    </row>
    <row r="39" spans="1:12" x14ac:dyDescent="0.25">
      <c r="A39" t="s">
        <v>620</v>
      </c>
      <c r="B39" t="s">
        <v>621</v>
      </c>
      <c r="C39" t="s">
        <v>622</v>
      </c>
      <c r="D39" t="s">
        <v>623</v>
      </c>
      <c r="E39" t="s">
        <v>652</v>
      </c>
      <c r="F39" t="s">
        <v>631</v>
      </c>
      <c r="G39" t="s">
        <v>58</v>
      </c>
      <c r="H39" t="s">
        <v>625</v>
      </c>
      <c r="I39" t="s">
        <v>119</v>
      </c>
      <c r="J39" t="s">
        <v>576</v>
      </c>
      <c r="K39" t="s">
        <v>626</v>
      </c>
      <c r="L39" t="s">
        <v>11</v>
      </c>
    </row>
    <row r="40" spans="1:12" x14ac:dyDescent="0.25">
      <c r="A40" t="s">
        <v>620</v>
      </c>
      <c r="B40" t="s">
        <v>627</v>
      </c>
      <c r="C40" t="s">
        <v>622</v>
      </c>
      <c r="D40" t="s">
        <v>623</v>
      </c>
      <c r="E40" t="s">
        <v>652</v>
      </c>
      <c r="F40" t="s">
        <v>631</v>
      </c>
      <c r="G40" t="s">
        <v>58</v>
      </c>
      <c r="H40" t="s">
        <v>628</v>
      </c>
      <c r="I40" t="s">
        <v>96</v>
      </c>
      <c r="J40" t="s">
        <v>666</v>
      </c>
      <c r="K40" t="s">
        <v>629</v>
      </c>
      <c r="L40" t="s">
        <v>11</v>
      </c>
    </row>
    <row r="41" spans="1:12" x14ac:dyDescent="0.25">
      <c r="A41" t="s">
        <v>620</v>
      </c>
      <c r="B41" t="s">
        <v>627</v>
      </c>
      <c r="C41" t="s">
        <v>622</v>
      </c>
      <c r="D41" t="s">
        <v>623</v>
      </c>
      <c r="E41" t="s">
        <v>652</v>
      </c>
      <c r="F41" t="s">
        <v>631</v>
      </c>
      <c r="G41" t="s">
        <v>58</v>
      </c>
      <c r="H41" t="s">
        <v>628</v>
      </c>
      <c r="I41" t="s">
        <v>96</v>
      </c>
      <c r="J41" t="s">
        <v>573</v>
      </c>
      <c r="K41" t="s">
        <v>629</v>
      </c>
      <c r="L41" t="s">
        <v>11</v>
      </c>
    </row>
    <row r="42" spans="1:12" x14ac:dyDescent="0.25">
      <c r="A42" t="s">
        <v>620</v>
      </c>
      <c r="B42" t="s">
        <v>627</v>
      </c>
      <c r="C42" t="s">
        <v>622</v>
      </c>
      <c r="D42" t="s">
        <v>623</v>
      </c>
      <c r="E42" t="s">
        <v>652</v>
      </c>
      <c r="F42" t="s">
        <v>268</v>
      </c>
      <c r="G42" t="s">
        <v>57</v>
      </c>
      <c r="H42" t="s">
        <v>628</v>
      </c>
      <c r="I42" t="s">
        <v>96</v>
      </c>
      <c r="J42" t="s">
        <v>667</v>
      </c>
      <c r="K42" t="s">
        <v>668</v>
      </c>
      <c r="L42" t="s">
        <v>11</v>
      </c>
    </row>
    <row r="43" spans="1:12" x14ac:dyDescent="0.25">
      <c r="A43" t="s">
        <v>620</v>
      </c>
      <c r="B43" t="s">
        <v>627</v>
      </c>
      <c r="C43" t="s">
        <v>622</v>
      </c>
      <c r="D43" t="s">
        <v>623</v>
      </c>
      <c r="E43" t="s">
        <v>652</v>
      </c>
      <c r="F43" t="s">
        <v>268</v>
      </c>
      <c r="G43" t="s">
        <v>57</v>
      </c>
      <c r="H43" t="s">
        <v>669</v>
      </c>
      <c r="I43" t="s">
        <v>96</v>
      </c>
      <c r="J43" t="s">
        <v>596</v>
      </c>
      <c r="K43" t="s">
        <v>670</v>
      </c>
      <c r="L43" t="s">
        <v>11</v>
      </c>
    </row>
    <row r="44" spans="1:12" x14ac:dyDescent="0.25">
      <c r="A44" t="s">
        <v>620</v>
      </c>
      <c r="B44" t="s">
        <v>627</v>
      </c>
      <c r="C44" t="s">
        <v>622</v>
      </c>
      <c r="D44" t="s">
        <v>623</v>
      </c>
      <c r="E44" t="s">
        <v>652</v>
      </c>
      <c r="F44" t="s">
        <v>631</v>
      </c>
      <c r="G44" t="s">
        <v>57</v>
      </c>
      <c r="H44" t="s">
        <v>671</v>
      </c>
      <c r="I44" t="s">
        <v>96</v>
      </c>
      <c r="J44" t="s">
        <v>594</v>
      </c>
      <c r="K44" t="s">
        <v>672</v>
      </c>
      <c r="L44" t="s">
        <v>673</v>
      </c>
    </row>
    <row r="45" spans="1:12" x14ac:dyDescent="0.25">
      <c r="A45" t="s">
        <v>620</v>
      </c>
      <c r="B45" t="s">
        <v>627</v>
      </c>
      <c r="C45" t="s">
        <v>622</v>
      </c>
      <c r="D45" t="s">
        <v>623</v>
      </c>
      <c r="E45" t="s">
        <v>652</v>
      </c>
      <c r="F45" t="s">
        <v>631</v>
      </c>
      <c r="G45" t="s">
        <v>57</v>
      </c>
      <c r="H45" t="s">
        <v>674</v>
      </c>
      <c r="I45" t="s">
        <v>96</v>
      </c>
      <c r="J45" t="s">
        <v>597</v>
      </c>
      <c r="K45" t="s">
        <v>675</v>
      </c>
      <c r="L45" t="s">
        <v>673</v>
      </c>
    </row>
    <row r="46" spans="1:12" x14ac:dyDescent="0.25">
      <c r="A46" t="s">
        <v>620</v>
      </c>
      <c r="B46" t="s">
        <v>627</v>
      </c>
      <c r="C46" t="s">
        <v>622</v>
      </c>
      <c r="D46" t="s">
        <v>623</v>
      </c>
      <c r="E46" t="s">
        <v>652</v>
      </c>
      <c r="F46" t="s">
        <v>631</v>
      </c>
      <c r="G46" t="s">
        <v>57</v>
      </c>
      <c r="H46" t="s">
        <v>676</v>
      </c>
      <c r="I46" t="s">
        <v>96</v>
      </c>
      <c r="J46" t="s">
        <v>677</v>
      </c>
      <c r="K46" t="s">
        <v>678</v>
      </c>
      <c r="L46" t="s">
        <v>11</v>
      </c>
    </row>
    <row r="47" spans="1:12" x14ac:dyDescent="0.25">
      <c r="A47" t="s">
        <v>620</v>
      </c>
      <c r="B47" t="s">
        <v>621</v>
      </c>
      <c r="C47" t="s">
        <v>622</v>
      </c>
      <c r="D47" t="s">
        <v>623</v>
      </c>
      <c r="E47" t="s">
        <v>679</v>
      </c>
      <c r="F47" t="s">
        <v>268</v>
      </c>
      <c r="G47" t="s">
        <v>58</v>
      </c>
      <c r="H47" t="s">
        <v>653</v>
      </c>
      <c r="I47" t="s">
        <v>640</v>
      </c>
      <c r="J47" t="s">
        <v>589</v>
      </c>
      <c r="K47" t="s">
        <v>680</v>
      </c>
      <c r="L47" t="s">
        <v>655</v>
      </c>
    </row>
    <row r="48" spans="1:12" x14ac:dyDescent="0.25">
      <c r="A48" t="s">
        <v>620</v>
      </c>
      <c r="B48" t="s">
        <v>621</v>
      </c>
      <c r="C48" t="s">
        <v>622</v>
      </c>
      <c r="D48" t="s">
        <v>623</v>
      </c>
      <c r="E48" t="s">
        <v>679</v>
      </c>
      <c r="F48" t="s">
        <v>268</v>
      </c>
      <c r="G48" t="s">
        <v>58</v>
      </c>
      <c r="H48" t="s">
        <v>653</v>
      </c>
      <c r="I48" t="s">
        <v>640</v>
      </c>
      <c r="J48" t="s">
        <v>583</v>
      </c>
      <c r="K48" t="s">
        <v>681</v>
      </c>
      <c r="L48" t="s">
        <v>655</v>
      </c>
    </row>
    <row r="49" spans="1:12" x14ac:dyDescent="0.25">
      <c r="A49" t="s">
        <v>620</v>
      </c>
      <c r="B49" t="s">
        <v>621</v>
      </c>
      <c r="C49" t="s">
        <v>622</v>
      </c>
      <c r="D49" t="s">
        <v>623</v>
      </c>
      <c r="E49" t="s">
        <v>679</v>
      </c>
      <c r="F49" t="s">
        <v>268</v>
      </c>
      <c r="G49" t="s">
        <v>58</v>
      </c>
      <c r="H49" t="s">
        <v>639</v>
      </c>
      <c r="I49" t="s">
        <v>640</v>
      </c>
      <c r="J49" t="s">
        <v>584</v>
      </c>
      <c r="K49" t="s">
        <v>682</v>
      </c>
      <c r="L49" t="s">
        <v>655</v>
      </c>
    </row>
    <row r="50" spans="1:12" x14ac:dyDescent="0.25">
      <c r="A50" t="s">
        <v>620</v>
      </c>
      <c r="B50" t="s">
        <v>621</v>
      </c>
      <c r="C50" t="s">
        <v>622</v>
      </c>
      <c r="D50" t="s">
        <v>623</v>
      </c>
      <c r="E50" t="s">
        <v>679</v>
      </c>
      <c r="F50" t="s">
        <v>268</v>
      </c>
      <c r="G50" t="s">
        <v>58</v>
      </c>
      <c r="H50" t="s">
        <v>625</v>
      </c>
      <c r="I50" t="s">
        <v>119</v>
      </c>
      <c r="J50" t="s">
        <v>585</v>
      </c>
      <c r="K50" t="s">
        <v>626</v>
      </c>
      <c r="L50" t="s">
        <v>11</v>
      </c>
    </row>
    <row r="51" spans="1:12" x14ac:dyDescent="0.25">
      <c r="A51" t="s">
        <v>620</v>
      </c>
      <c r="B51" t="s">
        <v>621</v>
      </c>
      <c r="C51" t="s">
        <v>622</v>
      </c>
      <c r="D51" t="s">
        <v>623</v>
      </c>
      <c r="E51" t="s">
        <v>679</v>
      </c>
      <c r="F51" t="s">
        <v>631</v>
      </c>
      <c r="G51" t="s">
        <v>58</v>
      </c>
      <c r="H51" t="s">
        <v>656</v>
      </c>
      <c r="I51" t="s">
        <v>640</v>
      </c>
      <c r="J51" t="s">
        <v>578</v>
      </c>
      <c r="K51" t="s">
        <v>683</v>
      </c>
      <c r="L51" t="s">
        <v>655</v>
      </c>
    </row>
    <row r="52" spans="1:12" x14ac:dyDescent="0.25">
      <c r="A52" t="s">
        <v>620</v>
      </c>
      <c r="B52" t="s">
        <v>621</v>
      </c>
      <c r="C52" t="s">
        <v>622</v>
      </c>
      <c r="D52" t="s">
        <v>623</v>
      </c>
      <c r="E52" t="s">
        <v>679</v>
      </c>
      <c r="F52" t="s">
        <v>631</v>
      </c>
      <c r="G52" t="s">
        <v>58</v>
      </c>
      <c r="H52" t="s">
        <v>656</v>
      </c>
      <c r="I52" t="s">
        <v>640</v>
      </c>
      <c r="J52" t="s">
        <v>579</v>
      </c>
      <c r="K52" t="s">
        <v>684</v>
      </c>
      <c r="L52" t="s">
        <v>655</v>
      </c>
    </row>
    <row r="53" spans="1:12" x14ac:dyDescent="0.25">
      <c r="A53" t="s">
        <v>620</v>
      </c>
      <c r="B53" t="s">
        <v>627</v>
      </c>
      <c r="C53" t="s">
        <v>622</v>
      </c>
      <c r="D53" t="s">
        <v>623</v>
      </c>
      <c r="E53" t="s">
        <v>679</v>
      </c>
      <c r="F53" t="s">
        <v>268</v>
      </c>
      <c r="G53" t="s">
        <v>57</v>
      </c>
      <c r="H53" t="s">
        <v>636</v>
      </c>
      <c r="I53" t="s">
        <v>96</v>
      </c>
      <c r="J53" t="s">
        <v>685</v>
      </c>
      <c r="K53" t="s">
        <v>637</v>
      </c>
      <c r="L53" t="s">
        <v>11</v>
      </c>
    </row>
    <row r="54" spans="1:12" x14ac:dyDescent="0.25">
      <c r="A54" t="s">
        <v>620</v>
      </c>
      <c r="B54" t="s">
        <v>627</v>
      </c>
      <c r="C54" t="s">
        <v>622</v>
      </c>
      <c r="D54" t="s">
        <v>623</v>
      </c>
      <c r="E54" t="s">
        <v>679</v>
      </c>
      <c r="F54" t="s">
        <v>631</v>
      </c>
      <c r="G54" t="s">
        <v>57</v>
      </c>
      <c r="H54" t="s">
        <v>632</v>
      </c>
      <c r="I54" t="s">
        <v>96</v>
      </c>
      <c r="J54" t="s">
        <v>599</v>
      </c>
      <c r="K54" t="s">
        <v>633</v>
      </c>
      <c r="L54" t="s">
        <v>686</v>
      </c>
    </row>
    <row r="55" spans="1:12" x14ac:dyDescent="0.25">
      <c r="A55" t="s">
        <v>620</v>
      </c>
      <c r="B55" t="s">
        <v>627</v>
      </c>
      <c r="C55" t="s">
        <v>622</v>
      </c>
      <c r="D55" t="s">
        <v>623</v>
      </c>
      <c r="E55" t="s">
        <v>679</v>
      </c>
      <c r="F55" t="s">
        <v>631</v>
      </c>
      <c r="G55" t="s">
        <v>57</v>
      </c>
      <c r="H55" t="s">
        <v>646</v>
      </c>
      <c r="I55" t="s">
        <v>96</v>
      </c>
      <c r="J55" t="s">
        <v>687</v>
      </c>
      <c r="K55" t="s">
        <v>688</v>
      </c>
      <c r="L55" t="s">
        <v>11</v>
      </c>
    </row>
    <row r="56" spans="1:12" x14ac:dyDescent="0.25">
      <c r="A56" t="s">
        <v>620</v>
      </c>
      <c r="B56" t="s">
        <v>627</v>
      </c>
      <c r="C56" t="s">
        <v>622</v>
      </c>
      <c r="D56" t="s">
        <v>623</v>
      </c>
      <c r="E56" t="s">
        <v>689</v>
      </c>
      <c r="F56" t="s">
        <v>268</v>
      </c>
      <c r="G56" t="s">
        <v>58</v>
      </c>
      <c r="H56" t="s">
        <v>628</v>
      </c>
      <c r="I56" t="s">
        <v>96</v>
      </c>
      <c r="J56" t="s">
        <v>690</v>
      </c>
      <c r="K56" t="s">
        <v>691</v>
      </c>
      <c r="L56" t="s">
        <v>11</v>
      </c>
    </row>
    <row r="57" spans="1:12" x14ac:dyDescent="0.25">
      <c r="A57" t="s">
        <v>620</v>
      </c>
      <c r="B57" t="s">
        <v>627</v>
      </c>
      <c r="C57" t="s">
        <v>622</v>
      </c>
      <c r="D57" t="s">
        <v>623</v>
      </c>
      <c r="E57" t="s">
        <v>689</v>
      </c>
      <c r="F57" t="s">
        <v>268</v>
      </c>
      <c r="G57" t="s">
        <v>58</v>
      </c>
      <c r="H57" t="s">
        <v>628</v>
      </c>
      <c r="I57" t="s">
        <v>96</v>
      </c>
      <c r="J57" t="s">
        <v>692</v>
      </c>
      <c r="K57" t="s">
        <v>691</v>
      </c>
      <c r="L57" t="s">
        <v>11</v>
      </c>
    </row>
    <row r="58" spans="1:12" x14ac:dyDescent="0.25">
      <c r="A58" t="s">
        <v>620</v>
      </c>
      <c r="B58" t="s">
        <v>627</v>
      </c>
      <c r="C58" t="s">
        <v>622</v>
      </c>
      <c r="D58" t="s">
        <v>623</v>
      </c>
      <c r="E58" t="s">
        <v>689</v>
      </c>
      <c r="F58" t="s">
        <v>268</v>
      </c>
      <c r="G58" t="s">
        <v>58</v>
      </c>
      <c r="H58" t="s">
        <v>628</v>
      </c>
      <c r="I58" t="s">
        <v>96</v>
      </c>
      <c r="J58" t="s">
        <v>467</v>
      </c>
      <c r="K58" t="s">
        <v>691</v>
      </c>
      <c r="L58" t="s">
        <v>11</v>
      </c>
    </row>
    <row r="59" spans="1:12" x14ac:dyDescent="0.25">
      <c r="A59" t="s">
        <v>620</v>
      </c>
      <c r="B59" t="s">
        <v>621</v>
      </c>
      <c r="C59" t="s">
        <v>622</v>
      </c>
      <c r="D59" t="s">
        <v>623</v>
      </c>
      <c r="E59" t="s">
        <v>689</v>
      </c>
      <c r="F59" t="s">
        <v>268</v>
      </c>
      <c r="G59" t="s">
        <v>58</v>
      </c>
      <c r="H59" t="s">
        <v>653</v>
      </c>
      <c r="I59" t="s">
        <v>640</v>
      </c>
      <c r="J59" t="s">
        <v>470</v>
      </c>
      <c r="K59" t="s">
        <v>693</v>
      </c>
      <c r="L59" t="s">
        <v>655</v>
      </c>
    </row>
    <row r="60" spans="1:12" x14ac:dyDescent="0.25">
      <c r="A60" t="s">
        <v>620</v>
      </c>
      <c r="B60" t="s">
        <v>621</v>
      </c>
      <c r="C60" t="s">
        <v>622</v>
      </c>
      <c r="D60" t="s">
        <v>623</v>
      </c>
      <c r="E60" t="s">
        <v>689</v>
      </c>
      <c r="F60" t="s">
        <v>268</v>
      </c>
      <c r="G60" t="s">
        <v>58</v>
      </c>
      <c r="H60" t="s">
        <v>639</v>
      </c>
      <c r="I60" t="s">
        <v>640</v>
      </c>
      <c r="J60" t="s">
        <v>463</v>
      </c>
      <c r="K60" t="s">
        <v>682</v>
      </c>
      <c r="L60" t="s">
        <v>655</v>
      </c>
    </row>
    <row r="61" spans="1:12" x14ac:dyDescent="0.25">
      <c r="A61" t="s">
        <v>620</v>
      </c>
      <c r="B61" t="s">
        <v>627</v>
      </c>
      <c r="C61" t="s">
        <v>622</v>
      </c>
      <c r="D61" t="s">
        <v>623</v>
      </c>
      <c r="E61" t="s">
        <v>689</v>
      </c>
      <c r="F61" t="s">
        <v>268</v>
      </c>
      <c r="G61" t="s">
        <v>58</v>
      </c>
      <c r="H61" t="s">
        <v>694</v>
      </c>
      <c r="I61" t="s">
        <v>96</v>
      </c>
      <c r="J61" t="s">
        <v>462</v>
      </c>
      <c r="K61" t="s">
        <v>695</v>
      </c>
      <c r="L61" t="s">
        <v>11</v>
      </c>
    </row>
    <row r="62" spans="1:12" x14ac:dyDescent="0.25">
      <c r="A62" t="s">
        <v>620</v>
      </c>
      <c r="B62" t="s">
        <v>627</v>
      </c>
      <c r="C62" t="s">
        <v>622</v>
      </c>
      <c r="D62" t="s">
        <v>623</v>
      </c>
      <c r="E62" t="s">
        <v>689</v>
      </c>
      <c r="F62" t="s">
        <v>268</v>
      </c>
      <c r="G62" t="s">
        <v>58</v>
      </c>
      <c r="H62" t="s">
        <v>694</v>
      </c>
      <c r="I62" t="s">
        <v>96</v>
      </c>
      <c r="J62" t="s">
        <v>469</v>
      </c>
      <c r="K62" t="s">
        <v>695</v>
      </c>
      <c r="L62" t="s">
        <v>11</v>
      </c>
    </row>
    <row r="63" spans="1:12" x14ac:dyDescent="0.25">
      <c r="A63" t="s">
        <v>620</v>
      </c>
      <c r="B63" t="s">
        <v>627</v>
      </c>
      <c r="C63" t="s">
        <v>622</v>
      </c>
      <c r="D63" t="s">
        <v>623</v>
      </c>
      <c r="E63" t="s">
        <v>689</v>
      </c>
      <c r="F63" t="s">
        <v>268</v>
      </c>
      <c r="G63" t="s">
        <v>58</v>
      </c>
      <c r="H63" t="s">
        <v>694</v>
      </c>
      <c r="I63" t="s">
        <v>96</v>
      </c>
      <c r="J63" t="s">
        <v>696</v>
      </c>
      <c r="K63" t="s">
        <v>695</v>
      </c>
      <c r="L63" t="s">
        <v>11</v>
      </c>
    </row>
    <row r="64" spans="1:12" x14ac:dyDescent="0.25">
      <c r="A64" t="s">
        <v>620</v>
      </c>
      <c r="B64" t="s">
        <v>621</v>
      </c>
      <c r="C64" t="s">
        <v>622</v>
      </c>
      <c r="D64" t="s">
        <v>623</v>
      </c>
      <c r="E64" t="s">
        <v>689</v>
      </c>
      <c r="F64" t="s">
        <v>268</v>
      </c>
      <c r="G64" t="s">
        <v>58</v>
      </c>
      <c r="H64" t="s">
        <v>625</v>
      </c>
      <c r="I64" t="s">
        <v>119</v>
      </c>
      <c r="J64" t="s">
        <v>465</v>
      </c>
      <c r="K64" t="s">
        <v>626</v>
      </c>
      <c r="L64" t="s">
        <v>11</v>
      </c>
    </row>
    <row r="65" spans="1:12" x14ac:dyDescent="0.25">
      <c r="A65" t="s">
        <v>620</v>
      </c>
      <c r="B65" t="s">
        <v>627</v>
      </c>
      <c r="C65" t="s">
        <v>622</v>
      </c>
      <c r="D65" t="s">
        <v>623</v>
      </c>
      <c r="E65" t="s">
        <v>689</v>
      </c>
      <c r="F65" t="s">
        <v>268</v>
      </c>
      <c r="G65" t="s">
        <v>58</v>
      </c>
      <c r="H65" t="s">
        <v>697</v>
      </c>
      <c r="I65" t="s">
        <v>96</v>
      </c>
      <c r="J65" t="s">
        <v>698</v>
      </c>
      <c r="K65" t="s">
        <v>699</v>
      </c>
      <c r="L65" t="s">
        <v>11</v>
      </c>
    </row>
    <row r="66" spans="1:12" x14ac:dyDescent="0.25">
      <c r="A66" t="s">
        <v>620</v>
      </c>
      <c r="B66" t="s">
        <v>627</v>
      </c>
      <c r="C66" t="s">
        <v>622</v>
      </c>
      <c r="D66" t="s">
        <v>623</v>
      </c>
      <c r="E66" t="s">
        <v>689</v>
      </c>
      <c r="F66" t="s">
        <v>268</v>
      </c>
      <c r="G66" t="s">
        <v>58</v>
      </c>
      <c r="H66" t="s">
        <v>700</v>
      </c>
      <c r="I66" t="s">
        <v>96</v>
      </c>
      <c r="J66" t="s">
        <v>466</v>
      </c>
      <c r="K66" t="s">
        <v>701</v>
      </c>
      <c r="L66" t="s">
        <v>11</v>
      </c>
    </row>
    <row r="67" spans="1:12" x14ac:dyDescent="0.25">
      <c r="A67" t="s">
        <v>620</v>
      </c>
      <c r="B67" t="s">
        <v>627</v>
      </c>
      <c r="C67" t="s">
        <v>622</v>
      </c>
      <c r="D67" t="s">
        <v>623</v>
      </c>
      <c r="E67" t="s">
        <v>689</v>
      </c>
      <c r="F67" t="s">
        <v>268</v>
      </c>
      <c r="G67" t="s">
        <v>58</v>
      </c>
      <c r="H67" t="s">
        <v>700</v>
      </c>
      <c r="I67" t="s">
        <v>96</v>
      </c>
      <c r="J67" t="s">
        <v>702</v>
      </c>
      <c r="K67" t="s">
        <v>701</v>
      </c>
      <c r="L67" t="s">
        <v>11</v>
      </c>
    </row>
    <row r="68" spans="1:12" x14ac:dyDescent="0.25">
      <c r="A68" t="s">
        <v>620</v>
      </c>
      <c r="B68" t="s">
        <v>627</v>
      </c>
      <c r="C68" t="s">
        <v>622</v>
      </c>
      <c r="D68" t="s">
        <v>623</v>
      </c>
      <c r="E68" t="s">
        <v>689</v>
      </c>
      <c r="F68" t="s">
        <v>631</v>
      </c>
      <c r="G68" t="s">
        <v>58</v>
      </c>
      <c r="H68" t="s">
        <v>628</v>
      </c>
      <c r="I68" t="s">
        <v>96</v>
      </c>
      <c r="J68" t="s">
        <v>497</v>
      </c>
      <c r="K68" t="s">
        <v>691</v>
      </c>
      <c r="L68" t="s">
        <v>11</v>
      </c>
    </row>
    <row r="69" spans="1:12" x14ac:dyDescent="0.25">
      <c r="A69" t="s">
        <v>620</v>
      </c>
      <c r="B69" t="s">
        <v>621</v>
      </c>
      <c r="C69" t="s">
        <v>622</v>
      </c>
      <c r="D69" t="s">
        <v>623</v>
      </c>
      <c r="E69" t="s">
        <v>689</v>
      </c>
      <c r="F69" t="s">
        <v>631</v>
      </c>
      <c r="G69" t="s">
        <v>58</v>
      </c>
      <c r="H69" t="s">
        <v>653</v>
      </c>
      <c r="I69" t="s">
        <v>640</v>
      </c>
      <c r="J69" t="s">
        <v>496</v>
      </c>
      <c r="K69" t="s">
        <v>693</v>
      </c>
      <c r="L69" t="s">
        <v>655</v>
      </c>
    </row>
    <row r="70" spans="1:12" x14ac:dyDescent="0.25">
      <c r="A70" t="s">
        <v>620</v>
      </c>
      <c r="B70" t="s">
        <v>627</v>
      </c>
      <c r="C70" t="s">
        <v>622</v>
      </c>
      <c r="D70" t="s">
        <v>623</v>
      </c>
      <c r="E70" t="s">
        <v>689</v>
      </c>
      <c r="F70" t="s">
        <v>268</v>
      </c>
      <c r="G70" t="s">
        <v>57</v>
      </c>
      <c r="H70" t="s">
        <v>669</v>
      </c>
      <c r="I70" t="s">
        <v>96</v>
      </c>
      <c r="J70" t="s">
        <v>703</v>
      </c>
      <c r="K70" t="s">
        <v>670</v>
      </c>
      <c r="L70" t="s">
        <v>11</v>
      </c>
    </row>
    <row r="71" spans="1:12" x14ac:dyDescent="0.25">
      <c r="A71" t="s">
        <v>620</v>
      </c>
      <c r="B71" t="s">
        <v>627</v>
      </c>
      <c r="C71" t="s">
        <v>622</v>
      </c>
      <c r="D71" t="s">
        <v>623</v>
      </c>
      <c r="E71" t="s">
        <v>689</v>
      </c>
      <c r="F71" t="s">
        <v>268</v>
      </c>
      <c r="G71" t="s">
        <v>57</v>
      </c>
      <c r="H71" t="s">
        <v>646</v>
      </c>
      <c r="I71" t="s">
        <v>96</v>
      </c>
      <c r="J71" t="s">
        <v>704</v>
      </c>
      <c r="K71" t="s">
        <v>705</v>
      </c>
      <c r="L71" t="s">
        <v>11</v>
      </c>
    </row>
    <row r="72" spans="1:12" x14ac:dyDescent="0.25">
      <c r="A72" t="s">
        <v>620</v>
      </c>
      <c r="B72" t="s">
        <v>627</v>
      </c>
      <c r="C72" t="s">
        <v>622</v>
      </c>
      <c r="D72" t="s">
        <v>623</v>
      </c>
      <c r="E72" t="s">
        <v>689</v>
      </c>
      <c r="F72" t="s">
        <v>631</v>
      </c>
      <c r="G72" t="s">
        <v>57</v>
      </c>
      <c r="H72" t="s">
        <v>676</v>
      </c>
      <c r="I72" t="s">
        <v>96</v>
      </c>
      <c r="J72" t="s">
        <v>706</v>
      </c>
      <c r="K72" t="s">
        <v>678</v>
      </c>
      <c r="L72" t="s">
        <v>11</v>
      </c>
    </row>
    <row r="73" spans="1:12" x14ac:dyDescent="0.25">
      <c r="A73" t="s">
        <v>620</v>
      </c>
      <c r="B73" t="s">
        <v>627</v>
      </c>
      <c r="C73" t="s">
        <v>622</v>
      </c>
      <c r="D73" t="s">
        <v>623</v>
      </c>
      <c r="E73" t="s">
        <v>707</v>
      </c>
      <c r="F73" t="s">
        <v>268</v>
      </c>
      <c r="G73" t="s">
        <v>58</v>
      </c>
      <c r="H73" t="s">
        <v>646</v>
      </c>
      <c r="I73" t="s">
        <v>96</v>
      </c>
      <c r="J73" t="s">
        <v>475</v>
      </c>
      <c r="K73" t="s">
        <v>708</v>
      </c>
      <c r="L73" t="s">
        <v>11</v>
      </c>
    </row>
    <row r="74" spans="1:12" x14ac:dyDescent="0.25">
      <c r="A74" t="s">
        <v>620</v>
      </c>
      <c r="B74" t="s">
        <v>627</v>
      </c>
      <c r="C74" t="s">
        <v>622</v>
      </c>
      <c r="D74" t="s">
        <v>623</v>
      </c>
      <c r="E74" t="s">
        <v>707</v>
      </c>
      <c r="F74" t="s">
        <v>268</v>
      </c>
      <c r="G74" t="s">
        <v>58</v>
      </c>
      <c r="H74" t="s">
        <v>646</v>
      </c>
      <c r="I74" t="s">
        <v>96</v>
      </c>
      <c r="J74" t="s">
        <v>709</v>
      </c>
      <c r="K74" t="s">
        <v>708</v>
      </c>
      <c r="L74" t="s">
        <v>11</v>
      </c>
    </row>
    <row r="75" spans="1:12" x14ac:dyDescent="0.25">
      <c r="A75" t="s">
        <v>620</v>
      </c>
      <c r="B75" t="s">
        <v>627</v>
      </c>
      <c r="C75" t="s">
        <v>622</v>
      </c>
      <c r="D75" t="s">
        <v>623</v>
      </c>
      <c r="E75" t="s">
        <v>707</v>
      </c>
      <c r="F75" t="s">
        <v>268</v>
      </c>
      <c r="G75" t="s">
        <v>58</v>
      </c>
      <c r="H75" t="s">
        <v>694</v>
      </c>
      <c r="I75" t="s">
        <v>96</v>
      </c>
      <c r="J75" t="s">
        <v>472</v>
      </c>
      <c r="K75" t="s">
        <v>695</v>
      </c>
      <c r="L75" t="s">
        <v>11</v>
      </c>
    </row>
    <row r="76" spans="1:12" x14ac:dyDescent="0.25">
      <c r="A76" t="s">
        <v>620</v>
      </c>
      <c r="B76" t="s">
        <v>627</v>
      </c>
      <c r="C76" t="s">
        <v>622</v>
      </c>
      <c r="D76" t="s">
        <v>623</v>
      </c>
      <c r="E76" t="s">
        <v>707</v>
      </c>
      <c r="F76" t="s">
        <v>268</v>
      </c>
      <c r="G76" t="s">
        <v>58</v>
      </c>
      <c r="H76" t="s">
        <v>694</v>
      </c>
      <c r="I76" t="s">
        <v>96</v>
      </c>
      <c r="J76" t="s">
        <v>489</v>
      </c>
      <c r="K76" t="s">
        <v>695</v>
      </c>
      <c r="L76" t="s">
        <v>11</v>
      </c>
    </row>
    <row r="77" spans="1:12" x14ac:dyDescent="0.25">
      <c r="A77" t="s">
        <v>620</v>
      </c>
      <c r="B77" t="s">
        <v>621</v>
      </c>
      <c r="C77" t="s">
        <v>622</v>
      </c>
      <c r="D77" t="s">
        <v>623</v>
      </c>
      <c r="E77" t="s">
        <v>707</v>
      </c>
      <c r="F77" t="s">
        <v>268</v>
      </c>
      <c r="G77" t="s">
        <v>58</v>
      </c>
      <c r="H77" t="s">
        <v>625</v>
      </c>
      <c r="I77" t="s">
        <v>119</v>
      </c>
      <c r="J77" t="s">
        <v>474</v>
      </c>
      <c r="K77" t="s">
        <v>626</v>
      </c>
      <c r="L77" t="s">
        <v>11</v>
      </c>
    </row>
    <row r="78" spans="1:12" x14ac:dyDescent="0.25">
      <c r="A78" t="s">
        <v>620</v>
      </c>
      <c r="B78" t="s">
        <v>621</v>
      </c>
      <c r="C78" t="s">
        <v>622</v>
      </c>
      <c r="D78" t="s">
        <v>623</v>
      </c>
      <c r="E78" t="s">
        <v>707</v>
      </c>
      <c r="F78" t="s">
        <v>268</v>
      </c>
      <c r="G78" t="s">
        <v>58</v>
      </c>
      <c r="H78" t="s">
        <v>625</v>
      </c>
      <c r="I78" t="s">
        <v>119</v>
      </c>
      <c r="J78" t="s">
        <v>486</v>
      </c>
      <c r="K78" t="s">
        <v>626</v>
      </c>
      <c r="L78" t="s">
        <v>11</v>
      </c>
    </row>
    <row r="79" spans="1:12" x14ac:dyDescent="0.25">
      <c r="A79" t="s">
        <v>620</v>
      </c>
      <c r="B79" t="s">
        <v>627</v>
      </c>
      <c r="C79" t="s">
        <v>622</v>
      </c>
      <c r="D79" t="s">
        <v>623</v>
      </c>
      <c r="E79" t="s">
        <v>707</v>
      </c>
      <c r="F79" t="s">
        <v>268</v>
      </c>
      <c r="G79" t="s">
        <v>58</v>
      </c>
      <c r="H79" t="s">
        <v>710</v>
      </c>
      <c r="I79" t="s">
        <v>96</v>
      </c>
      <c r="J79" t="s">
        <v>473</v>
      </c>
      <c r="K79" t="s">
        <v>711</v>
      </c>
      <c r="L79" t="s">
        <v>11</v>
      </c>
    </row>
    <row r="80" spans="1:12" x14ac:dyDescent="0.25">
      <c r="A80" t="s">
        <v>620</v>
      </c>
      <c r="B80" t="s">
        <v>627</v>
      </c>
      <c r="C80" t="s">
        <v>622</v>
      </c>
      <c r="D80" t="s">
        <v>623</v>
      </c>
      <c r="E80" t="s">
        <v>707</v>
      </c>
      <c r="F80" t="s">
        <v>268</v>
      </c>
      <c r="G80" t="s">
        <v>58</v>
      </c>
      <c r="H80" t="s">
        <v>628</v>
      </c>
      <c r="I80" t="s">
        <v>96</v>
      </c>
      <c r="J80" t="s">
        <v>492</v>
      </c>
      <c r="K80" t="s">
        <v>712</v>
      </c>
      <c r="L80" t="s">
        <v>11</v>
      </c>
    </row>
    <row r="81" spans="1:12" x14ac:dyDescent="0.25">
      <c r="A81" t="s">
        <v>620</v>
      </c>
      <c r="B81" t="s">
        <v>627</v>
      </c>
      <c r="C81" t="s">
        <v>622</v>
      </c>
      <c r="D81" t="s">
        <v>623</v>
      </c>
      <c r="E81" t="s">
        <v>707</v>
      </c>
      <c r="F81" t="s">
        <v>268</v>
      </c>
      <c r="G81" t="s">
        <v>58</v>
      </c>
      <c r="H81" t="s">
        <v>628</v>
      </c>
      <c r="I81" t="s">
        <v>96</v>
      </c>
      <c r="J81" t="s">
        <v>487</v>
      </c>
      <c r="K81" t="s">
        <v>712</v>
      </c>
      <c r="L81" t="s">
        <v>11</v>
      </c>
    </row>
    <row r="82" spans="1:12" x14ac:dyDescent="0.25">
      <c r="A82" t="s">
        <v>620</v>
      </c>
      <c r="B82" t="s">
        <v>627</v>
      </c>
      <c r="C82" t="s">
        <v>622</v>
      </c>
      <c r="D82" t="s">
        <v>623</v>
      </c>
      <c r="E82" t="s">
        <v>707</v>
      </c>
      <c r="F82" t="s">
        <v>268</v>
      </c>
      <c r="G82" t="s">
        <v>58</v>
      </c>
      <c r="H82" t="s">
        <v>713</v>
      </c>
      <c r="I82" t="s">
        <v>96</v>
      </c>
      <c r="J82" t="s">
        <v>494</v>
      </c>
      <c r="K82" t="s">
        <v>714</v>
      </c>
      <c r="L82" t="s">
        <v>11</v>
      </c>
    </row>
    <row r="83" spans="1:12" x14ac:dyDescent="0.25">
      <c r="A83" t="s">
        <v>620</v>
      </c>
      <c r="B83" t="s">
        <v>627</v>
      </c>
      <c r="C83" t="s">
        <v>622</v>
      </c>
      <c r="D83" t="s">
        <v>623</v>
      </c>
      <c r="E83" t="s">
        <v>707</v>
      </c>
      <c r="F83" t="s">
        <v>631</v>
      </c>
      <c r="G83" t="s">
        <v>58</v>
      </c>
      <c r="H83" t="s">
        <v>715</v>
      </c>
      <c r="I83" t="s">
        <v>96</v>
      </c>
      <c r="J83" t="s">
        <v>716</v>
      </c>
      <c r="K83" t="s">
        <v>717</v>
      </c>
      <c r="L83" t="s">
        <v>11</v>
      </c>
    </row>
    <row r="84" spans="1:12" x14ac:dyDescent="0.25">
      <c r="A84" t="s">
        <v>620</v>
      </c>
      <c r="B84" t="s">
        <v>627</v>
      </c>
      <c r="C84" t="s">
        <v>622</v>
      </c>
      <c r="D84" t="s">
        <v>623</v>
      </c>
      <c r="E84" t="s">
        <v>707</v>
      </c>
      <c r="F84" t="s">
        <v>631</v>
      </c>
      <c r="G84" t="s">
        <v>58</v>
      </c>
      <c r="H84" t="s">
        <v>694</v>
      </c>
      <c r="I84" t="s">
        <v>96</v>
      </c>
      <c r="J84" t="s">
        <v>718</v>
      </c>
      <c r="K84" t="s">
        <v>695</v>
      </c>
      <c r="L84" t="s">
        <v>11</v>
      </c>
    </row>
    <row r="85" spans="1:12" x14ac:dyDescent="0.25">
      <c r="A85" t="s">
        <v>620</v>
      </c>
      <c r="B85" t="s">
        <v>627</v>
      </c>
      <c r="C85" t="s">
        <v>622</v>
      </c>
      <c r="D85" t="s">
        <v>623</v>
      </c>
      <c r="E85" t="s">
        <v>707</v>
      </c>
      <c r="F85" t="s">
        <v>631</v>
      </c>
      <c r="G85" t="s">
        <v>58</v>
      </c>
      <c r="H85" t="s">
        <v>694</v>
      </c>
      <c r="I85" t="s">
        <v>96</v>
      </c>
      <c r="J85" t="s">
        <v>511</v>
      </c>
      <c r="K85" t="s">
        <v>695</v>
      </c>
      <c r="L85" t="s">
        <v>11</v>
      </c>
    </row>
    <row r="86" spans="1:12" x14ac:dyDescent="0.25">
      <c r="A86" t="s">
        <v>620</v>
      </c>
      <c r="B86" t="s">
        <v>627</v>
      </c>
      <c r="C86" t="s">
        <v>622</v>
      </c>
      <c r="D86" t="s">
        <v>623</v>
      </c>
      <c r="E86" t="s">
        <v>707</v>
      </c>
      <c r="F86" t="s">
        <v>631</v>
      </c>
      <c r="G86" t="s">
        <v>58</v>
      </c>
      <c r="H86" t="s">
        <v>694</v>
      </c>
      <c r="I86" t="s">
        <v>96</v>
      </c>
      <c r="J86" t="s">
        <v>501</v>
      </c>
      <c r="K86" t="s">
        <v>695</v>
      </c>
      <c r="L86" t="s">
        <v>11</v>
      </c>
    </row>
    <row r="87" spans="1:12" x14ac:dyDescent="0.25">
      <c r="A87" t="s">
        <v>620</v>
      </c>
      <c r="B87" t="s">
        <v>627</v>
      </c>
      <c r="C87" t="s">
        <v>622</v>
      </c>
      <c r="D87" t="s">
        <v>623</v>
      </c>
      <c r="E87" t="s">
        <v>707</v>
      </c>
      <c r="F87" t="s">
        <v>631</v>
      </c>
      <c r="G87" t="s">
        <v>58</v>
      </c>
      <c r="H87" t="s">
        <v>671</v>
      </c>
      <c r="I87" t="s">
        <v>96</v>
      </c>
      <c r="J87" t="s">
        <v>502</v>
      </c>
      <c r="K87" t="s">
        <v>719</v>
      </c>
      <c r="L87" t="s">
        <v>11</v>
      </c>
    </row>
    <row r="88" spans="1:12" x14ac:dyDescent="0.25">
      <c r="A88" t="s">
        <v>620</v>
      </c>
      <c r="B88" t="s">
        <v>627</v>
      </c>
      <c r="C88" t="s">
        <v>622</v>
      </c>
      <c r="D88" t="s">
        <v>623</v>
      </c>
      <c r="E88" t="s">
        <v>707</v>
      </c>
      <c r="F88" t="s">
        <v>631</v>
      </c>
      <c r="G88" t="s">
        <v>58</v>
      </c>
      <c r="H88" t="s">
        <v>715</v>
      </c>
      <c r="I88" t="s">
        <v>96</v>
      </c>
      <c r="J88" t="s">
        <v>509</v>
      </c>
      <c r="K88" t="s">
        <v>720</v>
      </c>
      <c r="L88" t="s">
        <v>11</v>
      </c>
    </row>
    <row r="89" spans="1:12" x14ac:dyDescent="0.25">
      <c r="A89" t="s">
        <v>620</v>
      </c>
      <c r="B89" t="s">
        <v>627</v>
      </c>
      <c r="C89" t="s">
        <v>622</v>
      </c>
      <c r="D89" t="s">
        <v>623</v>
      </c>
      <c r="E89" t="s">
        <v>707</v>
      </c>
      <c r="F89" t="s">
        <v>268</v>
      </c>
      <c r="G89" t="s">
        <v>57</v>
      </c>
      <c r="H89" t="s">
        <v>646</v>
      </c>
      <c r="I89" t="s">
        <v>96</v>
      </c>
      <c r="J89" t="s">
        <v>604</v>
      </c>
      <c r="K89" t="s">
        <v>705</v>
      </c>
      <c r="L89" t="s">
        <v>11</v>
      </c>
    </row>
    <row r="90" spans="1:12" x14ac:dyDescent="0.25">
      <c r="A90" t="s">
        <v>620</v>
      </c>
      <c r="B90" t="s">
        <v>627</v>
      </c>
      <c r="C90" t="s">
        <v>622</v>
      </c>
      <c r="D90" t="s">
        <v>623</v>
      </c>
      <c r="E90" t="s">
        <v>707</v>
      </c>
      <c r="F90" t="s">
        <v>268</v>
      </c>
      <c r="G90" t="s">
        <v>57</v>
      </c>
      <c r="H90" t="s">
        <v>646</v>
      </c>
      <c r="I90" t="s">
        <v>96</v>
      </c>
      <c r="J90" t="s">
        <v>602</v>
      </c>
      <c r="K90" t="s">
        <v>721</v>
      </c>
      <c r="L90" t="s">
        <v>11</v>
      </c>
    </row>
    <row r="91" spans="1:12" x14ac:dyDescent="0.25">
      <c r="A91" t="s">
        <v>620</v>
      </c>
      <c r="B91" t="s">
        <v>627</v>
      </c>
      <c r="C91" t="s">
        <v>622</v>
      </c>
      <c r="D91" t="s">
        <v>623</v>
      </c>
      <c r="E91" t="s">
        <v>707</v>
      </c>
      <c r="F91" t="s">
        <v>268</v>
      </c>
      <c r="G91" t="s">
        <v>57</v>
      </c>
      <c r="H91" t="s">
        <v>646</v>
      </c>
      <c r="I91" t="s">
        <v>96</v>
      </c>
      <c r="J91" t="s">
        <v>601</v>
      </c>
      <c r="K91" t="s">
        <v>722</v>
      </c>
      <c r="L91" t="s">
        <v>11</v>
      </c>
    </row>
    <row r="92" spans="1:12" x14ac:dyDescent="0.25">
      <c r="A92" t="s">
        <v>620</v>
      </c>
      <c r="B92" t="s">
        <v>621</v>
      </c>
      <c r="C92" t="s">
        <v>622</v>
      </c>
      <c r="D92" t="s">
        <v>623</v>
      </c>
      <c r="E92" t="s">
        <v>707</v>
      </c>
      <c r="F92" t="s">
        <v>268</v>
      </c>
      <c r="G92" t="s">
        <v>57</v>
      </c>
      <c r="H92" t="s">
        <v>625</v>
      </c>
      <c r="I92" t="s">
        <v>119</v>
      </c>
      <c r="J92" t="s">
        <v>603</v>
      </c>
      <c r="K92" t="s">
        <v>626</v>
      </c>
      <c r="L92" t="s">
        <v>11</v>
      </c>
    </row>
    <row r="93" spans="1:12" x14ac:dyDescent="0.25">
      <c r="A93" t="s">
        <v>620</v>
      </c>
      <c r="B93" t="s">
        <v>627</v>
      </c>
      <c r="C93" t="s">
        <v>622</v>
      </c>
      <c r="D93" t="s">
        <v>623</v>
      </c>
      <c r="E93" t="s">
        <v>707</v>
      </c>
      <c r="F93" t="s">
        <v>631</v>
      </c>
      <c r="G93" t="s">
        <v>57</v>
      </c>
      <c r="H93" t="s">
        <v>646</v>
      </c>
      <c r="I93" t="s">
        <v>96</v>
      </c>
      <c r="J93" t="s">
        <v>723</v>
      </c>
      <c r="K93" t="s">
        <v>688</v>
      </c>
      <c r="L93" t="s">
        <v>11</v>
      </c>
    </row>
    <row r="94" spans="1:12" x14ac:dyDescent="0.25">
      <c r="A94" t="s">
        <v>620</v>
      </c>
      <c r="B94" t="s">
        <v>627</v>
      </c>
      <c r="C94" t="s">
        <v>622</v>
      </c>
      <c r="D94" t="s">
        <v>623</v>
      </c>
      <c r="E94" t="s">
        <v>724</v>
      </c>
      <c r="F94" t="s">
        <v>268</v>
      </c>
      <c r="G94" t="s">
        <v>58</v>
      </c>
      <c r="H94" t="s">
        <v>725</v>
      </c>
      <c r="I94" t="s">
        <v>96</v>
      </c>
      <c r="J94" t="s">
        <v>726</v>
      </c>
      <c r="K94" t="s">
        <v>727</v>
      </c>
      <c r="L94" t="s">
        <v>11</v>
      </c>
    </row>
    <row r="95" spans="1:12" x14ac:dyDescent="0.25">
      <c r="A95" t="s">
        <v>620</v>
      </c>
      <c r="B95" t="s">
        <v>627</v>
      </c>
      <c r="C95" t="s">
        <v>622</v>
      </c>
      <c r="D95" t="s">
        <v>623</v>
      </c>
      <c r="E95" t="s">
        <v>724</v>
      </c>
      <c r="F95" t="s">
        <v>268</v>
      </c>
      <c r="G95" t="s">
        <v>58</v>
      </c>
      <c r="H95" t="s">
        <v>725</v>
      </c>
      <c r="I95" t="s">
        <v>96</v>
      </c>
      <c r="J95" t="s">
        <v>516</v>
      </c>
      <c r="K95" t="s">
        <v>727</v>
      </c>
      <c r="L95" t="s">
        <v>11</v>
      </c>
    </row>
    <row r="96" spans="1:12" x14ac:dyDescent="0.25">
      <c r="A96" t="s">
        <v>620</v>
      </c>
      <c r="B96" t="s">
        <v>627</v>
      </c>
      <c r="C96" t="s">
        <v>622</v>
      </c>
      <c r="D96" t="s">
        <v>623</v>
      </c>
      <c r="E96" t="s">
        <v>724</v>
      </c>
      <c r="F96" t="s">
        <v>268</v>
      </c>
      <c r="G96" t="s">
        <v>58</v>
      </c>
      <c r="H96" t="s">
        <v>628</v>
      </c>
      <c r="I96" t="s">
        <v>96</v>
      </c>
      <c r="J96" t="s">
        <v>492</v>
      </c>
      <c r="K96" t="s">
        <v>712</v>
      </c>
      <c r="L96" t="s">
        <v>11</v>
      </c>
    </row>
    <row r="97" spans="1:12" x14ac:dyDescent="0.25">
      <c r="A97" t="s">
        <v>620</v>
      </c>
      <c r="B97" t="s">
        <v>627</v>
      </c>
      <c r="C97" t="s">
        <v>622</v>
      </c>
      <c r="D97" t="s">
        <v>623</v>
      </c>
      <c r="E97" t="s">
        <v>724</v>
      </c>
      <c r="F97" t="s">
        <v>268</v>
      </c>
      <c r="G97" t="s">
        <v>58</v>
      </c>
      <c r="H97" t="s">
        <v>628</v>
      </c>
      <c r="I97" t="s">
        <v>96</v>
      </c>
      <c r="J97" t="s">
        <v>487</v>
      </c>
      <c r="K97" t="s">
        <v>712</v>
      </c>
      <c r="L97" t="s">
        <v>11</v>
      </c>
    </row>
    <row r="98" spans="1:12" x14ac:dyDescent="0.25">
      <c r="A98" t="s">
        <v>620</v>
      </c>
      <c r="B98" t="s">
        <v>627</v>
      </c>
      <c r="C98" t="s">
        <v>622</v>
      </c>
      <c r="D98" t="s">
        <v>623</v>
      </c>
      <c r="E98" t="s">
        <v>724</v>
      </c>
      <c r="F98" t="s">
        <v>631</v>
      </c>
      <c r="G98" t="s">
        <v>58</v>
      </c>
      <c r="H98" t="s">
        <v>725</v>
      </c>
      <c r="I98" t="s">
        <v>96</v>
      </c>
      <c r="J98" t="s">
        <v>728</v>
      </c>
      <c r="K98" t="s">
        <v>727</v>
      </c>
      <c r="L98" t="s">
        <v>11</v>
      </c>
    </row>
    <row r="99" spans="1:12" x14ac:dyDescent="0.25">
      <c r="A99" t="s">
        <v>620</v>
      </c>
      <c r="B99" t="s">
        <v>627</v>
      </c>
      <c r="C99" t="s">
        <v>622</v>
      </c>
      <c r="D99" t="s">
        <v>623</v>
      </c>
      <c r="E99" t="s">
        <v>724</v>
      </c>
      <c r="F99" t="s">
        <v>268</v>
      </c>
      <c r="G99" t="s">
        <v>57</v>
      </c>
      <c r="H99" t="s">
        <v>713</v>
      </c>
      <c r="I99" t="s">
        <v>96</v>
      </c>
      <c r="J99" t="s">
        <v>607</v>
      </c>
      <c r="K99" t="s">
        <v>729</v>
      </c>
      <c r="L99" t="s">
        <v>11</v>
      </c>
    </row>
    <row r="100" spans="1:12" x14ac:dyDescent="0.25">
      <c r="A100" t="s">
        <v>620</v>
      </c>
      <c r="B100" t="s">
        <v>627</v>
      </c>
      <c r="C100" t="s">
        <v>622</v>
      </c>
      <c r="D100" t="s">
        <v>623</v>
      </c>
      <c r="E100" t="s">
        <v>724</v>
      </c>
      <c r="F100" t="s">
        <v>268</v>
      </c>
      <c r="G100" t="s">
        <v>57</v>
      </c>
      <c r="H100" t="s">
        <v>628</v>
      </c>
      <c r="I100" t="s">
        <v>96</v>
      </c>
      <c r="J100" t="s">
        <v>608</v>
      </c>
      <c r="K100" t="s">
        <v>730</v>
      </c>
      <c r="L100" t="s">
        <v>11</v>
      </c>
    </row>
    <row r="101" spans="1:12" x14ac:dyDescent="0.25">
      <c r="A101" t="s">
        <v>620</v>
      </c>
      <c r="B101" t="s">
        <v>627</v>
      </c>
      <c r="C101" t="s">
        <v>622</v>
      </c>
      <c r="D101" t="s">
        <v>623</v>
      </c>
      <c r="E101" t="s">
        <v>724</v>
      </c>
      <c r="F101" t="s">
        <v>268</v>
      </c>
      <c r="G101" t="s">
        <v>57</v>
      </c>
      <c r="H101" t="s">
        <v>725</v>
      </c>
      <c r="I101" t="s">
        <v>96</v>
      </c>
      <c r="J101" t="s">
        <v>606</v>
      </c>
      <c r="K101" t="s">
        <v>727</v>
      </c>
      <c r="L101" t="s">
        <v>11</v>
      </c>
    </row>
    <row r="102" spans="1:12" x14ac:dyDescent="0.25">
      <c r="A102" t="s">
        <v>620</v>
      </c>
      <c r="B102" t="s">
        <v>627</v>
      </c>
      <c r="C102" t="s">
        <v>622</v>
      </c>
      <c r="D102" t="s">
        <v>623</v>
      </c>
      <c r="E102" t="s">
        <v>724</v>
      </c>
      <c r="F102" t="s">
        <v>631</v>
      </c>
      <c r="G102" t="s">
        <v>57</v>
      </c>
      <c r="H102" t="s">
        <v>731</v>
      </c>
      <c r="I102" t="s">
        <v>96</v>
      </c>
      <c r="J102" t="s">
        <v>732</v>
      </c>
      <c r="K102" t="s">
        <v>733</v>
      </c>
      <c r="L102" t="s">
        <v>634</v>
      </c>
    </row>
    <row r="103" spans="1:12" x14ac:dyDescent="0.25">
      <c r="A103" t="s">
        <v>620</v>
      </c>
      <c r="B103" t="s">
        <v>627</v>
      </c>
      <c r="C103" t="s">
        <v>622</v>
      </c>
      <c r="D103" t="s">
        <v>623</v>
      </c>
      <c r="E103" t="s">
        <v>734</v>
      </c>
      <c r="F103" t="s">
        <v>268</v>
      </c>
      <c r="G103" t="s">
        <v>58</v>
      </c>
      <c r="H103" t="s">
        <v>713</v>
      </c>
      <c r="I103" t="s">
        <v>96</v>
      </c>
      <c r="J103" t="s">
        <v>505</v>
      </c>
      <c r="K103" t="s">
        <v>729</v>
      </c>
      <c r="L103" t="s">
        <v>11</v>
      </c>
    </row>
    <row r="104" spans="1:12" x14ac:dyDescent="0.25">
      <c r="A104" t="s">
        <v>620</v>
      </c>
      <c r="B104" t="s">
        <v>627</v>
      </c>
      <c r="C104" t="s">
        <v>622</v>
      </c>
      <c r="D104" t="s">
        <v>623</v>
      </c>
      <c r="E104" t="s">
        <v>734</v>
      </c>
      <c r="F104" t="s">
        <v>268</v>
      </c>
      <c r="G104" t="s">
        <v>58</v>
      </c>
      <c r="H104" t="s">
        <v>713</v>
      </c>
      <c r="I104" t="s">
        <v>96</v>
      </c>
      <c r="J104" t="s">
        <v>506</v>
      </c>
      <c r="K104" t="s">
        <v>729</v>
      </c>
      <c r="L104" t="s">
        <v>11</v>
      </c>
    </row>
    <row r="105" spans="1:12" x14ac:dyDescent="0.25">
      <c r="A105" t="s">
        <v>620</v>
      </c>
      <c r="B105" t="s">
        <v>627</v>
      </c>
      <c r="C105" t="s">
        <v>622</v>
      </c>
      <c r="D105" t="s">
        <v>623</v>
      </c>
      <c r="E105" t="s">
        <v>734</v>
      </c>
      <c r="F105" t="s">
        <v>268</v>
      </c>
      <c r="G105" t="s">
        <v>58</v>
      </c>
      <c r="H105" t="s">
        <v>646</v>
      </c>
      <c r="I105" t="s">
        <v>96</v>
      </c>
      <c r="J105" t="s">
        <v>513</v>
      </c>
      <c r="K105" t="s">
        <v>721</v>
      </c>
      <c r="L105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5524-CA78-4F85-8D39-E590B688C320}">
  <dimension ref="A1:P87"/>
  <sheetViews>
    <sheetView zoomScaleNormal="100" workbookViewId="0">
      <selection sqref="A1:G1"/>
    </sheetView>
  </sheetViews>
  <sheetFormatPr defaultRowHeight="14.4" x14ac:dyDescent="0.3"/>
  <cols>
    <col min="1" max="1" width="5.6640625" style="781" customWidth="1"/>
    <col min="2" max="2" width="8.44140625" style="781" bestFit="1" customWidth="1"/>
    <col min="3" max="3" width="6" style="781" bestFit="1" customWidth="1"/>
    <col min="4" max="4" width="4.33203125" style="773" customWidth="1"/>
    <col min="5" max="6" width="24.6640625" style="772" customWidth="1"/>
    <col min="7" max="7" width="11.6640625" style="772" customWidth="1"/>
    <col min="8" max="16384" width="8.88671875" style="767"/>
  </cols>
  <sheetData>
    <row r="1" spans="1:7" ht="25.8" x14ac:dyDescent="0.3">
      <c r="A1" s="791" t="s">
        <v>520</v>
      </c>
      <c r="B1" s="791"/>
      <c r="C1" s="791"/>
      <c r="D1" s="791"/>
      <c r="E1" s="791"/>
      <c r="F1" s="791"/>
      <c r="G1" s="791"/>
    </row>
    <row r="2" spans="1:7" ht="46.5" customHeight="1" x14ac:dyDescent="0.3">
      <c r="A2" s="792" t="s">
        <v>521</v>
      </c>
      <c r="B2" s="792"/>
      <c r="C2" s="792"/>
      <c r="D2" s="792"/>
      <c r="E2" s="792"/>
      <c r="F2" s="792"/>
      <c r="G2" s="792"/>
    </row>
    <row r="3" spans="1:7" ht="21" x14ac:dyDescent="0.3">
      <c r="A3" s="769"/>
      <c r="B3" s="769"/>
      <c r="C3" s="769"/>
      <c r="D3" s="769"/>
      <c r="E3" s="769"/>
      <c r="F3" s="769"/>
      <c r="G3" s="769"/>
    </row>
    <row r="4" spans="1:7" ht="66.599999999999994" x14ac:dyDescent="0.3">
      <c r="A4" s="770" t="s">
        <v>455</v>
      </c>
      <c r="B4" s="770" t="s">
        <v>456</v>
      </c>
      <c r="C4" s="770" t="s">
        <v>457</v>
      </c>
      <c r="D4" s="771" t="s">
        <v>458</v>
      </c>
      <c r="G4" s="773" t="s">
        <v>459</v>
      </c>
    </row>
    <row r="5" spans="1:7" ht="22.5" customHeight="1" x14ac:dyDescent="0.3">
      <c r="A5" s="774" t="s">
        <v>460</v>
      </c>
      <c r="B5" s="775"/>
      <c r="C5" s="774" t="s">
        <v>522</v>
      </c>
      <c r="D5" s="776" t="s">
        <v>523</v>
      </c>
      <c r="E5" s="777" t="s">
        <v>524</v>
      </c>
      <c r="F5" s="777" t="s">
        <v>525</v>
      </c>
      <c r="G5" s="778"/>
    </row>
    <row r="6" spans="1:7" ht="22.5" customHeight="1" x14ac:dyDescent="0.3">
      <c r="A6" s="774"/>
      <c r="B6" s="775"/>
      <c r="C6" s="774"/>
      <c r="D6" s="776" t="s">
        <v>526</v>
      </c>
      <c r="E6" s="777" t="s">
        <v>527</v>
      </c>
      <c r="F6" s="777" t="s">
        <v>528</v>
      </c>
      <c r="G6" s="778"/>
    </row>
    <row r="7" spans="1:7" ht="22.5" customHeight="1" x14ac:dyDescent="0.3">
      <c r="A7" s="774"/>
      <c r="B7" s="775"/>
      <c r="C7" s="774" t="s">
        <v>529</v>
      </c>
      <c r="D7" s="776" t="s">
        <v>3</v>
      </c>
      <c r="E7" s="777" t="s">
        <v>530</v>
      </c>
      <c r="F7" s="777" t="s">
        <v>531</v>
      </c>
      <c r="G7" s="778"/>
    </row>
    <row r="8" spans="1:7" ht="22.5" customHeight="1" x14ac:dyDescent="0.3">
      <c r="A8" s="774"/>
      <c r="B8" s="775"/>
      <c r="C8" s="774"/>
      <c r="D8" s="776" t="s">
        <v>4</v>
      </c>
      <c r="E8" s="777" t="s">
        <v>532</v>
      </c>
      <c r="F8" s="777" t="s">
        <v>533</v>
      </c>
      <c r="G8" s="778"/>
    </row>
    <row r="9" spans="1:7" ht="22.5" customHeight="1" x14ac:dyDescent="0.3">
      <c r="A9" s="774" t="s">
        <v>534</v>
      </c>
      <c r="B9" s="779"/>
      <c r="C9" s="774" t="s">
        <v>535</v>
      </c>
      <c r="D9" s="776" t="s">
        <v>523</v>
      </c>
      <c r="E9" s="780" t="s">
        <v>536</v>
      </c>
      <c r="F9" s="780" t="s">
        <v>537</v>
      </c>
      <c r="G9" s="778"/>
    </row>
    <row r="10" spans="1:7" ht="22.5" customHeight="1" x14ac:dyDescent="0.3">
      <c r="A10" s="774"/>
      <c r="B10" s="775"/>
      <c r="C10" s="774"/>
      <c r="D10" s="776" t="s">
        <v>526</v>
      </c>
      <c r="E10" s="780" t="s">
        <v>538</v>
      </c>
      <c r="F10" s="780" t="s">
        <v>539</v>
      </c>
      <c r="G10" s="778"/>
    </row>
    <row r="11" spans="1:7" ht="22.5" customHeight="1" x14ac:dyDescent="0.3">
      <c r="A11" s="774" t="s">
        <v>468</v>
      </c>
      <c r="B11" s="775"/>
      <c r="C11" s="774" t="s">
        <v>522</v>
      </c>
      <c r="D11" s="776" t="s">
        <v>523</v>
      </c>
      <c r="E11" s="780" t="s">
        <v>540</v>
      </c>
      <c r="F11" s="780" t="s">
        <v>524</v>
      </c>
      <c r="G11" s="778"/>
    </row>
    <row r="12" spans="1:7" ht="22.5" customHeight="1" x14ac:dyDescent="0.3">
      <c r="A12" s="774"/>
      <c r="B12" s="775"/>
      <c r="C12" s="774"/>
      <c r="D12" s="776" t="s">
        <v>526</v>
      </c>
      <c r="E12" s="780" t="s">
        <v>525</v>
      </c>
      <c r="F12" s="780" t="s">
        <v>541</v>
      </c>
      <c r="G12" s="778"/>
    </row>
    <row r="13" spans="1:7" ht="22.5" customHeight="1" x14ac:dyDescent="0.3">
      <c r="A13" s="774"/>
      <c r="B13" s="775"/>
      <c r="C13" s="774" t="s">
        <v>529</v>
      </c>
      <c r="D13" s="776" t="s">
        <v>3</v>
      </c>
      <c r="E13" s="780" t="s">
        <v>542</v>
      </c>
      <c r="F13" s="780" t="s">
        <v>543</v>
      </c>
      <c r="G13" s="778"/>
    </row>
    <row r="14" spans="1:7" ht="22.5" customHeight="1" x14ac:dyDescent="0.3">
      <c r="A14" s="774"/>
      <c r="B14" s="775"/>
      <c r="C14" s="774"/>
      <c r="D14" s="776"/>
      <c r="E14" s="780" t="s">
        <v>544</v>
      </c>
      <c r="F14" s="780" t="s">
        <v>545</v>
      </c>
      <c r="G14" s="778"/>
    </row>
    <row r="15" spans="1:7" ht="22.5" customHeight="1" x14ac:dyDescent="0.3">
      <c r="A15" s="774" t="s">
        <v>546</v>
      </c>
      <c r="B15" s="775"/>
      <c r="C15" s="774" t="s">
        <v>535</v>
      </c>
      <c r="D15" s="776" t="s">
        <v>523</v>
      </c>
      <c r="E15" s="780" t="s">
        <v>537</v>
      </c>
      <c r="F15" s="780" t="s">
        <v>538</v>
      </c>
      <c r="G15" s="778"/>
    </row>
    <row r="16" spans="1:7" ht="22.5" customHeight="1" x14ac:dyDescent="0.3">
      <c r="A16" s="774"/>
      <c r="B16" s="775"/>
      <c r="C16" s="774"/>
      <c r="D16" s="776" t="s">
        <v>526</v>
      </c>
      <c r="E16" s="780" t="s">
        <v>538</v>
      </c>
      <c r="F16" s="780" t="s">
        <v>536</v>
      </c>
      <c r="G16" s="778"/>
    </row>
    <row r="17" spans="1:16" ht="22.5" customHeight="1" x14ac:dyDescent="0.3">
      <c r="A17" s="774" t="s">
        <v>476</v>
      </c>
      <c r="B17" s="775"/>
      <c r="C17" s="774" t="s">
        <v>522</v>
      </c>
      <c r="D17" s="776" t="s">
        <v>523</v>
      </c>
      <c r="E17" s="780" t="s">
        <v>541</v>
      </c>
      <c r="F17" s="780" t="s">
        <v>528</v>
      </c>
      <c r="G17" s="778"/>
    </row>
    <row r="18" spans="1:16" ht="22.5" customHeight="1" x14ac:dyDescent="0.3">
      <c r="A18" s="774"/>
      <c r="B18" s="775"/>
      <c r="C18" s="774"/>
      <c r="D18" s="776" t="s">
        <v>526</v>
      </c>
      <c r="E18" s="777" t="s">
        <v>524</v>
      </c>
      <c r="F18" s="777" t="s">
        <v>527</v>
      </c>
      <c r="G18" s="778"/>
    </row>
    <row r="19" spans="1:16" ht="22.5" customHeight="1" x14ac:dyDescent="0.3">
      <c r="A19" s="774"/>
      <c r="B19" s="775"/>
      <c r="C19" s="774" t="s">
        <v>529</v>
      </c>
      <c r="D19" s="776" t="s">
        <v>3</v>
      </c>
      <c r="E19" s="777" t="s">
        <v>547</v>
      </c>
      <c r="F19" s="777" t="s">
        <v>548</v>
      </c>
      <c r="G19" s="778"/>
    </row>
    <row r="20" spans="1:16" ht="22.5" customHeight="1" x14ac:dyDescent="0.3">
      <c r="A20" s="774"/>
      <c r="B20" s="775"/>
      <c r="C20" s="774"/>
      <c r="D20" s="776" t="s">
        <v>4</v>
      </c>
      <c r="E20" s="777" t="s">
        <v>549</v>
      </c>
      <c r="F20" s="777" t="s">
        <v>550</v>
      </c>
      <c r="G20" s="778"/>
    </row>
    <row r="21" spans="1:16" ht="22.5" customHeight="1" x14ac:dyDescent="0.3">
      <c r="A21" s="774" t="s">
        <v>551</v>
      </c>
      <c r="B21" s="775"/>
      <c r="C21" s="774" t="s">
        <v>522</v>
      </c>
      <c r="D21" s="776" t="s">
        <v>523</v>
      </c>
      <c r="E21" s="777" t="s">
        <v>527</v>
      </c>
      <c r="F21" s="777" t="s">
        <v>541</v>
      </c>
      <c r="G21" s="778"/>
    </row>
    <row r="22" spans="1:16" ht="22.5" customHeight="1" x14ac:dyDescent="0.3">
      <c r="A22" s="774"/>
      <c r="B22" s="775"/>
      <c r="C22" s="774"/>
      <c r="D22" s="776" t="s">
        <v>526</v>
      </c>
      <c r="E22" s="777" t="s">
        <v>540</v>
      </c>
      <c r="F22" s="777" t="s">
        <v>525</v>
      </c>
      <c r="G22" s="778"/>
      <c r="K22" s="781"/>
      <c r="L22" s="782"/>
      <c r="M22" s="781"/>
      <c r="N22" s="773"/>
      <c r="O22" s="783"/>
      <c r="P22" s="783"/>
    </row>
    <row r="23" spans="1:16" ht="22.5" customHeight="1" x14ac:dyDescent="0.3">
      <c r="A23" s="774" t="s">
        <v>483</v>
      </c>
      <c r="B23" s="775"/>
      <c r="C23" s="774" t="s">
        <v>529</v>
      </c>
      <c r="D23" s="776" t="s">
        <v>3</v>
      </c>
      <c r="E23" s="777" t="s">
        <v>552</v>
      </c>
      <c r="F23" s="777" t="s">
        <v>553</v>
      </c>
      <c r="G23" s="778"/>
      <c r="K23" s="781"/>
      <c r="L23" s="782"/>
      <c r="M23" s="781"/>
      <c r="N23" s="773"/>
      <c r="O23" s="783"/>
      <c r="P23" s="783"/>
    </row>
    <row r="24" spans="1:16" ht="22.5" customHeight="1" x14ac:dyDescent="0.3">
      <c r="A24" s="774"/>
      <c r="B24" s="775"/>
      <c r="C24" s="774"/>
      <c r="D24" s="776" t="s">
        <v>4</v>
      </c>
      <c r="E24" s="777" t="s">
        <v>533</v>
      </c>
      <c r="F24" s="777" t="s">
        <v>554</v>
      </c>
      <c r="G24" s="778"/>
      <c r="K24" s="781"/>
      <c r="L24" s="782"/>
      <c r="M24" s="781"/>
      <c r="N24" s="773"/>
      <c r="O24" s="783"/>
      <c r="P24" s="783"/>
    </row>
    <row r="25" spans="1:16" ht="22.5" customHeight="1" x14ac:dyDescent="0.3">
      <c r="A25" s="774" t="s">
        <v>555</v>
      </c>
      <c r="B25" s="775"/>
      <c r="C25" s="774" t="s">
        <v>522</v>
      </c>
      <c r="D25" s="776" t="s">
        <v>523</v>
      </c>
      <c r="E25" s="780" t="s">
        <v>541</v>
      </c>
      <c r="F25" s="780" t="s">
        <v>524</v>
      </c>
      <c r="G25" s="778"/>
    </row>
    <row r="26" spans="1:16" ht="22.5" customHeight="1" x14ac:dyDescent="0.3">
      <c r="A26" s="774"/>
      <c r="B26" s="775"/>
      <c r="C26" s="774"/>
      <c r="D26" s="776" t="s">
        <v>526</v>
      </c>
      <c r="E26" s="780" t="s">
        <v>556</v>
      </c>
      <c r="F26" s="780" t="s">
        <v>527</v>
      </c>
      <c r="G26" s="778"/>
    </row>
    <row r="27" spans="1:16" ht="22.5" customHeight="1" x14ac:dyDescent="0.3">
      <c r="A27" s="774" t="s">
        <v>490</v>
      </c>
      <c r="B27" s="775"/>
      <c r="C27" s="774" t="s">
        <v>557</v>
      </c>
      <c r="D27" s="776" t="s">
        <v>558</v>
      </c>
      <c r="E27" s="777" t="s">
        <v>559</v>
      </c>
      <c r="F27" s="777" t="s">
        <v>560</v>
      </c>
      <c r="G27" s="778"/>
      <c r="I27" s="784"/>
      <c r="J27" s="783"/>
      <c r="K27" s="781"/>
      <c r="L27" s="782"/>
      <c r="M27" s="781"/>
      <c r="N27" s="773"/>
      <c r="O27" s="783"/>
      <c r="P27" s="783"/>
    </row>
    <row r="28" spans="1:16" ht="22.5" customHeight="1" x14ac:dyDescent="0.3">
      <c r="A28" s="774"/>
      <c r="B28" s="775"/>
      <c r="C28" s="774" t="s">
        <v>529</v>
      </c>
      <c r="D28" s="776" t="s">
        <v>3</v>
      </c>
      <c r="E28" s="777" t="s">
        <v>543</v>
      </c>
      <c r="F28" s="777" t="s">
        <v>561</v>
      </c>
      <c r="G28" s="778"/>
      <c r="I28" s="784"/>
      <c r="J28" s="783"/>
      <c r="K28" s="781"/>
      <c r="L28" s="782"/>
      <c r="M28" s="781"/>
      <c r="N28" s="773"/>
      <c r="O28" s="783"/>
      <c r="P28" s="783"/>
    </row>
    <row r="29" spans="1:16" ht="22.5" customHeight="1" x14ac:dyDescent="0.3">
      <c r="A29" s="774"/>
      <c r="B29" s="775"/>
      <c r="C29" s="774"/>
      <c r="D29" s="776" t="s">
        <v>4</v>
      </c>
      <c r="E29" s="777" t="s">
        <v>545</v>
      </c>
      <c r="F29" s="777" t="s">
        <v>562</v>
      </c>
      <c r="G29" s="778"/>
      <c r="I29" s="784"/>
      <c r="J29" s="783"/>
      <c r="K29" s="781"/>
      <c r="L29" s="782"/>
      <c r="M29" s="781"/>
      <c r="N29" s="773"/>
      <c r="O29" s="783"/>
      <c r="P29" s="783"/>
    </row>
    <row r="30" spans="1:16" ht="22.5" customHeight="1" x14ac:dyDescent="0.3">
      <c r="A30" s="774" t="s">
        <v>563</v>
      </c>
      <c r="B30" s="775"/>
      <c r="C30" s="774"/>
      <c r="D30" s="776" t="s">
        <v>558</v>
      </c>
      <c r="E30" s="780" t="s">
        <v>560</v>
      </c>
      <c r="F30" s="780" t="s">
        <v>564</v>
      </c>
      <c r="G30" s="778"/>
      <c r="K30" s="781"/>
      <c r="L30" s="782"/>
      <c r="M30" s="781"/>
      <c r="N30" s="773"/>
      <c r="O30" s="784"/>
      <c r="P30" s="784"/>
    </row>
    <row r="31" spans="1:16" ht="22.5" customHeight="1" x14ac:dyDescent="0.3">
      <c r="A31" s="774"/>
      <c r="B31" s="775"/>
      <c r="C31" s="774" t="s">
        <v>529</v>
      </c>
      <c r="D31" s="776" t="s">
        <v>3</v>
      </c>
      <c r="E31" s="780" t="s">
        <v>548</v>
      </c>
      <c r="F31" s="780" t="s">
        <v>565</v>
      </c>
      <c r="G31" s="778"/>
      <c r="K31" s="781"/>
      <c r="L31" s="782"/>
      <c r="M31" s="781"/>
      <c r="N31" s="773"/>
      <c r="O31" s="784"/>
      <c r="P31" s="784"/>
    </row>
    <row r="32" spans="1:16" ht="22.5" customHeight="1" x14ac:dyDescent="0.3">
      <c r="A32" s="774"/>
      <c r="B32" s="775"/>
      <c r="C32" s="774"/>
      <c r="D32" s="776" t="s">
        <v>4</v>
      </c>
      <c r="E32" s="780" t="s">
        <v>550</v>
      </c>
      <c r="F32" s="780" t="s">
        <v>566</v>
      </c>
      <c r="G32" s="778"/>
      <c r="K32" s="781"/>
      <c r="L32" s="782"/>
      <c r="M32" s="781"/>
      <c r="N32" s="773"/>
      <c r="O32" s="784"/>
      <c r="P32" s="784"/>
    </row>
    <row r="33" spans="1:16" ht="22.5" customHeight="1" x14ac:dyDescent="0.3">
      <c r="A33" s="774" t="s">
        <v>567</v>
      </c>
      <c r="B33" s="775"/>
      <c r="C33" s="774"/>
      <c r="D33" s="776"/>
      <c r="E33" s="777" t="s">
        <v>568</v>
      </c>
      <c r="F33" s="777" t="s">
        <v>559</v>
      </c>
      <c r="G33" s="778"/>
      <c r="K33" s="781"/>
      <c r="L33" s="782"/>
      <c r="M33" s="781"/>
      <c r="N33" s="773"/>
      <c r="O33" s="784"/>
      <c r="P33" s="784"/>
    </row>
    <row r="34" spans="1:16" ht="22.5" customHeight="1" x14ac:dyDescent="0.3">
      <c r="A34" s="774"/>
      <c r="B34" s="775"/>
      <c r="C34" s="774" t="s">
        <v>529</v>
      </c>
      <c r="D34" s="776" t="s">
        <v>3</v>
      </c>
      <c r="E34" s="780" t="s">
        <v>553</v>
      </c>
      <c r="F34" s="780" t="s">
        <v>530</v>
      </c>
      <c r="G34" s="778"/>
    </row>
    <row r="35" spans="1:16" ht="22.5" customHeight="1" x14ac:dyDescent="0.3">
      <c r="A35" s="774"/>
      <c r="B35" s="775"/>
      <c r="C35" s="774"/>
      <c r="D35" s="776" t="s">
        <v>4</v>
      </c>
      <c r="E35" s="777" t="s">
        <v>554</v>
      </c>
      <c r="F35" s="777" t="s">
        <v>532</v>
      </c>
      <c r="G35" s="778"/>
      <c r="K35" s="781"/>
      <c r="L35" s="782"/>
      <c r="M35" s="781"/>
      <c r="N35" s="773"/>
      <c r="O35" s="783"/>
      <c r="P35" s="783"/>
    </row>
    <row r="36" spans="1:16" ht="22.5" customHeight="1" x14ac:dyDescent="0.3">
      <c r="A36" s="774" t="s">
        <v>569</v>
      </c>
      <c r="B36" s="775"/>
      <c r="C36" s="774" t="s">
        <v>529</v>
      </c>
      <c r="D36" s="776" t="s">
        <v>3</v>
      </c>
      <c r="E36" s="780" t="s">
        <v>561</v>
      </c>
      <c r="F36" s="777" t="s">
        <v>542</v>
      </c>
      <c r="G36" s="778"/>
      <c r="M36" s="773"/>
      <c r="N36" s="772"/>
      <c r="O36" s="772"/>
    </row>
    <row r="37" spans="1:16" ht="22.5" customHeight="1" x14ac:dyDescent="0.3">
      <c r="A37" s="774"/>
      <c r="B37" s="775"/>
      <c r="C37" s="774"/>
      <c r="D37" s="776" t="s">
        <v>4</v>
      </c>
      <c r="E37" s="777" t="s">
        <v>562</v>
      </c>
      <c r="F37" s="777" t="s">
        <v>544</v>
      </c>
      <c r="G37" s="778"/>
    </row>
    <row r="38" spans="1:16" ht="22.5" customHeight="1" x14ac:dyDescent="0.3">
      <c r="A38" s="774"/>
      <c r="B38" s="775"/>
      <c r="C38" s="774"/>
      <c r="D38" s="776" t="s">
        <v>5</v>
      </c>
      <c r="E38" s="777" t="s">
        <v>547</v>
      </c>
      <c r="F38" s="777" t="s">
        <v>565</v>
      </c>
      <c r="G38" s="778"/>
    </row>
    <row r="39" spans="1:16" ht="22.5" customHeight="1" x14ac:dyDescent="0.3">
      <c r="A39" s="774" t="s">
        <v>570</v>
      </c>
      <c r="B39" s="775"/>
      <c r="C39" s="774" t="s">
        <v>529</v>
      </c>
      <c r="D39" s="776" t="s">
        <v>3</v>
      </c>
      <c r="E39" s="778" t="s">
        <v>566</v>
      </c>
      <c r="F39" s="778" t="s">
        <v>549</v>
      </c>
      <c r="G39" s="778"/>
    </row>
    <row r="40" spans="1:16" ht="22.5" customHeight="1" x14ac:dyDescent="0.3">
      <c r="A40" s="774" t="s">
        <v>512</v>
      </c>
      <c r="B40" s="778"/>
      <c r="C40" s="774" t="s">
        <v>571</v>
      </c>
      <c r="D40" s="776" t="s">
        <v>3</v>
      </c>
      <c r="E40" s="778" t="s">
        <v>572</v>
      </c>
      <c r="F40" s="778" t="s">
        <v>573</v>
      </c>
      <c r="G40" s="778"/>
      <c r="H40" s="767" t="s">
        <v>574</v>
      </c>
    </row>
    <row r="41" spans="1:16" ht="22.5" customHeight="1" x14ac:dyDescent="0.3">
      <c r="A41" s="774"/>
      <c r="B41" s="775"/>
      <c r="C41" s="774"/>
      <c r="D41" s="776" t="s">
        <v>4</v>
      </c>
      <c r="E41" s="778" t="s">
        <v>575</v>
      </c>
      <c r="F41" s="778" t="s">
        <v>576</v>
      </c>
      <c r="G41" s="778"/>
    </row>
    <row r="42" spans="1:16" ht="22.5" customHeight="1" x14ac:dyDescent="0.3">
      <c r="A42" s="774"/>
      <c r="B42" s="775"/>
      <c r="C42" s="774" t="s">
        <v>577</v>
      </c>
      <c r="D42" s="776" t="s">
        <v>5</v>
      </c>
      <c r="E42" s="793" t="s">
        <v>578</v>
      </c>
      <c r="F42" s="778" t="s">
        <v>579</v>
      </c>
      <c r="G42" s="778"/>
    </row>
    <row r="43" spans="1:16" ht="22.5" customHeight="1" x14ac:dyDescent="0.3">
      <c r="A43" s="774" t="s">
        <v>517</v>
      </c>
      <c r="B43" s="775"/>
      <c r="C43" s="774" t="s">
        <v>529</v>
      </c>
      <c r="D43" s="776" t="s">
        <v>3</v>
      </c>
      <c r="E43" s="778"/>
      <c r="F43" s="789"/>
      <c r="G43" s="778"/>
    </row>
    <row r="44" spans="1:16" ht="22.5" customHeight="1" x14ac:dyDescent="0.3">
      <c r="A44" s="774"/>
      <c r="B44" s="775"/>
      <c r="C44" s="774"/>
      <c r="D44" s="776" t="s">
        <v>4</v>
      </c>
      <c r="E44" s="778"/>
      <c r="F44" s="778"/>
      <c r="G44" s="778"/>
    </row>
    <row r="45" spans="1:16" ht="22.5" customHeight="1" x14ac:dyDescent="0.3">
      <c r="A45" s="774"/>
      <c r="B45" s="775"/>
      <c r="C45" s="774" t="s">
        <v>571</v>
      </c>
      <c r="D45" s="776" t="s">
        <v>5</v>
      </c>
      <c r="E45" s="778" t="s">
        <v>575</v>
      </c>
      <c r="F45" s="778" t="s">
        <v>573</v>
      </c>
      <c r="G45" s="778"/>
    </row>
    <row r="46" spans="1:16" ht="22.5" customHeight="1" x14ac:dyDescent="0.3">
      <c r="A46" s="774" t="s">
        <v>580</v>
      </c>
      <c r="B46" s="775"/>
      <c r="C46" s="774" t="s">
        <v>571</v>
      </c>
      <c r="D46" s="776" t="s">
        <v>5</v>
      </c>
      <c r="E46" s="778" t="s">
        <v>572</v>
      </c>
      <c r="F46" s="778" t="s">
        <v>576</v>
      </c>
      <c r="G46" s="778"/>
    </row>
    <row r="47" spans="1:16" ht="22.5" customHeight="1" x14ac:dyDescent="0.3">
      <c r="A47" s="774"/>
      <c r="B47" s="775"/>
      <c r="C47" s="774" t="s">
        <v>581</v>
      </c>
      <c r="D47" s="790" t="s">
        <v>3</v>
      </c>
      <c r="E47" s="778" t="s">
        <v>582</v>
      </c>
      <c r="F47" s="778" t="s">
        <v>583</v>
      </c>
      <c r="G47" s="778"/>
    </row>
    <row r="48" spans="1:16" ht="22.5" customHeight="1" x14ac:dyDescent="0.3">
      <c r="A48" s="774"/>
      <c r="B48" s="775"/>
      <c r="C48" s="774"/>
      <c r="D48" s="776" t="s">
        <v>4</v>
      </c>
      <c r="E48" s="778" t="s">
        <v>584</v>
      </c>
      <c r="F48" s="778" t="s">
        <v>585</v>
      </c>
      <c r="G48" s="778"/>
    </row>
    <row r="49" spans="1:7" ht="22.5" customHeight="1" x14ac:dyDescent="0.3">
      <c r="A49" s="774" t="s">
        <v>586</v>
      </c>
      <c r="B49" s="775" t="s">
        <v>508</v>
      </c>
      <c r="C49" s="774" t="s">
        <v>529</v>
      </c>
      <c r="D49" s="776" t="s">
        <v>5</v>
      </c>
      <c r="E49" s="778"/>
      <c r="F49" s="778"/>
      <c r="G49" s="778"/>
    </row>
    <row r="50" spans="1:7" ht="22.5" customHeight="1" x14ac:dyDescent="0.3">
      <c r="A50" s="774"/>
      <c r="B50" s="775" t="s">
        <v>508</v>
      </c>
      <c r="C50" s="774" t="s">
        <v>529</v>
      </c>
      <c r="D50" s="776" t="s">
        <v>3</v>
      </c>
      <c r="E50" s="778"/>
      <c r="F50" s="778"/>
      <c r="G50" s="778"/>
    </row>
    <row r="51" spans="1:7" ht="22.5" customHeight="1" x14ac:dyDescent="0.3">
      <c r="A51" s="774"/>
      <c r="B51" s="775"/>
      <c r="C51" s="774" t="s">
        <v>571</v>
      </c>
      <c r="D51" s="776" t="s">
        <v>4</v>
      </c>
      <c r="E51" s="778" t="s">
        <v>572</v>
      </c>
      <c r="F51" s="778" t="s">
        <v>575</v>
      </c>
      <c r="G51" s="778"/>
    </row>
    <row r="52" spans="1:7" ht="22.5" customHeight="1" x14ac:dyDescent="0.3">
      <c r="A52" s="774" t="s">
        <v>587</v>
      </c>
      <c r="B52" s="775"/>
      <c r="C52" s="774" t="s">
        <v>571</v>
      </c>
      <c r="D52" s="776" t="s">
        <v>5</v>
      </c>
      <c r="E52" s="778" t="s">
        <v>576</v>
      </c>
      <c r="F52" s="778" t="s">
        <v>573</v>
      </c>
      <c r="G52" s="778"/>
    </row>
    <row r="53" spans="1:7" ht="22.5" customHeight="1" x14ac:dyDescent="0.3">
      <c r="A53" s="774"/>
      <c r="B53" s="775"/>
      <c r="C53" s="774" t="s">
        <v>581</v>
      </c>
      <c r="D53" s="776" t="s">
        <v>3</v>
      </c>
      <c r="E53" s="778" t="s">
        <v>588</v>
      </c>
      <c r="F53" s="778" t="s">
        <v>584</v>
      </c>
      <c r="G53" s="778"/>
    </row>
    <row r="54" spans="1:7" ht="22.5" customHeight="1" x14ac:dyDescent="0.3">
      <c r="A54" s="774"/>
      <c r="B54" s="775"/>
      <c r="C54" s="774"/>
      <c r="D54" s="776" t="s">
        <v>4</v>
      </c>
      <c r="E54" s="778" t="s">
        <v>585</v>
      </c>
      <c r="F54" s="778" t="s">
        <v>589</v>
      </c>
      <c r="G54" s="778"/>
    </row>
    <row r="55" spans="1:7" ht="22.5" customHeight="1" x14ac:dyDescent="0.3">
      <c r="A55" s="774" t="s">
        <v>590</v>
      </c>
      <c r="B55" s="775" t="s">
        <v>269</v>
      </c>
      <c r="C55" s="774" t="s">
        <v>529</v>
      </c>
      <c r="D55" s="776"/>
      <c r="E55" s="778"/>
      <c r="F55" s="778"/>
      <c r="G55" s="778"/>
    </row>
    <row r="56" spans="1:7" ht="22.5" customHeight="1" x14ac:dyDescent="0.3">
      <c r="A56" s="774"/>
      <c r="B56" s="775"/>
      <c r="C56" s="774" t="s">
        <v>581</v>
      </c>
      <c r="D56" s="776"/>
      <c r="E56" s="778" t="s">
        <v>589</v>
      </c>
      <c r="F56" s="778" t="s">
        <v>584</v>
      </c>
      <c r="G56" s="778"/>
    </row>
    <row r="57" spans="1:7" ht="22.5" customHeight="1" x14ac:dyDescent="0.3">
      <c r="A57" s="774"/>
      <c r="B57" s="775"/>
      <c r="C57" s="774"/>
      <c r="D57" s="776"/>
      <c r="E57" s="778" t="s">
        <v>585</v>
      </c>
      <c r="F57" s="778" t="s">
        <v>583</v>
      </c>
      <c r="G57" s="778"/>
    </row>
    <row r="58" spans="1:7" ht="22.5" customHeight="1" x14ac:dyDescent="0.3">
      <c r="A58" s="774"/>
      <c r="B58" s="775"/>
      <c r="C58" s="774"/>
      <c r="D58" s="776"/>
      <c r="E58" s="778"/>
      <c r="F58" s="778"/>
      <c r="G58" s="778"/>
    </row>
    <row r="59" spans="1:7" ht="22.5" customHeight="1" x14ac:dyDescent="0.3">
      <c r="A59" s="774"/>
      <c r="B59" s="775"/>
      <c r="C59" s="774"/>
      <c r="D59" s="776"/>
      <c r="E59" s="778"/>
      <c r="F59" s="778"/>
      <c r="G59" s="778"/>
    </row>
    <row r="60" spans="1:7" ht="22.5" customHeight="1" x14ac:dyDescent="0.3">
      <c r="A60" s="774"/>
      <c r="B60" s="775"/>
      <c r="C60" s="774"/>
      <c r="D60" s="776"/>
      <c r="E60" s="778"/>
      <c r="F60" s="778"/>
      <c r="G60" s="778"/>
    </row>
    <row r="61" spans="1:7" ht="22.5" customHeight="1" x14ac:dyDescent="0.3">
      <c r="A61" s="774"/>
      <c r="B61" s="775"/>
      <c r="C61" s="774"/>
      <c r="D61" s="776"/>
      <c r="E61" s="778"/>
      <c r="F61" s="778"/>
      <c r="G61" s="778"/>
    </row>
    <row r="62" spans="1:7" ht="22.5" customHeight="1" x14ac:dyDescent="0.3">
      <c r="A62" s="774"/>
      <c r="B62" s="775"/>
      <c r="C62" s="774"/>
      <c r="D62" s="776"/>
      <c r="E62" s="778"/>
      <c r="F62" s="778"/>
      <c r="G62" s="778"/>
    </row>
    <row r="63" spans="1:7" ht="22.5" customHeight="1" x14ac:dyDescent="0.3">
      <c r="A63" s="774"/>
      <c r="B63" s="775"/>
      <c r="C63" s="774"/>
      <c r="D63" s="776"/>
      <c r="E63" s="778"/>
      <c r="F63" s="778"/>
      <c r="G63" s="778"/>
    </row>
    <row r="64" spans="1:7" ht="22.5" customHeight="1" x14ac:dyDescent="0.3">
      <c r="A64" s="774"/>
      <c r="B64" s="775"/>
      <c r="C64" s="774"/>
      <c r="D64" s="776"/>
      <c r="E64" s="778"/>
      <c r="F64" s="778"/>
      <c r="G64" s="778"/>
    </row>
    <row r="65" spans="1:7" ht="22.5" customHeight="1" x14ac:dyDescent="0.3">
      <c r="A65" s="774"/>
      <c r="B65" s="775"/>
      <c r="C65" s="774"/>
      <c r="D65" s="776"/>
      <c r="E65" s="778"/>
      <c r="F65" s="778"/>
      <c r="G65" s="778"/>
    </row>
    <row r="66" spans="1:7" ht="22.5" customHeight="1" x14ac:dyDescent="0.3">
      <c r="A66" s="774"/>
      <c r="B66" s="775"/>
      <c r="C66" s="774"/>
      <c r="D66" s="776"/>
      <c r="E66" s="778"/>
      <c r="F66" s="778"/>
      <c r="G66" s="778"/>
    </row>
    <row r="67" spans="1:7" ht="22.5" customHeight="1" x14ac:dyDescent="0.3">
      <c r="A67" s="774"/>
      <c r="B67" s="775"/>
      <c r="C67" s="774"/>
      <c r="D67" s="776"/>
      <c r="E67" s="778"/>
      <c r="F67" s="778"/>
      <c r="G67" s="778"/>
    </row>
    <row r="68" spans="1:7" ht="22.5" customHeight="1" x14ac:dyDescent="0.3">
      <c r="A68" s="774"/>
      <c r="B68" s="774"/>
      <c r="C68" s="774"/>
      <c r="D68" s="776"/>
      <c r="E68" s="778"/>
      <c r="F68" s="778"/>
      <c r="G68" s="778"/>
    </row>
    <row r="69" spans="1:7" ht="22.5" customHeight="1" x14ac:dyDescent="0.3">
      <c r="A69" s="774"/>
      <c r="B69" s="774"/>
      <c r="C69" s="774"/>
      <c r="D69" s="776"/>
      <c r="E69" s="778"/>
      <c r="F69" s="778"/>
      <c r="G69" s="778"/>
    </row>
    <row r="70" spans="1:7" ht="22.5" customHeight="1" x14ac:dyDescent="0.3">
      <c r="A70" s="774"/>
      <c r="B70" s="774"/>
      <c r="C70" s="774"/>
      <c r="D70" s="776"/>
      <c r="E70" s="778"/>
      <c r="F70" s="778"/>
      <c r="G70" s="778"/>
    </row>
    <row r="71" spans="1:7" ht="22.5" customHeight="1" x14ac:dyDescent="0.3">
      <c r="A71" s="774"/>
      <c r="B71" s="774"/>
      <c r="C71" s="774"/>
      <c r="D71" s="776"/>
      <c r="E71" s="778"/>
      <c r="F71" s="778"/>
      <c r="G71" s="778"/>
    </row>
    <row r="72" spans="1:7" ht="22.5" customHeight="1" x14ac:dyDescent="0.3">
      <c r="A72" s="774"/>
      <c r="B72" s="774"/>
      <c r="C72" s="774"/>
      <c r="D72" s="776"/>
      <c r="E72" s="778"/>
      <c r="F72" s="778"/>
      <c r="G72" s="778"/>
    </row>
    <row r="73" spans="1:7" ht="22.5" customHeight="1" x14ac:dyDescent="0.3">
      <c r="A73" s="774"/>
      <c r="B73" s="774"/>
      <c r="C73" s="774"/>
      <c r="D73" s="776"/>
      <c r="E73" s="778"/>
      <c r="F73" s="778"/>
      <c r="G73" s="778"/>
    </row>
    <row r="74" spans="1:7" ht="22.5" customHeight="1" x14ac:dyDescent="0.3">
      <c r="A74" s="774"/>
      <c r="B74" s="774"/>
      <c r="C74" s="774"/>
      <c r="D74" s="776"/>
      <c r="E74" s="778"/>
      <c r="F74" s="778"/>
      <c r="G74" s="778"/>
    </row>
    <row r="75" spans="1:7" ht="22.5" customHeight="1" x14ac:dyDescent="0.3">
      <c r="A75" s="774"/>
      <c r="B75" s="774"/>
      <c r="C75" s="774"/>
      <c r="D75" s="776"/>
      <c r="E75" s="778"/>
      <c r="F75" s="778"/>
      <c r="G75" s="778"/>
    </row>
    <row r="76" spans="1:7" ht="22.5" customHeight="1" x14ac:dyDescent="0.3">
      <c r="A76" s="774"/>
      <c r="B76" s="774"/>
      <c r="C76" s="774"/>
      <c r="D76" s="776"/>
      <c r="E76" s="778"/>
      <c r="F76" s="778"/>
      <c r="G76" s="778"/>
    </row>
    <row r="77" spans="1:7" ht="22.5" customHeight="1" x14ac:dyDescent="0.3">
      <c r="A77" s="774"/>
      <c r="B77" s="774"/>
      <c r="C77" s="774"/>
      <c r="D77" s="776"/>
      <c r="E77" s="778"/>
      <c r="F77" s="778"/>
      <c r="G77" s="778"/>
    </row>
    <row r="78" spans="1:7" ht="22.5" customHeight="1" x14ac:dyDescent="0.3">
      <c r="A78" s="774"/>
      <c r="B78" s="774"/>
      <c r="C78" s="774"/>
      <c r="D78" s="776"/>
      <c r="E78" s="778"/>
      <c r="F78" s="778"/>
      <c r="G78" s="778"/>
    </row>
    <row r="79" spans="1:7" ht="22.5" customHeight="1" x14ac:dyDescent="0.3">
      <c r="A79" s="774"/>
      <c r="B79" s="774"/>
      <c r="C79" s="774"/>
      <c r="D79" s="776"/>
      <c r="E79" s="778"/>
      <c r="F79" s="778"/>
      <c r="G79" s="778"/>
    </row>
    <row r="80" spans="1:7" ht="22.5" customHeight="1" x14ac:dyDescent="0.3">
      <c r="A80" s="774"/>
      <c r="B80" s="774"/>
      <c r="C80" s="774"/>
      <c r="D80" s="776"/>
      <c r="E80" s="778"/>
      <c r="F80" s="778"/>
      <c r="G80" s="778"/>
    </row>
    <row r="81" spans="1:7" ht="22.5" customHeight="1" x14ac:dyDescent="0.3">
      <c r="A81" s="774"/>
      <c r="B81" s="774"/>
      <c r="C81" s="774"/>
      <c r="D81" s="776"/>
      <c r="E81" s="778"/>
      <c r="F81" s="778"/>
      <c r="G81" s="778"/>
    </row>
    <row r="82" spans="1:7" ht="22.5" customHeight="1" x14ac:dyDescent="0.3">
      <c r="A82" s="774"/>
      <c r="B82" s="774"/>
      <c r="C82" s="774"/>
      <c r="D82" s="776"/>
      <c r="E82" s="778"/>
      <c r="F82" s="778"/>
      <c r="G82" s="778"/>
    </row>
    <row r="83" spans="1:7" ht="22.5" customHeight="1" x14ac:dyDescent="0.3">
      <c r="A83" s="774"/>
      <c r="B83" s="774"/>
      <c r="C83" s="774"/>
      <c r="D83" s="776"/>
      <c r="E83" s="778"/>
      <c r="F83" s="778"/>
      <c r="G83" s="778"/>
    </row>
    <row r="84" spans="1:7" ht="22.5" customHeight="1" x14ac:dyDescent="0.3">
      <c r="A84" s="774"/>
      <c r="B84" s="774"/>
      <c r="C84" s="774"/>
      <c r="D84" s="776"/>
      <c r="E84" s="778"/>
      <c r="F84" s="778"/>
      <c r="G84" s="778"/>
    </row>
    <row r="85" spans="1:7" ht="22.5" customHeight="1" x14ac:dyDescent="0.3">
      <c r="A85" s="774"/>
      <c r="B85" s="774"/>
      <c r="C85" s="774"/>
      <c r="D85" s="776"/>
      <c r="E85" s="778"/>
      <c r="F85" s="778"/>
      <c r="G85" s="778"/>
    </row>
    <row r="86" spans="1:7" ht="22.5" customHeight="1" x14ac:dyDescent="0.3">
      <c r="A86" s="774"/>
      <c r="B86" s="774"/>
      <c r="C86" s="774"/>
      <c r="D86" s="776"/>
      <c r="E86" s="778"/>
      <c r="F86" s="778"/>
      <c r="G86" s="778"/>
    </row>
    <row r="87" spans="1:7" ht="22.5" customHeight="1" x14ac:dyDescent="0.3">
      <c r="A87" s="774"/>
      <c r="B87" s="774"/>
      <c r="C87" s="774"/>
      <c r="D87" s="776"/>
      <c r="E87" s="778"/>
      <c r="F87" s="778"/>
      <c r="G87" s="77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AB4A-766E-431E-9D32-163EBFDA89BA}">
  <dimension ref="A1:P79"/>
  <sheetViews>
    <sheetView workbookViewId="0">
      <selection activeCell="E10" sqref="E10"/>
    </sheetView>
  </sheetViews>
  <sheetFormatPr defaultRowHeight="14.4" x14ac:dyDescent="0.3"/>
  <cols>
    <col min="1" max="1" width="5.6640625" style="781" customWidth="1"/>
    <col min="2" max="2" width="3.44140625" style="781" bestFit="1" customWidth="1"/>
    <col min="3" max="3" width="5.88671875" style="781" bestFit="1" customWidth="1"/>
    <col min="4" max="4" width="4.33203125" style="773" customWidth="1"/>
    <col min="5" max="6" width="24.6640625" style="772" customWidth="1"/>
    <col min="7" max="7" width="11.6640625" style="772" customWidth="1"/>
    <col min="8" max="16384" width="8.88671875" style="767"/>
  </cols>
  <sheetData>
    <row r="1" spans="1:7" ht="25.8" x14ac:dyDescent="0.3">
      <c r="A1" s="791" t="s">
        <v>591</v>
      </c>
      <c r="B1" s="791"/>
      <c r="C1" s="791"/>
      <c r="D1" s="791"/>
      <c r="E1" s="791"/>
      <c r="F1" s="791"/>
      <c r="G1" s="791"/>
    </row>
    <row r="2" spans="1:7" ht="46.5" customHeight="1" x14ac:dyDescent="0.3">
      <c r="A2" s="794" t="s">
        <v>592</v>
      </c>
      <c r="B2" s="794"/>
      <c r="C2" s="794"/>
      <c r="D2" s="794"/>
      <c r="E2" s="794"/>
      <c r="F2" s="794"/>
      <c r="G2" s="794"/>
    </row>
    <row r="3" spans="1:7" ht="21" x14ac:dyDescent="0.3">
      <c r="A3" s="769"/>
      <c r="B3" s="769"/>
      <c r="C3" s="769"/>
      <c r="D3" s="769"/>
      <c r="E3" s="769"/>
      <c r="F3" s="769"/>
      <c r="G3" s="769"/>
    </row>
    <row r="4" spans="1:7" ht="66.599999999999994" x14ac:dyDescent="0.3">
      <c r="A4" s="770" t="s">
        <v>455</v>
      </c>
      <c r="B4" s="770" t="s">
        <v>456</v>
      </c>
      <c r="C4" s="770" t="s">
        <v>457</v>
      </c>
      <c r="D4" s="771" t="s">
        <v>458</v>
      </c>
      <c r="G4" s="773" t="s">
        <v>459</v>
      </c>
    </row>
    <row r="5" spans="1:7" ht="22.5" customHeight="1" x14ac:dyDescent="0.3">
      <c r="A5" s="774" t="s">
        <v>468</v>
      </c>
      <c r="B5" s="775"/>
      <c r="C5" s="774" t="s">
        <v>571</v>
      </c>
      <c r="D5" s="776"/>
      <c r="E5" s="777" t="s">
        <v>593</v>
      </c>
      <c r="F5" s="777" t="s">
        <v>594</v>
      </c>
      <c r="G5" s="778"/>
    </row>
    <row r="6" spans="1:7" ht="22.5" customHeight="1" x14ac:dyDescent="0.3">
      <c r="A6" s="774" t="s">
        <v>518</v>
      </c>
      <c r="B6" s="775"/>
      <c r="C6" s="774" t="s">
        <v>529</v>
      </c>
      <c r="D6" s="776"/>
      <c r="E6" s="777" t="s">
        <v>595</v>
      </c>
      <c r="F6" s="777" t="s">
        <v>596</v>
      </c>
      <c r="G6" s="778"/>
    </row>
    <row r="7" spans="1:7" ht="22.5" customHeight="1" x14ac:dyDescent="0.3">
      <c r="A7" s="774" t="s">
        <v>518</v>
      </c>
      <c r="B7" s="779"/>
      <c r="C7" s="774" t="s">
        <v>571</v>
      </c>
      <c r="D7" s="776"/>
      <c r="E7" s="780" t="s">
        <v>594</v>
      </c>
      <c r="F7" s="780" t="s">
        <v>597</v>
      </c>
      <c r="G7" s="778"/>
    </row>
    <row r="8" spans="1:7" ht="22.5" customHeight="1" x14ac:dyDescent="0.3">
      <c r="A8" s="774"/>
      <c r="B8" s="779"/>
      <c r="C8" s="774" t="s">
        <v>461</v>
      </c>
      <c r="D8" s="776"/>
      <c r="E8" s="780" t="s">
        <v>596</v>
      </c>
      <c r="F8" s="780" t="s">
        <v>598</v>
      </c>
      <c r="G8" s="778"/>
    </row>
    <row r="9" spans="1:7" ht="22.5" customHeight="1" x14ac:dyDescent="0.3">
      <c r="A9" s="774"/>
      <c r="B9" s="779"/>
      <c r="C9" s="774" t="s">
        <v>577</v>
      </c>
      <c r="D9" s="776"/>
      <c r="E9" s="780" t="s">
        <v>599</v>
      </c>
      <c r="F9" s="780" t="s">
        <v>600</v>
      </c>
      <c r="G9" s="778"/>
    </row>
    <row r="10" spans="1:7" ht="22.5" customHeight="1" x14ac:dyDescent="0.3">
      <c r="A10" s="774" t="s">
        <v>518</v>
      </c>
      <c r="B10" s="775"/>
      <c r="C10" s="774"/>
      <c r="D10" s="776"/>
      <c r="E10" s="780" t="s">
        <v>593</v>
      </c>
      <c r="F10" s="780" t="s">
        <v>597</v>
      </c>
      <c r="G10" s="778"/>
    </row>
    <row r="11" spans="1:7" ht="22.5" customHeight="1" x14ac:dyDescent="0.3">
      <c r="A11" s="774" t="s">
        <v>483</v>
      </c>
      <c r="B11" s="775"/>
      <c r="C11" s="774" t="s">
        <v>471</v>
      </c>
      <c r="D11" s="776"/>
      <c r="E11" s="780" t="s">
        <v>601</v>
      </c>
      <c r="F11" s="780" t="s">
        <v>602</v>
      </c>
      <c r="G11" s="778"/>
    </row>
    <row r="12" spans="1:7" ht="22.5" customHeight="1" x14ac:dyDescent="0.3">
      <c r="A12" s="774"/>
      <c r="B12" s="775"/>
      <c r="C12" s="774"/>
      <c r="D12" s="776"/>
      <c r="E12" s="780" t="s">
        <v>603</v>
      </c>
      <c r="F12" s="780" t="s">
        <v>604</v>
      </c>
      <c r="G12" s="778"/>
    </row>
    <row r="13" spans="1:7" ht="22.5" customHeight="1" x14ac:dyDescent="0.3">
      <c r="A13" s="774" t="s">
        <v>518</v>
      </c>
      <c r="B13" s="775"/>
      <c r="C13" s="774"/>
      <c r="D13" s="776"/>
      <c r="E13" s="780" t="s">
        <v>605</v>
      </c>
      <c r="F13" s="780" t="s">
        <v>601</v>
      </c>
      <c r="G13" s="778"/>
    </row>
    <row r="14" spans="1:7" ht="22.5" customHeight="1" x14ac:dyDescent="0.3">
      <c r="A14" s="774"/>
      <c r="B14" s="775"/>
      <c r="C14" s="774"/>
      <c r="D14" s="776"/>
      <c r="E14" s="780" t="s">
        <v>602</v>
      </c>
      <c r="F14" s="780" t="s">
        <v>604</v>
      </c>
      <c r="G14" s="778"/>
    </row>
    <row r="15" spans="1:7" ht="22.5" customHeight="1" x14ac:dyDescent="0.3">
      <c r="A15" s="774" t="s">
        <v>518</v>
      </c>
      <c r="B15" s="775"/>
      <c r="C15" s="774"/>
      <c r="D15" s="776"/>
      <c r="E15" s="780" t="s">
        <v>604</v>
      </c>
      <c r="F15" s="780" t="s">
        <v>601</v>
      </c>
      <c r="G15" s="778"/>
    </row>
    <row r="16" spans="1:7" ht="22.5" customHeight="1" x14ac:dyDescent="0.3">
      <c r="A16" s="774"/>
      <c r="B16" s="775"/>
      <c r="C16" s="774"/>
      <c r="D16" s="776"/>
      <c r="E16" s="777" t="s">
        <v>602</v>
      </c>
      <c r="F16" s="777" t="s">
        <v>603</v>
      </c>
      <c r="G16" s="778"/>
    </row>
    <row r="17" spans="1:16" ht="22.5" customHeight="1" x14ac:dyDescent="0.3">
      <c r="A17" s="774" t="s">
        <v>563</v>
      </c>
      <c r="B17" s="775"/>
      <c r="C17" s="774" t="s">
        <v>514</v>
      </c>
      <c r="D17" s="776"/>
      <c r="E17" s="777" t="s">
        <v>606</v>
      </c>
      <c r="F17" s="777" t="s">
        <v>607</v>
      </c>
      <c r="G17" s="778"/>
    </row>
    <row r="18" spans="1:16" ht="22.5" customHeight="1" x14ac:dyDescent="0.3">
      <c r="A18" s="774"/>
      <c r="B18" s="775"/>
      <c r="C18" s="774"/>
      <c r="D18" s="776"/>
      <c r="E18" s="777" t="s">
        <v>607</v>
      </c>
      <c r="F18" s="777" t="s">
        <v>608</v>
      </c>
      <c r="G18" s="778"/>
    </row>
    <row r="19" spans="1:16" ht="22.5" customHeight="1" x14ac:dyDescent="0.3">
      <c r="A19" s="774"/>
      <c r="B19" s="775"/>
      <c r="C19" s="774"/>
      <c r="D19" s="776"/>
      <c r="E19" s="777" t="s">
        <v>608</v>
      </c>
      <c r="F19" s="777" t="s">
        <v>606</v>
      </c>
      <c r="G19" s="778"/>
    </row>
    <row r="20" spans="1:16" ht="22.5" customHeight="1" x14ac:dyDescent="0.3">
      <c r="A20" s="774"/>
      <c r="B20" s="775"/>
      <c r="C20" s="774"/>
      <c r="D20" s="776"/>
      <c r="E20" s="785"/>
      <c r="F20" s="777"/>
      <c r="G20" s="778"/>
      <c r="K20" s="781"/>
      <c r="L20" s="782"/>
      <c r="M20" s="781"/>
      <c r="N20" s="773"/>
      <c r="O20" s="783"/>
      <c r="P20" s="783"/>
    </row>
    <row r="21" spans="1:16" ht="22.5" customHeight="1" x14ac:dyDescent="0.3">
      <c r="A21" s="774"/>
      <c r="B21" s="775"/>
      <c r="C21" s="774"/>
      <c r="D21" s="776"/>
      <c r="E21" s="780"/>
      <c r="F21" s="795"/>
      <c r="G21" s="778"/>
    </row>
    <row r="22" spans="1:16" ht="22.5" customHeight="1" x14ac:dyDescent="0.3">
      <c r="A22" s="774"/>
      <c r="B22" s="775"/>
      <c r="C22" s="774"/>
      <c r="D22" s="776"/>
      <c r="E22" s="795"/>
      <c r="F22" s="780"/>
      <c r="G22" s="778"/>
    </row>
    <row r="23" spans="1:16" ht="22.5" customHeight="1" x14ac:dyDescent="0.3">
      <c r="A23" s="774"/>
      <c r="B23" s="775"/>
      <c r="C23" s="774"/>
      <c r="D23" s="776"/>
      <c r="E23" s="777"/>
      <c r="F23" s="785"/>
      <c r="G23" s="778"/>
      <c r="I23" s="784"/>
      <c r="J23" s="783"/>
      <c r="K23" s="781"/>
      <c r="L23" s="782"/>
      <c r="M23" s="781"/>
      <c r="N23" s="773"/>
      <c r="O23" s="783"/>
      <c r="P23" s="783"/>
    </row>
    <row r="24" spans="1:16" ht="22.5" customHeight="1" x14ac:dyDescent="0.3">
      <c r="A24" s="774"/>
      <c r="B24" s="775"/>
      <c r="C24" s="774"/>
      <c r="D24" s="776"/>
      <c r="E24" s="780"/>
      <c r="F24" s="785"/>
      <c r="G24" s="778"/>
      <c r="K24" s="781"/>
      <c r="L24" s="782"/>
      <c r="M24" s="781"/>
      <c r="N24" s="773"/>
      <c r="O24" s="784"/>
      <c r="P24" s="784"/>
    </row>
    <row r="25" spans="1:16" ht="22.5" customHeight="1" x14ac:dyDescent="0.3">
      <c r="A25" s="774"/>
      <c r="B25" s="775"/>
      <c r="C25" s="774"/>
      <c r="D25" s="776"/>
      <c r="E25" s="785"/>
      <c r="F25" s="777"/>
      <c r="G25" s="778"/>
      <c r="K25" s="781"/>
      <c r="L25" s="782"/>
      <c r="M25" s="781"/>
      <c r="N25" s="773"/>
      <c r="O25" s="784"/>
      <c r="P25" s="784"/>
    </row>
    <row r="26" spans="1:16" ht="22.5" customHeight="1" x14ac:dyDescent="0.3">
      <c r="A26" s="774"/>
      <c r="B26" s="775"/>
      <c r="C26" s="774"/>
      <c r="D26" s="776"/>
      <c r="E26" s="780"/>
      <c r="F26" s="780"/>
      <c r="G26" s="778"/>
    </row>
    <row r="27" spans="1:16" ht="22.5" customHeight="1" x14ac:dyDescent="0.3">
      <c r="A27" s="774"/>
      <c r="B27" s="775"/>
      <c r="C27" s="774"/>
      <c r="D27" s="776"/>
      <c r="E27" s="777"/>
      <c r="F27" s="777"/>
      <c r="G27" s="778"/>
      <c r="K27" s="781"/>
      <c r="L27" s="782"/>
      <c r="M27" s="781"/>
      <c r="N27" s="773"/>
      <c r="O27" s="783"/>
      <c r="P27" s="783"/>
    </row>
    <row r="28" spans="1:16" ht="22.5" customHeight="1" x14ac:dyDescent="0.3">
      <c r="A28" s="774"/>
      <c r="B28" s="775"/>
      <c r="C28" s="774"/>
      <c r="D28" s="776"/>
      <c r="E28" s="780"/>
      <c r="F28" s="777"/>
      <c r="G28" s="778"/>
      <c r="M28" s="773"/>
      <c r="N28" s="772"/>
      <c r="O28" s="772"/>
    </row>
    <row r="29" spans="1:16" ht="22.5" customHeight="1" x14ac:dyDescent="0.3">
      <c r="A29" s="774"/>
      <c r="B29" s="775"/>
      <c r="C29" s="774"/>
      <c r="D29" s="776"/>
      <c r="E29" s="777"/>
      <c r="F29" s="777"/>
      <c r="G29" s="778"/>
    </row>
    <row r="30" spans="1:16" ht="22.5" customHeight="1" x14ac:dyDescent="0.3">
      <c r="A30" s="774"/>
      <c r="B30" s="775"/>
      <c r="C30" s="774"/>
      <c r="D30" s="776"/>
      <c r="E30" s="777"/>
      <c r="F30" s="777"/>
      <c r="G30" s="778"/>
    </row>
    <row r="31" spans="1:16" ht="22.5" customHeight="1" x14ac:dyDescent="0.3">
      <c r="A31" s="774"/>
      <c r="B31" s="775"/>
      <c r="C31" s="774"/>
      <c r="D31" s="776"/>
      <c r="E31" s="778"/>
      <c r="F31" s="778"/>
      <c r="G31" s="778"/>
    </row>
    <row r="32" spans="1:16" ht="22.5" customHeight="1" x14ac:dyDescent="0.3">
      <c r="A32" s="774"/>
      <c r="B32" s="775"/>
      <c r="C32" s="774"/>
      <c r="D32" s="776"/>
      <c r="E32" s="778"/>
      <c r="F32" s="778"/>
      <c r="G32" s="778"/>
    </row>
    <row r="33" spans="1:7" ht="22.5" customHeight="1" x14ac:dyDescent="0.3">
      <c r="A33" s="774"/>
      <c r="B33" s="775"/>
      <c r="C33" s="774"/>
      <c r="D33" s="776"/>
      <c r="E33" s="778"/>
      <c r="F33" s="778"/>
      <c r="G33" s="778"/>
    </row>
    <row r="34" spans="1:7" ht="22.5" customHeight="1" x14ac:dyDescent="0.3">
      <c r="A34" s="774"/>
      <c r="B34" s="775"/>
      <c r="C34" s="796"/>
      <c r="D34" s="787"/>
      <c r="E34" s="788"/>
      <c r="F34" s="778"/>
      <c r="G34" s="778"/>
    </row>
    <row r="35" spans="1:7" ht="22.5" customHeight="1" x14ac:dyDescent="0.3">
      <c r="A35" s="774"/>
      <c r="B35" s="775"/>
      <c r="C35" s="774"/>
      <c r="D35" s="776"/>
      <c r="E35" s="778"/>
      <c r="F35" s="789"/>
      <c r="G35" s="778"/>
    </row>
    <row r="36" spans="1:7" ht="22.5" customHeight="1" x14ac:dyDescent="0.3">
      <c r="A36" s="774"/>
      <c r="B36" s="775"/>
      <c r="C36" s="774"/>
      <c r="D36" s="776"/>
      <c r="E36" s="778"/>
      <c r="F36" s="778"/>
      <c r="G36" s="778"/>
    </row>
    <row r="37" spans="1:7" ht="22.5" customHeight="1" x14ac:dyDescent="0.3">
      <c r="A37" s="774"/>
      <c r="B37" s="775"/>
      <c r="C37" s="774"/>
      <c r="D37" s="776"/>
      <c r="E37" s="778"/>
      <c r="F37" s="778"/>
      <c r="G37" s="778"/>
    </row>
    <row r="38" spans="1:7" ht="22.5" customHeight="1" x14ac:dyDescent="0.3">
      <c r="A38" s="774"/>
      <c r="B38" s="775"/>
      <c r="C38" s="774"/>
      <c r="D38" s="776"/>
      <c r="E38" s="778"/>
      <c r="F38" s="778"/>
      <c r="G38" s="778"/>
    </row>
    <row r="39" spans="1:7" ht="22.5" customHeight="1" x14ac:dyDescent="0.3">
      <c r="A39" s="774"/>
      <c r="B39" s="775"/>
      <c r="C39" s="774"/>
      <c r="D39" s="790"/>
      <c r="E39" s="778"/>
      <c r="F39" s="778"/>
      <c r="G39" s="778"/>
    </row>
    <row r="40" spans="1:7" ht="22.5" customHeight="1" x14ac:dyDescent="0.3">
      <c r="A40" s="774"/>
      <c r="B40" s="775"/>
      <c r="C40" s="774"/>
      <c r="D40" s="776"/>
      <c r="E40" s="778"/>
      <c r="F40" s="778"/>
      <c r="G40" s="778"/>
    </row>
    <row r="41" spans="1:7" ht="22.5" customHeight="1" x14ac:dyDescent="0.3">
      <c r="A41" s="774"/>
      <c r="B41" s="775"/>
      <c r="C41" s="774"/>
      <c r="D41" s="776"/>
      <c r="E41" s="778"/>
      <c r="F41" s="778"/>
      <c r="G41" s="778"/>
    </row>
    <row r="42" spans="1:7" ht="22.5" customHeight="1" x14ac:dyDescent="0.3">
      <c r="A42" s="774"/>
      <c r="B42" s="775"/>
      <c r="C42" s="774"/>
      <c r="D42" s="776"/>
      <c r="E42" s="778"/>
      <c r="F42" s="778"/>
      <c r="G42" s="778"/>
    </row>
    <row r="43" spans="1:7" ht="22.5" customHeight="1" x14ac:dyDescent="0.3">
      <c r="A43" s="774"/>
      <c r="B43" s="775"/>
      <c r="C43" s="774"/>
      <c r="D43" s="776"/>
      <c r="E43" s="778"/>
      <c r="F43" s="778"/>
      <c r="G43" s="778"/>
    </row>
    <row r="44" spans="1:7" ht="22.5" customHeight="1" x14ac:dyDescent="0.3">
      <c r="A44" s="774"/>
      <c r="B44" s="775"/>
      <c r="C44" s="774"/>
      <c r="D44" s="776"/>
      <c r="E44" s="778"/>
      <c r="F44" s="778"/>
      <c r="G44" s="778"/>
    </row>
    <row r="45" spans="1:7" ht="22.5" customHeight="1" x14ac:dyDescent="0.3">
      <c r="A45" s="774"/>
      <c r="B45" s="775"/>
      <c r="C45" s="774"/>
      <c r="D45" s="776"/>
      <c r="E45" s="778"/>
      <c r="F45" s="778"/>
      <c r="G45" s="778"/>
    </row>
    <row r="46" spans="1:7" ht="22.5" customHeight="1" x14ac:dyDescent="0.3">
      <c r="A46" s="774"/>
      <c r="B46" s="775"/>
      <c r="C46" s="774"/>
      <c r="D46" s="776"/>
      <c r="E46" s="778"/>
      <c r="F46" s="778"/>
      <c r="G46" s="778"/>
    </row>
    <row r="47" spans="1:7" ht="22.5" customHeight="1" x14ac:dyDescent="0.3">
      <c r="A47" s="774"/>
      <c r="B47" s="775"/>
      <c r="C47" s="774"/>
      <c r="D47" s="776"/>
      <c r="E47" s="778"/>
      <c r="F47" s="778"/>
      <c r="G47" s="778"/>
    </row>
    <row r="48" spans="1:7" ht="22.5" customHeight="1" x14ac:dyDescent="0.3">
      <c r="A48" s="774"/>
      <c r="B48" s="775"/>
      <c r="C48" s="774"/>
      <c r="D48" s="776"/>
      <c r="E48" s="778"/>
      <c r="F48" s="778"/>
      <c r="G48" s="778"/>
    </row>
    <row r="49" spans="1:7" ht="22.5" customHeight="1" x14ac:dyDescent="0.3">
      <c r="A49" s="774"/>
      <c r="B49" s="775"/>
      <c r="C49" s="774"/>
      <c r="D49" s="776"/>
      <c r="E49" s="778"/>
      <c r="F49" s="778"/>
      <c r="G49" s="778"/>
    </row>
    <row r="50" spans="1:7" ht="22.5" customHeight="1" x14ac:dyDescent="0.3">
      <c r="A50" s="774"/>
      <c r="B50" s="775"/>
      <c r="C50" s="774"/>
      <c r="D50" s="776"/>
      <c r="E50" s="778"/>
      <c r="F50" s="778"/>
      <c r="G50" s="778"/>
    </row>
    <row r="51" spans="1:7" ht="22.5" customHeight="1" x14ac:dyDescent="0.3">
      <c r="A51" s="774"/>
      <c r="B51" s="775"/>
      <c r="C51" s="774"/>
      <c r="D51" s="776"/>
      <c r="E51" s="778"/>
      <c r="F51" s="778"/>
      <c r="G51" s="778"/>
    </row>
    <row r="52" spans="1:7" ht="22.5" customHeight="1" x14ac:dyDescent="0.3">
      <c r="A52" s="774"/>
      <c r="B52" s="775"/>
      <c r="C52" s="774"/>
      <c r="D52" s="776"/>
      <c r="E52" s="778"/>
      <c r="F52" s="778"/>
      <c r="G52" s="778"/>
    </row>
    <row r="53" spans="1:7" ht="22.5" customHeight="1" x14ac:dyDescent="0.3">
      <c r="A53" s="774"/>
      <c r="B53" s="775"/>
      <c r="C53" s="774"/>
      <c r="D53" s="776"/>
      <c r="E53" s="778"/>
      <c r="F53" s="778"/>
      <c r="G53" s="778"/>
    </row>
    <row r="54" spans="1:7" ht="22.5" customHeight="1" x14ac:dyDescent="0.3">
      <c r="A54" s="774"/>
      <c r="B54" s="775"/>
      <c r="C54" s="774"/>
      <c r="D54" s="776"/>
      <c r="E54" s="778"/>
      <c r="F54" s="778"/>
      <c r="G54" s="778"/>
    </row>
    <row r="55" spans="1:7" ht="22.5" customHeight="1" x14ac:dyDescent="0.3">
      <c r="A55" s="774"/>
      <c r="B55" s="775"/>
      <c r="C55" s="774"/>
      <c r="D55" s="776"/>
      <c r="E55" s="778"/>
      <c r="F55" s="778"/>
      <c r="G55" s="778"/>
    </row>
    <row r="56" spans="1:7" ht="22.5" customHeight="1" x14ac:dyDescent="0.3">
      <c r="A56" s="774"/>
      <c r="B56" s="775"/>
      <c r="C56" s="774"/>
      <c r="D56" s="776"/>
      <c r="E56" s="778"/>
      <c r="F56" s="778"/>
      <c r="G56" s="778"/>
    </row>
    <row r="57" spans="1:7" ht="22.5" customHeight="1" x14ac:dyDescent="0.3">
      <c r="A57" s="774"/>
      <c r="B57" s="775"/>
      <c r="C57" s="774"/>
      <c r="D57" s="776"/>
      <c r="E57" s="778"/>
      <c r="F57" s="778"/>
      <c r="G57" s="778"/>
    </row>
    <row r="58" spans="1:7" ht="22.5" customHeight="1" x14ac:dyDescent="0.3">
      <c r="A58" s="774"/>
      <c r="B58" s="775"/>
      <c r="C58" s="774"/>
      <c r="D58" s="776"/>
      <c r="E58" s="778"/>
      <c r="F58" s="778"/>
      <c r="G58" s="778"/>
    </row>
    <row r="59" spans="1:7" ht="22.5" customHeight="1" x14ac:dyDescent="0.3">
      <c r="A59" s="774"/>
      <c r="B59" s="775"/>
      <c r="C59" s="774"/>
      <c r="D59" s="776"/>
      <c r="E59" s="778"/>
      <c r="F59" s="778"/>
      <c r="G59" s="778"/>
    </row>
    <row r="60" spans="1:7" ht="22.5" customHeight="1" x14ac:dyDescent="0.3">
      <c r="A60" s="774"/>
      <c r="B60" s="774"/>
      <c r="C60" s="774"/>
      <c r="D60" s="776"/>
      <c r="E60" s="778"/>
      <c r="F60" s="778"/>
      <c r="G60" s="778"/>
    </row>
    <row r="61" spans="1:7" ht="22.5" customHeight="1" x14ac:dyDescent="0.3">
      <c r="A61" s="774"/>
      <c r="B61" s="774"/>
      <c r="C61" s="774"/>
      <c r="D61" s="776"/>
      <c r="E61" s="778"/>
      <c r="F61" s="778"/>
      <c r="G61" s="778"/>
    </row>
    <row r="62" spans="1:7" ht="22.5" customHeight="1" x14ac:dyDescent="0.3">
      <c r="A62" s="774"/>
      <c r="B62" s="774"/>
      <c r="C62" s="774"/>
      <c r="D62" s="776"/>
      <c r="E62" s="778"/>
      <c r="F62" s="778"/>
      <c r="G62" s="778"/>
    </row>
    <row r="63" spans="1:7" ht="22.5" customHeight="1" x14ac:dyDescent="0.3">
      <c r="A63" s="774"/>
      <c r="B63" s="774"/>
      <c r="C63" s="774"/>
      <c r="D63" s="776"/>
      <c r="E63" s="778"/>
      <c r="F63" s="778"/>
      <c r="G63" s="778"/>
    </row>
    <row r="64" spans="1:7" ht="22.5" customHeight="1" x14ac:dyDescent="0.3">
      <c r="A64" s="774"/>
      <c r="B64" s="774"/>
      <c r="C64" s="774"/>
      <c r="D64" s="776"/>
      <c r="E64" s="778"/>
      <c r="F64" s="778"/>
      <c r="G64" s="778"/>
    </row>
    <row r="65" spans="1:7" ht="22.5" customHeight="1" x14ac:dyDescent="0.3">
      <c r="A65" s="774"/>
      <c r="B65" s="774"/>
      <c r="C65" s="774"/>
      <c r="D65" s="776"/>
      <c r="E65" s="778"/>
      <c r="F65" s="778"/>
      <c r="G65" s="778"/>
    </row>
    <row r="66" spans="1:7" ht="22.5" customHeight="1" x14ac:dyDescent="0.3">
      <c r="A66" s="774"/>
      <c r="B66" s="774"/>
      <c r="C66" s="774"/>
      <c r="D66" s="776"/>
      <c r="E66" s="778"/>
      <c r="F66" s="778"/>
      <c r="G66" s="778"/>
    </row>
    <row r="67" spans="1:7" ht="22.5" customHeight="1" x14ac:dyDescent="0.3">
      <c r="A67" s="774"/>
      <c r="B67" s="774"/>
      <c r="C67" s="774"/>
      <c r="D67" s="776"/>
      <c r="E67" s="778"/>
      <c r="F67" s="778"/>
      <c r="G67" s="778"/>
    </row>
    <row r="68" spans="1:7" ht="22.5" customHeight="1" x14ac:dyDescent="0.3">
      <c r="A68" s="774"/>
      <c r="B68" s="774"/>
      <c r="C68" s="774"/>
      <c r="D68" s="776"/>
      <c r="E68" s="778"/>
      <c r="F68" s="778"/>
      <c r="G68" s="778"/>
    </row>
    <row r="69" spans="1:7" ht="22.5" customHeight="1" x14ac:dyDescent="0.3">
      <c r="A69" s="774"/>
      <c r="B69" s="774"/>
      <c r="C69" s="774"/>
      <c r="D69" s="776"/>
      <c r="E69" s="778"/>
      <c r="F69" s="778"/>
      <c r="G69" s="778"/>
    </row>
    <row r="70" spans="1:7" ht="22.5" customHeight="1" x14ac:dyDescent="0.3">
      <c r="A70" s="774"/>
      <c r="B70" s="774"/>
      <c r="C70" s="774"/>
      <c r="D70" s="776"/>
      <c r="E70" s="778"/>
      <c r="F70" s="778"/>
      <c r="G70" s="778"/>
    </row>
    <row r="71" spans="1:7" ht="22.5" customHeight="1" x14ac:dyDescent="0.3">
      <c r="A71" s="774"/>
      <c r="B71" s="774"/>
      <c r="C71" s="774"/>
      <c r="D71" s="776"/>
      <c r="E71" s="778"/>
      <c r="F71" s="778"/>
      <c r="G71" s="778"/>
    </row>
    <row r="72" spans="1:7" ht="22.5" customHeight="1" x14ac:dyDescent="0.3">
      <c r="A72" s="774"/>
      <c r="B72" s="774"/>
      <c r="C72" s="774"/>
      <c r="D72" s="776"/>
      <c r="E72" s="778"/>
      <c r="F72" s="778"/>
      <c r="G72" s="778"/>
    </row>
    <row r="73" spans="1:7" ht="22.5" customHeight="1" x14ac:dyDescent="0.3">
      <c r="A73" s="774"/>
      <c r="B73" s="774"/>
      <c r="C73" s="774"/>
      <c r="D73" s="776"/>
      <c r="E73" s="778"/>
      <c r="F73" s="778"/>
      <c r="G73" s="778"/>
    </row>
    <row r="74" spans="1:7" ht="22.5" customHeight="1" x14ac:dyDescent="0.3">
      <c r="A74" s="774"/>
      <c r="B74" s="774"/>
      <c r="C74" s="774"/>
      <c r="D74" s="776"/>
      <c r="E74" s="778"/>
      <c r="F74" s="778"/>
      <c r="G74" s="778"/>
    </row>
    <row r="75" spans="1:7" ht="22.5" customHeight="1" x14ac:dyDescent="0.3">
      <c r="A75" s="774"/>
      <c r="B75" s="774"/>
      <c r="C75" s="774"/>
      <c r="D75" s="776"/>
      <c r="E75" s="778"/>
      <c r="F75" s="778"/>
      <c r="G75" s="778"/>
    </row>
    <row r="76" spans="1:7" ht="22.5" customHeight="1" x14ac:dyDescent="0.3">
      <c r="A76" s="774"/>
      <c r="B76" s="774"/>
      <c r="C76" s="774"/>
      <c r="D76" s="776"/>
      <c r="E76" s="778"/>
      <c r="F76" s="778"/>
      <c r="G76" s="778"/>
    </row>
    <row r="77" spans="1:7" ht="22.5" customHeight="1" x14ac:dyDescent="0.3">
      <c r="A77" s="774"/>
      <c r="B77" s="774"/>
      <c r="C77" s="774"/>
      <c r="D77" s="776"/>
      <c r="E77" s="778"/>
      <c r="F77" s="778"/>
      <c r="G77" s="778"/>
    </row>
    <row r="78" spans="1:7" ht="22.5" customHeight="1" x14ac:dyDescent="0.3">
      <c r="A78" s="774"/>
      <c r="B78" s="774"/>
      <c r="C78" s="774"/>
      <c r="D78" s="776"/>
      <c r="E78" s="778"/>
      <c r="F78" s="778"/>
      <c r="G78" s="778"/>
    </row>
    <row r="79" spans="1:7" ht="22.5" customHeight="1" x14ac:dyDescent="0.3">
      <c r="A79" s="774"/>
      <c r="B79" s="774"/>
      <c r="C79" s="774"/>
      <c r="D79" s="776"/>
      <c r="E79" s="778"/>
      <c r="F79" s="778"/>
      <c r="G79" s="77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55B5-64BA-4E61-A97D-BB2177EDC230}">
  <dimension ref="A1:P77"/>
  <sheetViews>
    <sheetView workbookViewId="0">
      <selection activeCell="E38" sqref="E38"/>
    </sheetView>
  </sheetViews>
  <sheetFormatPr defaultRowHeight="14.4" x14ac:dyDescent="0.3"/>
  <cols>
    <col min="1" max="1" width="5.6640625" style="781" customWidth="1"/>
    <col min="2" max="2" width="8.44140625" style="781" bestFit="1" customWidth="1"/>
    <col min="3" max="3" width="6.88671875" style="781" bestFit="1" customWidth="1"/>
    <col min="4" max="4" width="4.33203125" style="773" customWidth="1"/>
    <col min="5" max="6" width="24.6640625" style="772" customWidth="1"/>
    <col min="7" max="7" width="11.6640625" style="772" customWidth="1"/>
    <col min="8" max="16384" width="8.88671875" style="767"/>
  </cols>
  <sheetData>
    <row r="1" spans="1:7" ht="21" x14ac:dyDescent="0.3">
      <c r="A1" s="766" t="s">
        <v>453</v>
      </c>
      <c r="B1" s="766"/>
      <c r="C1" s="766"/>
      <c r="D1" s="766"/>
      <c r="E1" s="766"/>
      <c r="F1" s="766"/>
      <c r="G1" s="766"/>
    </row>
    <row r="2" spans="1:7" ht="46.5" customHeight="1" x14ac:dyDescent="0.3">
      <c r="A2" s="768" t="s">
        <v>454</v>
      </c>
      <c r="B2" s="768"/>
      <c r="C2" s="768"/>
      <c r="D2" s="768"/>
      <c r="E2" s="768"/>
      <c r="F2" s="768"/>
      <c r="G2" s="768"/>
    </row>
    <row r="3" spans="1:7" ht="21" x14ac:dyDescent="0.3">
      <c r="A3" s="769"/>
      <c r="B3" s="769"/>
      <c r="C3" s="769"/>
      <c r="D3" s="769"/>
      <c r="E3" s="769"/>
      <c r="F3" s="769"/>
      <c r="G3" s="769"/>
    </row>
    <row r="4" spans="1:7" ht="66.599999999999994" x14ac:dyDescent="0.3">
      <c r="A4" s="770" t="s">
        <v>455</v>
      </c>
      <c r="B4" s="770" t="s">
        <v>456</v>
      </c>
      <c r="C4" s="770" t="s">
        <v>457</v>
      </c>
      <c r="D4" s="771" t="s">
        <v>458</v>
      </c>
      <c r="G4" s="773" t="s">
        <v>459</v>
      </c>
    </row>
    <row r="5" spans="1:7" ht="22.5" customHeight="1" x14ac:dyDescent="0.3">
      <c r="A5" s="774" t="s">
        <v>460</v>
      </c>
      <c r="B5" s="775"/>
      <c r="C5" s="774" t="s">
        <v>461</v>
      </c>
      <c r="D5" s="776" t="s">
        <v>3</v>
      </c>
      <c r="E5" s="777" t="s">
        <v>462</v>
      </c>
      <c r="F5" s="777" t="s">
        <v>463</v>
      </c>
      <c r="G5" s="778"/>
    </row>
    <row r="6" spans="1:7" ht="22.5" customHeight="1" x14ac:dyDescent="0.3">
      <c r="A6" s="774"/>
      <c r="B6" s="775"/>
      <c r="C6" s="774"/>
      <c r="D6" s="776" t="s">
        <v>4</v>
      </c>
      <c r="E6" s="777" t="s">
        <v>464</v>
      </c>
      <c r="F6" s="777" t="s">
        <v>465</v>
      </c>
      <c r="G6" s="778"/>
    </row>
    <row r="7" spans="1:7" ht="22.5" customHeight="1" x14ac:dyDescent="0.3">
      <c r="A7" s="774"/>
      <c r="B7" s="779"/>
      <c r="C7" s="774"/>
      <c r="D7" s="776" t="s">
        <v>5</v>
      </c>
      <c r="E7" s="780" t="s">
        <v>466</v>
      </c>
      <c r="F7" s="780" t="s">
        <v>467</v>
      </c>
      <c r="G7" s="778"/>
    </row>
    <row r="8" spans="1:7" ht="22.5" customHeight="1" x14ac:dyDescent="0.3">
      <c r="A8" s="774" t="s">
        <v>468</v>
      </c>
      <c r="B8" s="775"/>
      <c r="C8" s="774"/>
      <c r="D8" s="776" t="s">
        <v>3</v>
      </c>
      <c r="E8" s="780" t="s">
        <v>469</v>
      </c>
      <c r="F8" s="780" t="s">
        <v>470</v>
      </c>
      <c r="G8" s="778"/>
    </row>
    <row r="9" spans="1:7" ht="22.5" customHeight="1" x14ac:dyDescent="0.3">
      <c r="A9" s="774"/>
      <c r="B9" s="775"/>
      <c r="C9" s="774" t="s">
        <v>471</v>
      </c>
      <c r="D9" s="776" t="s">
        <v>4</v>
      </c>
      <c r="E9" s="780" t="s">
        <v>472</v>
      </c>
      <c r="F9" s="780" t="s">
        <v>473</v>
      </c>
      <c r="G9" s="778"/>
    </row>
    <row r="10" spans="1:7" ht="22.5" customHeight="1" x14ac:dyDescent="0.3">
      <c r="A10" s="774"/>
      <c r="B10" s="775"/>
      <c r="C10" s="774"/>
      <c r="D10" s="776" t="s">
        <v>5</v>
      </c>
      <c r="E10" s="780" t="s">
        <v>474</v>
      </c>
      <c r="F10" s="780" t="s">
        <v>475</v>
      </c>
      <c r="G10" s="778"/>
    </row>
    <row r="11" spans="1:7" ht="22.5" customHeight="1" x14ac:dyDescent="0.3">
      <c r="A11" s="774" t="s">
        <v>476</v>
      </c>
      <c r="B11" s="775"/>
      <c r="C11" s="774" t="s">
        <v>461</v>
      </c>
      <c r="D11" s="776" t="s">
        <v>3</v>
      </c>
      <c r="E11" s="780" t="s">
        <v>477</v>
      </c>
      <c r="F11" s="780" t="s">
        <v>478</v>
      </c>
      <c r="G11" s="778"/>
    </row>
    <row r="12" spans="1:7" ht="22.5" customHeight="1" x14ac:dyDescent="0.3">
      <c r="A12" s="774"/>
      <c r="B12" s="775"/>
      <c r="C12" s="774"/>
      <c r="D12" s="776" t="s">
        <v>4</v>
      </c>
      <c r="E12" s="780" t="s">
        <v>479</v>
      </c>
      <c r="F12" s="780" t="s">
        <v>480</v>
      </c>
      <c r="G12" s="778"/>
    </row>
    <row r="13" spans="1:7" ht="22.5" customHeight="1" x14ac:dyDescent="0.3">
      <c r="A13" s="774"/>
      <c r="B13" s="775"/>
      <c r="C13" s="774"/>
      <c r="D13" s="776" t="s">
        <v>5</v>
      </c>
      <c r="E13" s="780" t="s">
        <v>481</v>
      </c>
      <c r="F13" s="780" t="s">
        <v>482</v>
      </c>
      <c r="G13" s="778"/>
    </row>
    <row r="14" spans="1:7" ht="22.5" customHeight="1" x14ac:dyDescent="0.3">
      <c r="A14" s="774" t="s">
        <v>483</v>
      </c>
      <c r="B14" s="775"/>
      <c r="C14" s="774"/>
      <c r="D14" s="776" t="s">
        <v>3</v>
      </c>
      <c r="E14" s="777" t="s">
        <v>484</v>
      </c>
      <c r="F14" s="777" t="s">
        <v>485</v>
      </c>
      <c r="G14" s="778"/>
    </row>
    <row r="15" spans="1:7" ht="22.5" customHeight="1" x14ac:dyDescent="0.3">
      <c r="A15" s="774"/>
      <c r="B15" s="775"/>
      <c r="C15" s="774" t="s">
        <v>471</v>
      </c>
      <c r="D15" s="776" t="s">
        <v>4</v>
      </c>
      <c r="E15" s="777" t="s">
        <v>486</v>
      </c>
      <c r="F15" s="777" t="s">
        <v>487</v>
      </c>
      <c r="G15" s="778"/>
    </row>
    <row r="16" spans="1:7" ht="22.5" customHeight="1" x14ac:dyDescent="0.3">
      <c r="A16" s="774"/>
      <c r="B16" s="775"/>
      <c r="C16" s="774"/>
      <c r="D16" s="776" t="s">
        <v>5</v>
      </c>
      <c r="E16" s="777" t="s">
        <v>488</v>
      </c>
      <c r="F16" s="777" t="s">
        <v>489</v>
      </c>
      <c r="G16" s="778"/>
    </row>
    <row r="17" spans="1:16" ht="22.5" customHeight="1" x14ac:dyDescent="0.3">
      <c r="A17" s="774" t="s">
        <v>490</v>
      </c>
      <c r="B17" s="775"/>
      <c r="C17" s="774"/>
      <c r="D17" s="776" t="s">
        <v>3</v>
      </c>
      <c r="E17" s="777" t="s">
        <v>491</v>
      </c>
      <c r="F17" s="777" t="s">
        <v>492</v>
      </c>
      <c r="G17" s="778"/>
    </row>
    <row r="18" spans="1:16" ht="22.5" customHeight="1" x14ac:dyDescent="0.3">
      <c r="A18" s="774"/>
      <c r="B18" s="775"/>
      <c r="C18" s="774"/>
      <c r="D18" s="776" t="s">
        <v>4</v>
      </c>
      <c r="E18" s="777" t="s">
        <v>493</v>
      </c>
      <c r="F18" s="777" t="s">
        <v>494</v>
      </c>
      <c r="G18" s="778"/>
      <c r="K18" s="781"/>
      <c r="L18" s="782"/>
      <c r="M18" s="781"/>
      <c r="N18" s="773"/>
      <c r="O18" s="783"/>
      <c r="P18" s="783"/>
    </row>
    <row r="19" spans="1:16" ht="22.5" customHeight="1" x14ac:dyDescent="0.3">
      <c r="A19" s="774"/>
      <c r="B19" s="775"/>
      <c r="C19" s="774" t="s">
        <v>495</v>
      </c>
      <c r="D19" s="776" t="s">
        <v>5</v>
      </c>
      <c r="E19" s="780" t="s">
        <v>496</v>
      </c>
      <c r="F19" s="780" t="s">
        <v>497</v>
      </c>
      <c r="G19" s="778"/>
    </row>
    <row r="20" spans="1:16" ht="22.5" customHeight="1" x14ac:dyDescent="0.3">
      <c r="A20" s="774" t="s">
        <v>498</v>
      </c>
      <c r="B20" s="775"/>
      <c r="C20" s="774" t="s">
        <v>499</v>
      </c>
      <c r="D20" s="776" t="s">
        <v>3</v>
      </c>
      <c r="E20" s="780" t="s">
        <v>500</v>
      </c>
      <c r="F20" s="780" t="s">
        <v>501</v>
      </c>
      <c r="G20" s="778"/>
    </row>
    <row r="21" spans="1:16" ht="22.5" customHeight="1" x14ac:dyDescent="0.3">
      <c r="A21" s="774"/>
      <c r="B21" s="775"/>
      <c r="C21" s="774"/>
      <c r="D21" s="776" t="s">
        <v>4</v>
      </c>
      <c r="E21" s="777" t="s">
        <v>502</v>
      </c>
      <c r="F21" s="777" t="s">
        <v>503</v>
      </c>
      <c r="G21" s="778"/>
      <c r="I21" s="784"/>
      <c r="J21" s="783"/>
      <c r="K21" s="781"/>
      <c r="L21" s="782"/>
      <c r="M21" s="781"/>
      <c r="N21" s="773"/>
      <c r="O21" s="783"/>
      <c r="P21" s="783"/>
    </row>
    <row r="22" spans="1:16" ht="22.5" customHeight="1" x14ac:dyDescent="0.3">
      <c r="A22" s="774"/>
      <c r="B22" s="775"/>
      <c r="C22" s="774" t="s">
        <v>504</v>
      </c>
      <c r="D22" s="776" t="s">
        <v>5</v>
      </c>
      <c r="E22" s="780" t="s">
        <v>505</v>
      </c>
      <c r="F22" s="777" t="s">
        <v>506</v>
      </c>
      <c r="G22" s="778"/>
      <c r="K22" s="781"/>
      <c r="L22" s="782"/>
      <c r="M22" s="781"/>
      <c r="N22" s="773"/>
      <c r="O22" s="784"/>
      <c r="P22" s="784"/>
    </row>
    <row r="23" spans="1:16" ht="22.5" customHeight="1" x14ac:dyDescent="0.3">
      <c r="A23" s="774" t="s">
        <v>507</v>
      </c>
      <c r="B23" s="775" t="s">
        <v>508</v>
      </c>
      <c r="C23" s="774" t="s">
        <v>461</v>
      </c>
      <c r="D23" s="776" t="s">
        <v>3</v>
      </c>
      <c r="E23" s="785"/>
      <c r="F23" s="777"/>
      <c r="G23" s="778"/>
      <c r="K23" s="781"/>
      <c r="L23" s="782"/>
      <c r="M23" s="781"/>
      <c r="N23" s="773"/>
      <c r="O23" s="784"/>
      <c r="P23" s="784"/>
    </row>
    <row r="24" spans="1:16" ht="22.5" customHeight="1" x14ac:dyDescent="0.3">
      <c r="A24" s="774"/>
      <c r="B24" s="775"/>
      <c r="C24" s="774"/>
      <c r="D24" s="776" t="s">
        <v>4</v>
      </c>
      <c r="E24" s="780"/>
      <c r="F24" s="780"/>
      <c r="G24" s="778"/>
    </row>
    <row r="25" spans="1:16" ht="22.5" customHeight="1" x14ac:dyDescent="0.3">
      <c r="A25" s="774"/>
      <c r="B25" s="775"/>
      <c r="C25" s="774" t="s">
        <v>499</v>
      </c>
      <c r="D25" s="776" t="s">
        <v>5</v>
      </c>
      <c r="E25" s="777" t="s">
        <v>501</v>
      </c>
      <c r="F25" s="777" t="s">
        <v>509</v>
      </c>
      <c r="G25" s="778"/>
      <c r="K25" s="781"/>
      <c r="L25" s="782"/>
      <c r="M25" s="781"/>
      <c r="N25" s="773"/>
      <c r="O25" s="783"/>
      <c r="P25" s="783"/>
    </row>
    <row r="26" spans="1:16" ht="22.5" customHeight="1" x14ac:dyDescent="0.3">
      <c r="A26" s="774" t="s">
        <v>510</v>
      </c>
      <c r="B26" s="775"/>
      <c r="C26" s="774"/>
      <c r="D26" s="776"/>
      <c r="E26" s="780" t="s">
        <v>503</v>
      </c>
      <c r="F26" s="777" t="s">
        <v>511</v>
      </c>
      <c r="G26" s="778"/>
      <c r="M26" s="773"/>
      <c r="N26" s="772"/>
      <c r="O26" s="772"/>
    </row>
    <row r="27" spans="1:16" ht="22.5" customHeight="1" x14ac:dyDescent="0.3">
      <c r="A27" s="774"/>
      <c r="B27" s="775" t="s">
        <v>508</v>
      </c>
      <c r="C27" s="774" t="s">
        <v>471</v>
      </c>
      <c r="D27" s="776"/>
      <c r="E27" s="777"/>
      <c r="F27" s="777"/>
      <c r="G27" s="778"/>
    </row>
    <row r="28" spans="1:16" ht="22.5" customHeight="1" x14ac:dyDescent="0.3">
      <c r="A28" s="774"/>
      <c r="B28" s="775"/>
      <c r="C28" s="774"/>
      <c r="D28" s="776"/>
      <c r="E28" s="777"/>
      <c r="F28" s="777"/>
      <c r="G28" s="778"/>
    </row>
    <row r="29" spans="1:16" ht="22.5" customHeight="1" x14ac:dyDescent="0.3">
      <c r="A29" s="774" t="s">
        <v>512</v>
      </c>
      <c r="B29" s="775"/>
      <c r="C29" s="774" t="s">
        <v>504</v>
      </c>
      <c r="D29" s="776"/>
      <c r="E29" s="778" t="s">
        <v>506</v>
      </c>
      <c r="F29" s="778" t="s">
        <v>513</v>
      </c>
      <c r="G29" s="778"/>
    </row>
    <row r="30" spans="1:16" ht="22.5" customHeight="1" x14ac:dyDescent="0.3">
      <c r="A30" s="774"/>
      <c r="B30" s="775"/>
      <c r="C30" s="774" t="s">
        <v>514</v>
      </c>
      <c r="D30" s="776"/>
      <c r="E30" s="778" t="s">
        <v>515</v>
      </c>
      <c r="F30" s="778" t="s">
        <v>516</v>
      </c>
      <c r="G30" s="778"/>
    </row>
    <row r="31" spans="1:16" ht="22.5" customHeight="1" x14ac:dyDescent="0.3">
      <c r="A31" s="774"/>
      <c r="B31" s="775" t="s">
        <v>269</v>
      </c>
      <c r="C31" s="774" t="s">
        <v>461</v>
      </c>
      <c r="D31" s="776"/>
      <c r="E31" s="778"/>
      <c r="F31" s="778"/>
      <c r="G31" s="778"/>
    </row>
    <row r="32" spans="1:16" ht="22.5" customHeight="1" x14ac:dyDescent="0.3">
      <c r="A32" s="774" t="s">
        <v>517</v>
      </c>
      <c r="B32" s="775" t="s">
        <v>269</v>
      </c>
      <c r="C32" s="786" t="s">
        <v>471</v>
      </c>
      <c r="D32" s="787"/>
      <c r="E32" s="788"/>
      <c r="F32" s="778"/>
      <c r="G32" s="778"/>
    </row>
    <row r="33" spans="1:7" ht="22.5" customHeight="1" x14ac:dyDescent="0.3">
      <c r="A33" s="774"/>
      <c r="B33" s="775"/>
      <c r="C33" s="774" t="s">
        <v>499</v>
      </c>
      <c r="D33" s="776"/>
      <c r="E33" s="778" t="s">
        <v>500</v>
      </c>
      <c r="F33" s="789" t="s">
        <v>509</v>
      </c>
      <c r="G33" s="778"/>
    </row>
    <row r="34" spans="1:7" ht="22.5" customHeight="1" x14ac:dyDescent="0.3">
      <c r="A34" s="774"/>
      <c r="B34" s="775"/>
      <c r="C34" s="774"/>
      <c r="D34" s="776"/>
      <c r="E34" s="778" t="s">
        <v>511</v>
      </c>
      <c r="F34" s="778" t="s">
        <v>502</v>
      </c>
      <c r="G34" s="778"/>
    </row>
    <row r="35" spans="1:7" ht="22.5" customHeight="1" x14ac:dyDescent="0.3">
      <c r="A35" s="774" t="s">
        <v>518</v>
      </c>
      <c r="B35" s="775" t="s">
        <v>269</v>
      </c>
      <c r="C35" s="774"/>
      <c r="D35" s="776"/>
      <c r="E35" s="778"/>
      <c r="F35" s="778"/>
      <c r="G35" s="778"/>
    </row>
    <row r="36" spans="1:7" ht="22.5" customHeight="1" x14ac:dyDescent="0.3">
      <c r="A36" s="774"/>
      <c r="B36" s="775"/>
      <c r="C36" s="774" t="s">
        <v>504</v>
      </c>
      <c r="D36" s="776"/>
      <c r="E36" s="778" t="s">
        <v>513</v>
      </c>
      <c r="F36" s="778" t="s">
        <v>505</v>
      </c>
      <c r="G36" s="778"/>
    </row>
    <row r="37" spans="1:7" ht="22.5" customHeight="1" x14ac:dyDescent="0.3">
      <c r="A37" s="774" t="s">
        <v>518</v>
      </c>
      <c r="B37" s="775"/>
      <c r="C37" s="774"/>
      <c r="D37" s="790"/>
      <c r="E37" s="778" t="s">
        <v>519</v>
      </c>
      <c r="F37" s="778"/>
      <c r="G37" s="778"/>
    </row>
    <row r="38" spans="1:7" ht="22.5" customHeight="1" x14ac:dyDescent="0.3">
      <c r="A38" s="774"/>
      <c r="B38" s="775"/>
      <c r="C38" s="774"/>
      <c r="D38" s="776"/>
      <c r="E38" s="778"/>
      <c r="F38" s="778"/>
      <c r="G38" s="778"/>
    </row>
    <row r="39" spans="1:7" ht="22.5" customHeight="1" x14ac:dyDescent="0.3">
      <c r="A39" s="774"/>
      <c r="B39" s="775"/>
      <c r="C39" s="774"/>
      <c r="D39" s="776"/>
      <c r="E39" s="778"/>
      <c r="F39" s="778"/>
      <c r="G39" s="778"/>
    </row>
    <row r="40" spans="1:7" ht="22.5" customHeight="1" x14ac:dyDescent="0.3">
      <c r="A40" s="774"/>
      <c r="B40" s="775"/>
      <c r="C40" s="774"/>
      <c r="D40" s="776"/>
      <c r="E40" s="778"/>
      <c r="F40" s="778"/>
      <c r="G40" s="778"/>
    </row>
    <row r="41" spans="1:7" ht="22.5" customHeight="1" x14ac:dyDescent="0.3">
      <c r="A41" s="774"/>
      <c r="B41" s="775"/>
      <c r="C41" s="774"/>
      <c r="D41" s="776"/>
      <c r="E41" s="778"/>
      <c r="F41" s="778"/>
      <c r="G41" s="778"/>
    </row>
    <row r="42" spans="1:7" ht="22.5" customHeight="1" x14ac:dyDescent="0.3">
      <c r="A42" s="774"/>
      <c r="B42" s="775"/>
      <c r="C42" s="774"/>
      <c r="D42" s="776"/>
      <c r="E42" s="778"/>
      <c r="F42" s="778"/>
      <c r="G42" s="778"/>
    </row>
    <row r="43" spans="1:7" ht="22.5" customHeight="1" x14ac:dyDescent="0.3">
      <c r="A43" s="774"/>
      <c r="B43" s="775"/>
      <c r="C43" s="774"/>
      <c r="D43" s="776"/>
      <c r="E43" s="778"/>
      <c r="F43" s="778"/>
      <c r="G43" s="778"/>
    </row>
    <row r="44" spans="1:7" ht="22.5" customHeight="1" x14ac:dyDescent="0.3">
      <c r="A44" s="774"/>
      <c r="B44" s="775"/>
      <c r="C44" s="774"/>
      <c r="D44" s="776"/>
      <c r="E44" s="778"/>
      <c r="F44" s="778"/>
      <c r="G44" s="778"/>
    </row>
    <row r="45" spans="1:7" ht="22.5" customHeight="1" x14ac:dyDescent="0.3">
      <c r="A45" s="774"/>
      <c r="B45" s="775"/>
      <c r="C45" s="774"/>
      <c r="D45" s="776"/>
      <c r="E45" s="778"/>
      <c r="F45" s="778"/>
      <c r="G45" s="778"/>
    </row>
    <row r="46" spans="1:7" ht="22.5" customHeight="1" x14ac:dyDescent="0.3">
      <c r="A46" s="774"/>
      <c r="B46" s="775"/>
      <c r="C46" s="774"/>
      <c r="D46" s="776"/>
      <c r="E46" s="778"/>
      <c r="F46" s="778"/>
      <c r="G46" s="778"/>
    </row>
    <row r="47" spans="1:7" ht="22.5" customHeight="1" x14ac:dyDescent="0.3">
      <c r="A47" s="774"/>
      <c r="B47" s="775"/>
      <c r="C47" s="774"/>
      <c r="D47" s="776"/>
      <c r="E47" s="778"/>
      <c r="F47" s="778"/>
      <c r="G47" s="778"/>
    </row>
    <row r="48" spans="1:7" ht="22.5" customHeight="1" x14ac:dyDescent="0.3">
      <c r="A48" s="774"/>
      <c r="B48" s="775"/>
      <c r="C48" s="774"/>
      <c r="D48" s="776"/>
      <c r="E48" s="778"/>
      <c r="F48" s="778"/>
      <c r="G48" s="778"/>
    </row>
    <row r="49" spans="1:7" ht="22.5" customHeight="1" x14ac:dyDescent="0.3">
      <c r="A49" s="774"/>
      <c r="B49" s="775"/>
      <c r="C49" s="774"/>
      <c r="D49" s="776"/>
      <c r="E49" s="778"/>
      <c r="F49" s="778"/>
      <c r="G49" s="778"/>
    </row>
    <row r="50" spans="1:7" ht="22.5" customHeight="1" x14ac:dyDescent="0.3">
      <c r="A50" s="774"/>
      <c r="B50" s="775"/>
      <c r="C50" s="774"/>
      <c r="D50" s="776"/>
      <c r="E50" s="778"/>
      <c r="F50" s="778"/>
      <c r="G50" s="778"/>
    </row>
    <row r="51" spans="1:7" ht="22.5" customHeight="1" x14ac:dyDescent="0.3">
      <c r="A51" s="774"/>
      <c r="B51" s="775"/>
      <c r="C51" s="774"/>
      <c r="D51" s="776"/>
      <c r="E51" s="778"/>
      <c r="F51" s="778"/>
      <c r="G51" s="778"/>
    </row>
    <row r="52" spans="1:7" ht="22.5" customHeight="1" x14ac:dyDescent="0.3">
      <c r="A52" s="774"/>
      <c r="B52" s="775"/>
      <c r="C52" s="774"/>
      <c r="D52" s="776"/>
      <c r="E52" s="778"/>
      <c r="F52" s="778"/>
      <c r="G52" s="778"/>
    </row>
    <row r="53" spans="1:7" ht="22.5" customHeight="1" x14ac:dyDescent="0.3">
      <c r="A53" s="774"/>
      <c r="B53" s="775"/>
      <c r="C53" s="774"/>
      <c r="D53" s="776"/>
      <c r="E53" s="778"/>
      <c r="F53" s="778"/>
      <c r="G53" s="778"/>
    </row>
    <row r="54" spans="1:7" ht="22.5" customHeight="1" x14ac:dyDescent="0.3">
      <c r="A54" s="774"/>
      <c r="B54" s="775"/>
      <c r="C54" s="774"/>
      <c r="D54" s="776"/>
      <c r="E54" s="778"/>
      <c r="F54" s="778"/>
      <c r="G54" s="778"/>
    </row>
    <row r="55" spans="1:7" ht="22.5" customHeight="1" x14ac:dyDescent="0.3">
      <c r="A55" s="774"/>
      <c r="B55" s="775"/>
      <c r="C55" s="774"/>
      <c r="D55" s="776"/>
      <c r="E55" s="778"/>
      <c r="F55" s="778"/>
      <c r="G55" s="778"/>
    </row>
    <row r="56" spans="1:7" ht="22.5" customHeight="1" x14ac:dyDescent="0.3">
      <c r="A56" s="774"/>
      <c r="B56" s="775"/>
      <c r="C56" s="774"/>
      <c r="D56" s="776"/>
      <c r="E56" s="778"/>
      <c r="F56" s="778"/>
      <c r="G56" s="778"/>
    </row>
    <row r="57" spans="1:7" ht="22.5" customHeight="1" x14ac:dyDescent="0.3">
      <c r="A57" s="774"/>
      <c r="B57" s="775"/>
      <c r="C57" s="774"/>
      <c r="D57" s="776"/>
      <c r="E57" s="778"/>
      <c r="F57" s="778"/>
      <c r="G57" s="778"/>
    </row>
    <row r="58" spans="1:7" ht="22.5" customHeight="1" x14ac:dyDescent="0.3">
      <c r="A58" s="774"/>
      <c r="B58" s="774"/>
      <c r="C58" s="774"/>
      <c r="D58" s="776"/>
      <c r="E58" s="778"/>
      <c r="F58" s="778"/>
      <c r="G58" s="778"/>
    </row>
    <row r="59" spans="1:7" ht="22.5" customHeight="1" x14ac:dyDescent="0.3">
      <c r="A59" s="774"/>
      <c r="B59" s="774"/>
      <c r="C59" s="774"/>
      <c r="D59" s="776"/>
      <c r="E59" s="778"/>
      <c r="F59" s="778"/>
      <c r="G59" s="778"/>
    </row>
    <row r="60" spans="1:7" ht="22.5" customHeight="1" x14ac:dyDescent="0.3">
      <c r="A60" s="774"/>
      <c r="B60" s="774"/>
      <c r="C60" s="774"/>
      <c r="D60" s="776"/>
      <c r="E60" s="778"/>
      <c r="F60" s="778"/>
      <c r="G60" s="778"/>
    </row>
    <row r="61" spans="1:7" ht="22.5" customHeight="1" x14ac:dyDescent="0.3">
      <c r="A61" s="774"/>
      <c r="B61" s="774"/>
      <c r="C61" s="774"/>
      <c r="D61" s="776"/>
      <c r="E61" s="778"/>
      <c r="F61" s="778"/>
      <c r="G61" s="778"/>
    </row>
    <row r="62" spans="1:7" ht="22.5" customHeight="1" x14ac:dyDescent="0.3">
      <c r="A62" s="774"/>
      <c r="B62" s="774"/>
      <c r="C62" s="774"/>
      <c r="D62" s="776"/>
      <c r="E62" s="778"/>
      <c r="F62" s="778"/>
      <c r="G62" s="778"/>
    </row>
    <row r="63" spans="1:7" ht="22.5" customHeight="1" x14ac:dyDescent="0.3">
      <c r="A63" s="774"/>
      <c r="B63" s="774"/>
      <c r="C63" s="774"/>
      <c r="D63" s="776"/>
      <c r="E63" s="778"/>
      <c r="F63" s="778"/>
      <c r="G63" s="778"/>
    </row>
    <row r="64" spans="1:7" ht="22.5" customHeight="1" x14ac:dyDescent="0.3">
      <c r="A64" s="774"/>
      <c r="B64" s="774"/>
      <c r="C64" s="774"/>
      <c r="D64" s="776"/>
      <c r="E64" s="778"/>
      <c r="F64" s="778"/>
      <c r="G64" s="778"/>
    </row>
    <row r="65" spans="1:7" ht="22.5" customHeight="1" x14ac:dyDescent="0.3">
      <c r="A65" s="774"/>
      <c r="B65" s="774"/>
      <c r="C65" s="774"/>
      <c r="D65" s="776"/>
      <c r="E65" s="778"/>
      <c r="F65" s="778"/>
      <c r="G65" s="778"/>
    </row>
    <row r="66" spans="1:7" ht="22.5" customHeight="1" x14ac:dyDescent="0.3">
      <c r="A66" s="774"/>
      <c r="B66" s="774"/>
      <c r="C66" s="774"/>
      <c r="D66" s="776"/>
      <c r="E66" s="778"/>
      <c r="F66" s="778"/>
      <c r="G66" s="778"/>
    </row>
    <row r="67" spans="1:7" ht="22.5" customHeight="1" x14ac:dyDescent="0.3">
      <c r="A67" s="774"/>
      <c r="B67" s="774"/>
      <c r="C67" s="774"/>
      <c r="D67" s="776"/>
      <c r="E67" s="778"/>
      <c r="F67" s="778"/>
      <c r="G67" s="778"/>
    </row>
    <row r="68" spans="1:7" ht="22.5" customHeight="1" x14ac:dyDescent="0.3">
      <c r="A68" s="774"/>
      <c r="B68" s="774"/>
      <c r="C68" s="774"/>
      <c r="D68" s="776"/>
      <c r="E68" s="778"/>
      <c r="F68" s="778"/>
      <c r="G68" s="778"/>
    </row>
    <row r="69" spans="1:7" ht="22.5" customHeight="1" x14ac:dyDescent="0.3">
      <c r="A69" s="774"/>
      <c r="B69" s="774"/>
      <c r="C69" s="774"/>
      <c r="D69" s="776"/>
      <c r="E69" s="778"/>
      <c r="F69" s="778"/>
      <c r="G69" s="778"/>
    </row>
    <row r="70" spans="1:7" ht="22.5" customHeight="1" x14ac:dyDescent="0.3">
      <c r="A70" s="774"/>
      <c r="B70" s="774"/>
      <c r="C70" s="774"/>
      <c r="D70" s="776"/>
      <c r="E70" s="778"/>
      <c r="F70" s="778"/>
      <c r="G70" s="778"/>
    </row>
    <row r="71" spans="1:7" ht="22.5" customHeight="1" x14ac:dyDescent="0.3">
      <c r="A71" s="774"/>
      <c r="B71" s="774"/>
      <c r="C71" s="774"/>
      <c r="D71" s="776"/>
      <c r="E71" s="778"/>
      <c r="F71" s="778"/>
      <c r="G71" s="778"/>
    </row>
    <row r="72" spans="1:7" ht="22.5" customHeight="1" x14ac:dyDescent="0.3">
      <c r="A72" s="774"/>
      <c r="B72" s="774"/>
      <c r="C72" s="774"/>
      <c r="D72" s="776"/>
      <c r="E72" s="778"/>
      <c r="F72" s="778"/>
      <c r="G72" s="778"/>
    </row>
    <row r="73" spans="1:7" ht="22.5" customHeight="1" x14ac:dyDescent="0.3">
      <c r="A73" s="774"/>
      <c r="B73" s="774"/>
      <c r="C73" s="774"/>
      <c r="D73" s="776"/>
      <c r="E73" s="778"/>
      <c r="F73" s="778"/>
      <c r="G73" s="778"/>
    </row>
    <row r="74" spans="1:7" ht="22.5" customHeight="1" x14ac:dyDescent="0.3">
      <c r="A74" s="774"/>
      <c r="B74" s="774"/>
      <c r="C74" s="774"/>
      <c r="D74" s="776"/>
      <c r="E74" s="778"/>
      <c r="F74" s="778"/>
      <c r="G74" s="778"/>
    </row>
    <row r="75" spans="1:7" ht="22.5" customHeight="1" x14ac:dyDescent="0.3">
      <c r="A75" s="774"/>
      <c r="B75" s="774"/>
      <c r="C75" s="774"/>
      <c r="D75" s="776"/>
      <c r="E75" s="778"/>
      <c r="F75" s="778"/>
      <c r="G75" s="778"/>
    </row>
    <row r="76" spans="1:7" ht="22.5" customHeight="1" x14ac:dyDescent="0.3">
      <c r="A76" s="774"/>
      <c r="B76" s="774"/>
      <c r="C76" s="774"/>
      <c r="D76" s="776"/>
      <c r="E76" s="778"/>
      <c r="F76" s="778"/>
      <c r="G76" s="778"/>
    </row>
    <row r="77" spans="1:7" ht="22.5" customHeight="1" x14ac:dyDescent="0.3">
      <c r="A77" s="774"/>
      <c r="B77" s="774"/>
      <c r="C77" s="774"/>
      <c r="D77" s="776"/>
      <c r="E77" s="778"/>
      <c r="F77" s="778"/>
      <c r="G77" s="77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66C0-A701-408D-8D23-CEAB5FB0E187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E7" sqref="E7"/>
      <selection pane="bottomLeft" activeCell="E7" sqref="E7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5.5546875" style="39" bestFit="1" customWidth="1"/>
    <col min="5" max="5" width="12.109375" style="291" customWidth="1"/>
    <col min="6" max="6" width="6.109375" style="88" hidden="1" customWidth="1"/>
    <col min="7" max="7" width="31.441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7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304" t="str">
        <f>Altalanos!$D$8</f>
        <v>A-U11-F-III.kcs-Zöld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15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105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29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97" t="s">
        <v>37</v>
      </c>
    </row>
    <row r="7" spans="1:17" s="11" customFormat="1" ht="18.899999999999999" customHeight="1" x14ac:dyDescent="0.25">
      <c r="A7" s="146">
        <v>1</v>
      </c>
      <c r="B7" s="318" t="s">
        <v>114</v>
      </c>
      <c r="C7" s="90" t="s">
        <v>131</v>
      </c>
      <c r="D7" s="91" t="s">
        <v>129</v>
      </c>
      <c r="E7" s="161" t="s">
        <v>151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92"/>
    </row>
    <row r="8" spans="1:17" s="11" customFormat="1" ht="18.899999999999999" customHeight="1" x14ac:dyDescent="0.25">
      <c r="A8" s="146">
        <v>2</v>
      </c>
      <c r="B8" s="319" t="s">
        <v>132</v>
      </c>
      <c r="C8" s="90" t="s">
        <v>133</v>
      </c>
      <c r="D8" s="91" t="s">
        <v>136</v>
      </c>
      <c r="E8" s="161" t="s">
        <v>150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92"/>
    </row>
    <row r="9" spans="1:17" s="11" customFormat="1" ht="18.899999999999999" customHeight="1" x14ac:dyDescent="0.25">
      <c r="A9" s="146">
        <v>3</v>
      </c>
      <c r="B9" s="320"/>
      <c r="C9" s="90"/>
      <c r="D9" s="91"/>
      <c r="E9" s="161"/>
      <c r="F9" s="279"/>
      <c r="G9" s="280"/>
      <c r="H9" s="91"/>
      <c r="I9" s="91"/>
      <c r="J9" s="143"/>
      <c r="K9" s="141"/>
      <c r="L9" s="145"/>
      <c r="M9" s="141"/>
      <c r="N9" s="137"/>
      <c r="O9" s="91"/>
      <c r="P9" s="290"/>
      <c r="Q9" s="166"/>
    </row>
    <row r="10" spans="1:17" s="11" customFormat="1" ht="18.899999999999999" customHeight="1" x14ac:dyDescent="0.25">
      <c r="A10" s="146">
        <v>4</v>
      </c>
      <c r="B10" s="90"/>
      <c r="C10" s="90"/>
      <c r="D10" s="91"/>
      <c r="E10" s="161"/>
      <c r="F10" s="279"/>
      <c r="G10" s="280"/>
      <c r="H10" s="91"/>
      <c r="I10" s="91"/>
      <c r="J10" s="143"/>
      <c r="K10" s="141"/>
      <c r="L10" s="145"/>
      <c r="M10" s="141"/>
      <c r="N10" s="137"/>
      <c r="O10" s="91"/>
      <c r="P10" s="289"/>
      <c r="Q10" s="286"/>
    </row>
    <row r="11" spans="1:17" s="11" customFormat="1" ht="18.899999999999999" customHeight="1" x14ac:dyDescent="0.25">
      <c r="A11" s="146">
        <v>5</v>
      </c>
      <c r="B11" s="9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91"/>
      <c r="P11" s="289"/>
      <c r="Q11" s="286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91"/>
      <c r="P12" s="289"/>
      <c r="Q12" s="286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91"/>
      <c r="P13" s="289"/>
      <c r="Q13" s="286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91"/>
      <c r="P14" s="289"/>
      <c r="Q14" s="286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103" si="0">IF(Q40="",999,Q40)</f>
        <v>999</v>
      </c>
      <c r="M40" s="169">
        <f t="shared" ref="M40:M103" si="1">IF(P40=999,999,1)</f>
        <v>999</v>
      </c>
      <c r="N40" s="166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si="0"/>
        <v>999</v>
      </c>
      <c r="M72" s="169">
        <f t="shared" si="1"/>
        <v>999</v>
      </c>
      <c r="N72" s="166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0"/>
        <v>999</v>
      </c>
      <c r="M73" s="169">
        <f t="shared" si="1"/>
        <v>999</v>
      </c>
      <c r="N73" s="166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0"/>
        <v>999</v>
      </c>
      <c r="M74" s="169">
        <f t="shared" si="1"/>
        <v>999</v>
      </c>
      <c r="N74" s="166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0"/>
        <v>999</v>
      </c>
      <c r="M75" s="169">
        <f t="shared" si="1"/>
        <v>999</v>
      </c>
      <c r="N75" s="166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0"/>
        <v>999</v>
      </c>
      <c r="M76" s="169">
        <f t="shared" si="1"/>
        <v>999</v>
      </c>
      <c r="N76" s="166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0"/>
        <v>999</v>
      </c>
      <c r="M77" s="169">
        <f t="shared" si="1"/>
        <v>999</v>
      </c>
      <c r="N77" s="166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0"/>
        <v>999</v>
      </c>
      <c r="M78" s="169">
        <f t="shared" si="1"/>
        <v>999</v>
      </c>
      <c r="N78" s="166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0"/>
        <v>999</v>
      </c>
      <c r="M79" s="169">
        <f t="shared" si="1"/>
        <v>999</v>
      </c>
      <c r="N79" s="166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0"/>
        <v>999</v>
      </c>
      <c r="M80" s="169">
        <f t="shared" si="1"/>
        <v>999</v>
      </c>
      <c r="N80" s="166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0"/>
        <v>999</v>
      </c>
      <c r="M81" s="169">
        <f t="shared" si="1"/>
        <v>999</v>
      </c>
      <c r="N81" s="166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0"/>
        <v>999</v>
      </c>
      <c r="M82" s="169">
        <f t="shared" si="1"/>
        <v>999</v>
      </c>
      <c r="N82" s="166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0"/>
        <v>999</v>
      </c>
      <c r="M83" s="169">
        <f t="shared" si="1"/>
        <v>999</v>
      </c>
      <c r="N83" s="166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0"/>
        <v>999</v>
      </c>
      <c r="M84" s="169">
        <f t="shared" si="1"/>
        <v>999</v>
      </c>
      <c r="N84" s="166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0"/>
        <v>999</v>
      </c>
      <c r="M85" s="169">
        <f t="shared" si="1"/>
        <v>999</v>
      </c>
      <c r="N85" s="166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0"/>
        <v>999</v>
      </c>
      <c r="M86" s="169">
        <f t="shared" si="1"/>
        <v>999</v>
      </c>
      <c r="N86" s="166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0"/>
        <v>999</v>
      </c>
      <c r="M87" s="169">
        <f t="shared" si="1"/>
        <v>999</v>
      </c>
      <c r="N87" s="166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0"/>
        <v>999</v>
      </c>
      <c r="M88" s="169">
        <f t="shared" si="1"/>
        <v>999</v>
      </c>
      <c r="N88" s="166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0"/>
        <v>999</v>
      </c>
      <c r="M89" s="169">
        <f t="shared" si="1"/>
        <v>999</v>
      </c>
      <c r="N89" s="166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0"/>
        <v>999</v>
      </c>
      <c r="M90" s="169">
        <f t="shared" si="1"/>
        <v>999</v>
      </c>
      <c r="N90" s="166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0"/>
        <v>999</v>
      </c>
      <c r="M91" s="169">
        <f t="shared" si="1"/>
        <v>999</v>
      </c>
      <c r="N91" s="166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0"/>
        <v>999</v>
      </c>
      <c r="M92" s="169">
        <f t="shared" si="1"/>
        <v>999</v>
      </c>
      <c r="N92" s="166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0"/>
        <v>999</v>
      </c>
      <c r="M93" s="169">
        <f t="shared" si="1"/>
        <v>999</v>
      </c>
      <c r="N93" s="166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0"/>
        <v>999</v>
      </c>
      <c r="M94" s="169">
        <f t="shared" si="1"/>
        <v>999</v>
      </c>
      <c r="N94" s="166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0"/>
        <v>999</v>
      </c>
      <c r="M95" s="169">
        <f t="shared" si="1"/>
        <v>999</v>
      </c>
      <c r="N95" s="166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0"/>
        <v>999</v>
      </c>
      <c r="M96" s="169">
        <f t="shared" si="1"/>
        <v>999</v>
      </c>
      <c r="N96" s="166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0"/>
        <v>999</v>
      </c>
      <c r="M97" s="169">
        <f t="shared" si="1"/>
        <v>999</v>
      </c>
      <c r="N97" s="166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0"/>
        <v>999</v>
      </c>
      <c r="M98" s="169">
        <f t="shared" si="1"/>
        <v>999</v>
      </c>
      <c r="N98" s="166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0"/>
        <v>999</v>
      </c>
      <c r="M99" s="169">
        <f t="shared" si="1"/>
        <v>999</v>
      </c>
      <c r="N99" s="166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0"/>
        <v>999</v>
      </c>
      <c r="M100" s="169">
        <f t="shared" si="1"/>
        <v>999</v>
      </c>
      <c r="N100" s="166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si="0"/>
        <v>999</v>
      </c>
      <c r="M101" s="169">
        <f t="shared" si="1"/>
        <v>999</v>
      </c>
      <c r="N101" s="166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0"/>
        <v>999</v>
      </c>
      <c r="M102" s="169">
        <f t="shared" si="1"/>
        <v>999</v>
      </c>
      <c r="N102" s="166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0"/>
        <v>999</v>
      </c>
      <c r="M103" s="169">
        <f t="shared" si="1"/>
        <v>999</v>
      </c>
      <c r="N103" s="166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ref="L104:L156" si="3">IF(Q104="",999,Q104)</f>
        <v>999</v>
      </c>
      <c r="M104" s="169">
        <f t="shared" ref="M104:M156" si="4">IF(P104=999,999,1)</f>
        <v>999</v>
      </c>
      <c r="N104" s="166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3"/>
        <v>999</v>
      </c>
      <c r="M105" s="169">
        <f t="shared" si="4"/>
        <v>999</v>
      </c>
      <c r="N105" s="166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3"/>
        <v>999</v>
      </c>
      <c r="M106" s="169">
        <f t="shared" si="4"/>
        <v>999</v>
      </c>
      <c r="N106" s="166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3"/>
        <v>999</v>
      </c>
      <c r="M107" s="169">
        <f t="shared" si="4"/>
        <v>999</v>
      </c>
      <c r="N107" s="166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3"/>
        <v>999</v>
      </c>
      <c r="M108" s="169">
        <f t="shared" si="4"/>
        <v>999</v>
      </c>
      <c r="N108" s="166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3"/>
        <v>999</v>
      </c>
      <c r="M109" s="169">
        <f t="shared" si="4"/>
        <v>999</v>
      </c>
      <c r="N109" s="166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3"/>
        <v>999</v>
      </c>
      <c r="M110" s="169">
        <f t="shared" si="4"/>
        <v>999</v>
      </c>
      <c r="N110" s="166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3"/>
        <v>999</v>
      </c>
      <c r="M111" s="169">
        <f t="shared" si="4"/>
        <v>999</v>
      </c>
      <c r="N111" s="166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3"/>
        <v>999</v>
      </c>
      <c r="M112" s="169">
        <f t="shared" si="4"/>
        <v>999</v>
      </c>
      <c r="N112" s="166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3"/>
        <v>999</v>
      </c>
      <c r="M113" s="169">
        <f t="shared" si="4"/>
        <v>999</v>
      </c>
      <c r="N113" s="166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3"/>
        <v>999</v>
      </c>
      <c r="M114" s="169">
        <f t="shared" si="4"/>
        <v>999</v>
      </c>
      <c r="N114" s="166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3"/>
        <v>999</v>
      </c>
      <c r="M115" s="169">
        <f t="shared" si="4"/>
        <v>999</v>
      </c>
      <c r="N115" s="166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3"/>
        <v>999</v>
      </c>
      <c r="M116" s="169">
        <f t="shared" si="4"/>
        <v>999</v>
      </c>
      <c r="N116" s="166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3"/>
        <v>999</v>
      </c>
      <c r="M117" s="169">
        <f t="shared" si="4"/>
        <v>999</v>
      </c>
      <c r="N117" s="166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3"/>
        <v>999</v>
      </c>
      <c r="M118" s="169">
        <f t="shared" si="4"/>
        <v>999</v>
      </c>
      <c r="N118" s="166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3"/>
        <v>999</v>
      </c>
      <c r="M119" s="169">
        <f t="shared" si="4"/>
        <v>999</v>
      </c>
      <c r="N119" s="166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3"/>
        <v>999</v>
      </c>
      <c r="M120" s="169">
        <f t="shared" si="4"/>
        <v>999</v>
      </c>
      <c r="N120" s="166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3"/>
        <v>999</v>
      </c>
      <c r="M121" s="169">
        <f t="shared" si="4"/>
        <v>999</v>
      </c>
      <c r="N121" s="166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3"/>
        <v>999</v>
      </c>
      <c r="M122" s="169">
        <f t="shared" si="4"/>
        <v>999</v>
      </c>
      <c r="N122" s="166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3"/>
        <v>999</v>
      </c>
      <c r="M123" s="169">
        <f t="shared" si="4"/>
        <v>999</v>
      </c>
      <c r="N123" s="166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3"/>
        <v>999</v>
      </c>
      <c r="M124" s="169">
        <f t="shared" si="4"/>
        <v>999</v>
      </c>
      <c r="N124" s="166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3"/>
        <v>999</v>
      </c>
      <c r="M125" s="169">
        <f t="shared" si="4"/>
        <v>999</v>
      </c>
      <c r="N125" s="166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3"/>
        <v>999</v>
      </c>
      <c r="M126" s="169">
        <f t="shared" si="4"/>
        <v>999</v>
      </c>
      <c r="N126" s="166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3"/>
        <v>999</v>
      </c>
      <c r="M127" s="169">
        <f t="shared" si="4"/>
        <v>999</v>
      </c>
      <c r="N127" s="166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3"/>
        <v>999</v>
      </c>
      <c r="M128" s="169">
        <f t="shared" si="4"/>
        <v>999</v>
      </c>
      <c r="N128" s="166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3"/>
        <v>999</v>
      </c>
      <c r="M129" s="169">
        <f t="shared" si="4"/>
        <v>999</v>
      </c>
      <c r="N129" s="166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3"/>
        <v>999</v>
      </c>
      <c r="M130" s="169">
        <f t="shared" si="4"/>
        <v>999</v>
      </c>
      <c r="N130" s="166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3"/>
        <v>999</v>
      </c>
      <c r="M131" s="169">
        <f t="shared" si="4"/>
        <v>999</v>
      </c>
      <c r="N131" s="166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3"/>
        <v>999</v>
      </c>
      <c r="M132" s="169">
        <f t="shared" si="4"/>
        <v>999</v>
      </c>
      <c r="N132" s="166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3"/>
        <v>999</v>
      </c>
      <c r="M133" s="169">
        <f t="shared" si="4"/>
        <v>999</v>
      </c>
      <c r="N133" s="166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3"/>
        <v>999</v>
      </c>
      <c r="M134" s="169">
        <f t="shared" si="4"/>
        <v>999</v>
      </c>
      <c r="N134" s="166"/>
      <c r="O134" s="170"/>
      <c r="P134" s="171">
        <f t="shared" si="5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si="3"/>
        <v>999</v>
      </c>
      <c r="M135" s="169">
        <f t="shared" si="4"/>
        <v>999</v>
      </c>
      <c r="N135" s="166"/>
      <c r="O135" s="140"/>
      <c r="P135" s="108">
        <f t="shared" si="5"/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3"/>
        <v>999</v>
      </c>
      <c r="M136" s="169">
        <f t="shared" si="4"/>
        <v>999</v>
      </c>
      <c r="N136" s="166"/>
      <c r="O136" s="140"/>
      <c r="P136" s="108">
        <f t="shared" si="5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3"/>
        <v>999</v>
      </c>
      <c r="M137" s="169">
        <f t="shared" si="4"/>
        <v>999</v>
      </c>
      <c r="N137" s="166"/>
      <c r="O137" s="140"/>
      <c r="P137" s="108">
        <f t="shared" si="5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3"/>
        <v>999</v>
      </c>
      <c r="M138" s="169">
        <f t="shared" si="4"/>
        <v>999</v>
      </c>
      <c r="N138" s="166"/>
      <c r="O138" s="140"/>
      <c r="P138" s="108">
        <f t="shared" si="5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3"/>
        <v>999</v>
      </c>
      <c r="M139" s="169">
        <f t="shared" si="4"/>
        <v>999</v>
      </c>
      <c r="N139" s="166"/>
      <c r="O139" s="140"/>
      <c r="P139" s="108">
        <f t="shared" si="5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3"/>
        <v>999</v>
      </c>
      <c r="M140" s="169">
        <f t="shared" si="4"/>
        <v>999</v>
      </c>
      <c r="N140" s="166"/>
      <c r="O140" s="140"/>
      <c r="P140" s="108">
        <f t="shared" si="5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3"/>
        <v>999</v>
      </c>
      <c r="M141" s="169">
        <f t="shared" si="4"/>
        <v>999</v>
      </c>
      <c r="N141" s="166"/>
      <c r="O141" s="170"/>
      <c r="P141" s="171">
        <f t="shared" si="5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3"/>
        <v>999</v>
      </c>
      <c r="M142" s="169">
        <f t="shared" si="4"/>
        <v>999</v>
      </c>
      <c r="N142" s="166"/>
      <c r="O142" s="140"/>
      <c r="P142" s="108">
        <f t="shared" si="5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3"/>
        <v>999</v>
      </c>
      <c r="M143" s="169">
        <f t="shared" si="4"/>
        <v>999</v>
      </c>
      <c r="N143" s="166"/>
      <c r="O143" s="140"/>
      <c r="P143" s="108">
        <f t="shared" si="5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3"/>
        <v>999</v>
      </c>
      <c r="M144" s="169">
        <f t="shared" si="4"/>
        <v>999</v>
      </c>
      <c r="N144" s="166"/>
      <c r="O144" s="140"/>
      <c r="P144" s="108">
        <f t="shared" si="5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3"/>
        <v>999</v>
      </c>
      <c r="M145" s="169">
        <f t="shared" si="4"/>
        <v>999</v>
      </c>
      <c r="N145" s="166"/>
      <c r="O145" s="140"/>
      <c r="P145" s="108">
        <f t="shared" si="5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3"/>
        <v>999</v>
      </c>
      <c r="M146" s="169">
        <f t="shared" si="4"/>
        <v>999</v>
      </c>
      <c r="N146" s="166"/>
      <c r="O146" s="140"/>
      <c r="P146" s="108">
        <f t="shared" si="5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3"/>
        <v>999</v>
      </c>
      <c r="M147" s="169">
        <f t="shared" si="4"/>
        <v>999</v>
      </c>
      <c r="N147" s="166"/>
      <c r="O147" s="140"/>
      <c r="P147" s="108">
        <f t="shared" si="5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3"/>
        <v>999</v>
      </c>
      <c r="M148" s="169">
        <f t="shared" si="4"/>
        <v>999</v>
      </c>
      <c r="N148" s="166"/>
      <c r="O148" s="170"/>
      <c r="P148" s="171">
        <f t="shared" si="5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3"/>
        <v>999</v>
      </c>
      <c r="M149" s="169">
        <f t="shared" si="4"/>
        <v>999</v>
      </c>
      <c r="N149" s="166"/>
      <c r="O149" s="140"/>
      <c r="P149" s="108">
        <f t="shared" si="5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3"/>
        <v>999</v>
      </c>
      <c r="M150" s="169">
        <f t="shared" si="4"/>
        <v>999</v>
      </c>
      <c r="N150" s="166"/>
      <c r="O150" s="140"/>
      <c r="P150" s="108">
        <f t="shared" si="5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3"/>
        <v>999</v>
      </c>
      <c r="M151" s="169">
        <f t="shared" si="4"/>
        <v>999</v>
      </c>
      <c r="N151" s="166"/>
      <c r="O151" s="140"/>
      <c r="P151" s="108">
        <f t="shared" si="5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3"/>
        <v>999</v>
      </c>
      <c r="M152" s="169">
        <f t="shared" si="4"/>
        <v>999</v>
      </c>
      <c r="N152" s="166"/>
      <c r="O152" s="140"/>
      <c r="P152" s="108">
        <f t="shared" si="5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3"/>
        <v>999</v>
      </c>
      <c r="M153" s="169">
        <f t="shared" si="4"/>
        <v>999</v>
      </c>
      <c r="N153" s="166"/>
      <c r="O153" s="140"/>
      <c r="P153" s="108">
        <f t="shared" si="5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3"/>
        <v>999</v>
      </c>
      <c r="M154" s="169">
        <f t="shared" si="4"/>
        <v>999</v>
      </c>
      <c r="N154" s="166"/>
      <c r="O154" s="140"/>
      <c r="P154" s="108">
        <f t="shared" si="5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3"/>
        <v>999</v>
      </c>
      <c r="M155" s="169">
        <f t="shared" si="4"/>
        <v>999</v>
      </c>
      <c r="N155" s="166"/>
      <c r="O155" s="140"/>
      <c r="P155" s="108">
        <f t="shared" si="5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3"/>
        <v>999</v>
      </c>
      <c r="M156" s="169">
        <f t="shared" si="4"/>
        <v>999</v>
      </c>
      <c r="N156" s="166"/>
      <c r="O156" s="140"/>
      <c r="P156" s="108">
        <f t="shared" si="5"/>
        <v>999</v>
      </c>
      <c r="Q156" s="92"/>
    </row>
  </sheetData>
  <conditionalFormatting sqref="E7:E156">
    <cfRule type="expression" dxfId="638" priority="16" stopIfTrue="1">
      <formula>AND(ROUNDDOWN(($A$4-E7)/365.25,0)&lt;=13,G7&lt;&gt;"OK")</formula>
    </cfRule>
    <cfRule type="expression" dxfId="637" priority="17" stopIfTrue="1">
      <formula>AND(ROUNDDOWN(($A$4-E7)/365.25,0)&lt;=14,G7&lt;&gt;"OK")</formula>
    </cfRule>
    <cfRule type="expression" dxfId="636" priority="18" stopIfTrue="1">
      <formula>AND(ROUNDDOWN(($A$4-E7)/365.25,0)&lt;=17,G7&lt;&gt;"OK")</formula>
    </cfRule>
  </conditionalFormatting>
  <conditionalFormatting sqref="J7:J156">
    <cfRule type="cellIs" dxfId="635" priority="15" stopIfTrue="1" operator="equal">
      <formula>"Z"</formula>
    </cfRule>
  </conditionalFormatting>
  <conditionalFormatting sqref="A7:D156">
    <cfRule type="expression" dxfId="634" priority="14" stopIfTrue="1">
      <formula>$Q7&gt;=1</formula>
    </cfRule>
  </conditionalFormatting>
  <conditionalFormatting sqref="E7:E14">
    <cfRule type="expression" dxfId="633" priority="11" stopIfTrue="1">
      <formula>AND(ROUNDDOWN(($A$4-E7)/365.25,0)&lt;=13,G7&lt;&gt;"OK")</formula>
    </cfRule>
    <cfRule type="expression" dxfId="632" priority="12" stopIfTrue="1">
      <formula>AND(ROUNDDOWN(($A$4-E7)/365.25,0)&lt;=14,G7&lt;&gt;"OK")</formula>
    </cfRule>
    <cfRule type="expression" dxfId="631" priority="13" stopIfTrue="1">
      <formula>AND(ROUNDDOWN(($A$4-E7)/365.25,0)&lt;=17,G7&lt;&gt;"OK")</formula>
    </cfRule>
  </conditionalFormatting>
  <conditionalFormatting sqref="J7:J14">
    <cfRule type="cellIs" dxfId="630" priority="10" stopIfTrue="1" operator="equal">
      <formula>"Z"</formula>
    </cfRule>
  </conditionalFormatting>
  <conditionalFormatting sqref="B7:D14">
    <cfRule type="expression" dxfId="629" priority="9" stopIfTrue="1">
      <formula>$Q7&gt;=1</formula>
    </cfRule>
  </conditionalFormatting>
  <conditionalFormatting sqref="E7:E14">
    <cfRule type="expression" dxfId="628" priority="6" stopIfTrue="1">
      <formula>AND(ROUNDDOWN(($A$4-E7)/365.25,0)&lt;=13,G7&lt;&gt;"OK")</formula>
    </cfRule>
    <cfRule type="expression" dxfId="627" priority="7" stopIfTrue="1">
      <formula>AND(ROUNDDOWN(($A$4-E7)/365.25,0)&lt;=14,G7&lt;&gt;"OK")</formula>
    </cfRule>
    <cfRule type="expression" dxfId="626" priority="8" stopIfTrue="1">
      <formula>AND(ROUNDDOWN(($A$4-E7)/365.25,0)&lt;=17,G7&lt;&gt;"OK")</formula>
    </cfRule>
  </conditionalFormatting>
  <conditionalFormatting sqref="B7:D14">
    <cfRule type="expression" dxfId="625" priority="5" stopIfTrue="1">
      <formula>$Q7&gt;=1</formula>
    </cfRule>
  </conditionalFormatting>
  <conditionalFormatting sqref="E7:E27 E29:E37">
    <cfRule type="expression" dxfId="624" priority="2" stopIfTrue="1">
      <formula>AND(ROUNDDOWN(($A$4-E7)/365.25,0)&lt;=13,G7&lt;&gt;"OK")</formula>
    </cfRule>
    <cfRule type="expression" dxfId="623" priority="3" stopIfTrue="1">
      <formula>AND(ROUNDDOWN(($A$4-E7)/365.25,0)&lt;=14,G7&lt;&gt;"OK")</formula>
    </cfRule>
    <cfRule type="expression" dxfId="622" priority="4" stopIfTrue="1">
      <formula>AND(ROUNDDOWN(($A$4-E7)/365.25,0)&lt;=17,G7&lt;&gt;"OK")</formula>
    </cfRule>
  </conditionalFormatting>
  <conditionalFormatting sqref="B7:D37">
    <cfRule type="expression" dxfId="62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3801-3B74-4435-9121-35C551671AD2}">
  <sheetPr codeName="Munka34">
    <tabColor indexed="11"/>
  </sheetPr>
  <dimension ref="A1:AK43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61" hidden="1" customWidth="1"/>
    <col min="26" max="37" width="0" style="261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Y1"/>
      <c r="Z1"/>
      <c r="AA1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05" t="str">
        <f>Altalanos!$D$8</f>
        <v>A-U11-F-III.kcs-Zöld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3"/>
      <c r="O3" s="212"/>
      <c r="P3" s="213"/>
      <c r="Q3" s="253" t="s">
        <v>65</v>
      </c>
      <c r="R3" s="254" t="s">
        <v>71</v>
      </c>
      <c r="S3" s="209"/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191" t="str">
        <f>Altalanos!$E$10</f>
        <v>Nagyistók-Nádasi Judit</v>
      </c>
      <c r="M4" s="190"/>
      <c r="N4" s="214"/>
      <c r="O4" s="215"/>
      <c r="P4" s="214"/>
      <c r="Q4" s="255" t="s">
        <v>72</v>
      </c>
      <c r="R4" s="256" t="s">
        <v>67</v>
      </c>
      <c r="S4" s="209"/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09"/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1</v>
      </c>
      <c r="C7" s="203" t="str">
        <f>IF($B7="","",VLOOKUP($B7,'A-U11-F-III.kcs elo'!$A$7:$O$22,5))</f>
        <v>150824</v>
      </c>
      <c r="D7" s="203">
        <f>IF($B7="","",VLOOKUP($B7,'A-U11-F-III.kcs elo'!$A$7:$O$22,15))</f>
        <v>0</v>
      </c>
      <c r="E7" s="201" t="str">
        <f>UPPER(IF($B7="","",VLOOKUP($B7,'A-U11-F-III.kcs elo'!$A$7:$O$22,2)))</f>
        <v xml:space="preserve">VARGA </v>
      </c>
      <c r="F7" s="204"/>
      <c r="G7" s="201" t="str">
        <f>IF($B7="","",VLOOKUP($B7,'A-U11-F-III.kcs elo'!$A$7:$O$22,3))</f>
        <v>Áron</v>
      </c>
      <c r="H7" s="204"/>
      <c r="I7" s="201" t="str">
        <f>IF($B7="","",VLOOKUP($B7,'A-U11-F-III.kcs elo'!$A$7:$O$22,4))</f>
        <v>Koch V. - Pécs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17"/>
      <c r="D8" s="217"/>
      <c r="E8" s="217"/>
      <c r="F8" s="217"/>
      <c r="G8" s="217"/>
      <c r="H8" s="217"/>
      <c r="I8" s="217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2</v>
      </c>
      <c r="C9" s="203" t="str">
        <f>IF($B9="","",VLOOKUP($B9,'A-U11-F-III.kcs elo'!$A$7:$O$22,5))</f>
        <v>150508</v>
      </c>
      <c r="D9" s="203">
        <f>IF($B9="","",VLOOKUP($B9,'A-U11-F-III.kcs elo'!$A$7:$O$22,15))</f>
        <v>0</v>
      </c>
      <c r="E9" s="201" t="str">
        <f>UPPER(IF($B9="","",VLOOKUP($B9,'A-U11-F-III.kcs elo'!$A$7:$O$22,2)))</f>
        <v xml:space="preserve">MAJÁK </v>
      </c>
      <c r="F9" s="204"/>
      <c r="G9" s="201" t="str">
        <f>IF($B9="","",VLOOKUP($B9,'A-U11-F-III.kcs elo'!$A$7:$O$22,3))</f>
        <v>Miklós</v>
      </c>
      <c r="H9" s="204"/>
      <c r="I9" s="201" t="str">
        <f>IF($B9="","",VLOOKUP($B9,'A-U11-F-III.kcs elo'!$A$7:$O$22,4))</f>
        <v>Pécsi Illyés Gyula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17"/>
      <c r="D10" s="217"/>
      <c r="E10" s="217"/>
      <c r="F10" s="217"/>
      <c r="G10" s="217"/>
      <c r="H10" s="217"/>
      <c r="I10" s="217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/>
      <c r="C11" s="203" t="str">
        <f>IF($B11="","",VLOOKUP($B11,'A-U11-F-III.kcs elo'!$A$7:$O$22,5))</f>
        <v/>
      </c>
      <c r="D11" s="203" t="str">
        <f>IF($B11="","",VLOOKUP($B11,'A-U11-F-III.kcs elo'!$A$7:$O$22,15))</f>
        <v/>
      </c>
      <c r="E11" s="201" t="str">
        <f>UPPER(IF($B11="","",VLOOKUP($B11,'A-U11-F-III.kcs elo'!$A$7:$O$22,2)))</f>
        <v/>
      </c>
      <c r="F11" s="204"/>
      <c r="G11" s="201" t="str">
        <f>IF($B11="","",VLOOKUP($B11,'A-U11-F-III.kcs elo'!$A$7:$O$22,3))</f>
        <v/>
      </c>
      <c r="H11" s="204"/>
      <c r="I11" s="201" t="str">
        <f>IF($B11="","",VLOOKUP($B11,'A-U11-F-III.kcs elo'!$A$7:$O$22,4))</f>
        <v/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 xml:space="preserve">VARGA </v>
      </c>
      <c r="E18" s="327"/>
      <c r="F18" s="327" t="str">
        <f>E9</f>
        <v xml:space="preserve">MAJÁK </v>
      </c>
      <c r="G18" s="327"/>
      <c r="H18" s="327" t="str">
        <f>E11</f>
        <v/>
      </c>
      <c r="I18" s="327"/>
      <c r="J18" s="193"/>
      <c r="K18" s="193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 xml:space="preserve">VARGA </v>
      </c>
      <c r="C19" s="328"/>
      <c r="D19" s="329"/>
      <c r="E19" s="329"/>
      <c r="F19" s="330"/>
      <c r="G19" s="330"/>
      <c r="H19" s="330"/>
      <c r="I19" s="330"/>
      <c r="J19" s="193"/>
      <c r="K19" s="193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MAJÁK </v>
      </c>
      <c r="C20" s="328"/>
      <c r="D20" s="330"/>
      <c r="E20" s="330"/>
      <c r="F20" s="329"/>
      <c r="G20" s="329"/>
      <c r="H20" s="330"/>
      <c r="I20" s="330"/>
      <c r="J20" s="193"/>
      <c r="K20" s="193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/>
      </c>
      <c r="C21" s="328"/>
      <c r="D21" s="330"/>
      <c r="E21" s="330"/>
      <c r="F21" s="330"/>
      <c r="G21" s="330"/>
      <c r="H21" s="329"/>
      <c r="I21" s="329"/>
      <c r="J21" s="193"/>
      <c r="K21" s="193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99"/>
      <c r="N33" s="298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32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L4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620" priority="2" stopIfTrue="1" operator="equal">
      <formula>"Bye"</formula>
    </cfRule>
  </conditionalFormatting>
  <conditionalFormatting sqref="R41">
    <cfRule type="expression" dxfId="61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E0BC-7E2D-40E5-BDBF-AFBA40AD10AA}">
  <sheetPr codeName="Sheet15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activeCell="E7" sqref="E7"/>
      <selection pane="bottomLeft" activeCell="E7" sqref="E7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20" style="39" bestFit="1" customWidth="1"/>
    <col min="5" max="5" width="10.5546875" style="291" customWidth="1"/>
    <col min="6" max="6" width="6.109375" style="88" hidden="1" customWidth="1"/>
    <col min="7" max="7" width="28.66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7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85" t="s">
        <v>99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30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310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311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312" t="s">
        <v>37</v>
      </c>
    </row>
    <row r="7" spans="1:17" s="11" customFormat="1" ht="18.899999999999999" customHeight="1" x14ac:dyDescent="0.25">
      <c r="A7" s="146">
        <v>1</v>
      </c>
      <c r="B7" s="318" t="s">
        <v>101</v>
      </c>
      <c r="C7" s="90" t="s">
        <v>102</v>
      </c>
      <c r="D7" s="91" t="s">
        <v>107</v>
      </c>
      <c r="E7" s="161" t="s">
        <v>141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313"/>
    </row>
    <row r="8" spans="1:17" s="11" customFormat="1" ht="18.899999999999999" customHeight="1" x14ac:dyDescent="0.25">
      <c r="A8" s="146">
        <v>2</v>
      </c>
      <c r="B8" s="319" t="s">
        <v>103</v>
      </c>
      <c r="C8" s="90" t="s">
        <v>104</v>
      </c>
      <c r="D8" s="91" t="s">
        <v>108</v>
      </c>
      <c r="E8" s="161" t="s">
        <v>140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313"/>
    </row>
    <row r="9" spans="1:17" s="11" customFormat="1" ht="18.899999999999999" customHeight="1" x14ac:dyDescent="0.25">
      <c r="A9" s="146">
        <v>3</v>
      </c>
      <c r="B9" s="319" t="s">
        <v>105</v>
      </c>
      <c r="C9" s="90" t="s">
        <v>106</v>
      </c>
      <c r="D9" s="91" t="s">
        <v>109</v>
      </c>
      <c r="E9" s="161" t="s">
        <v>139</v>
      </c>
      <c r="F9" s="279"/>
      <c r="G9" s="280"/>
      <c r="H9" s="91"/>
      <c r="I9" s="91"/>
      <c r="J9" s="143"/>
      <c r="K9" s="141"/>
      <c r="L9" s="145"/>
      <c r="M9" s="141"/>
      <c r="N9" s="137"/>
      <c r="O9" s="307"/>
      <c r="P9" s="290"/>
      <c r="Q9" s="314"/>
    </row>
    <row r="10" spans="1:17" s="11" customFormat="1" ht="18.899999999999999" customHeight="1" x14ac:dyDescent="0.25">
      <c r="A10" s="146">
        <v>4</v>
      </c>
      <c r="B10" s="90"/>
      <c r="C10" s="90"/>
      <c r="D10" s="91"/>
      <c r="E10" s="161"/>
      <c r="F10" s="279"/>
      <c r="G10" s="280"/>
      <c r="H10" s="91"/>
      <c r="I10" s="91"/>
      <c r="J10" s="143"/>
      <c r="K10" s="141"/>
      <c r="L10" s="145"/>
      <c r="M10" s="141"/>
      <c r="N10" s="137"/>
      <c r="O10" s="308"/>
      <c r="P10" s="289"/>
      <c r="Q10" s="315"/>
    </row>
    <row r="11" spans="1:17" s="11" customFormat="1" ht="18.899999999999999" customHeight="1" x14ac:dyDescent="0.25">
      <c r="A11" s="146">
        <v>5</v>
      </c>
      <c r="B11" s="9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308"/>
      <c r="P11" s="289"/>
      <c r="Q11" s="315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308"/>
      <c r="P12" s="289"/>
      <c r="Q12" s="315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308"/>
      <c r="P13" s="289"/>
      <c r="Q13" s="315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308"/>
      <c r="P14" s="289"/>
      <c r="Q14" s="315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313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313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313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313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313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313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313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313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313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313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313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313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71" si="0">IF(Q40="",999,Q40)</f>
        <v>999</v>
      </c>
      <c r="M40" s="169">
        <f t="shared" ref="M40:M71" si="1">IF(P40=999,999,1)</f>
        <v>999</v>
      </c>
      <c r="N40" s="166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ref="L72:L100" si="3">IF(Q72="",999,Q72)</f>
        <v>999</v>
      </c>
      <c r="M72" s="169">
        <f t="shared" ref="M72:M100" si="4">IF(P72=999,999,1)</f>
        <v>999</v>
      </c>
      <c r="N72" s="166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3"/>
        <v>999</v>
      </c>
      <c r="M73" s="169">
        <f t="shared" si="4"/>
        <v>999</v>
      </c>
      <c r="N73" s="166"/>
      <c r="O73" s="140"/>
      <c r="P73" s="108">
        <f t="shared" si="5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3"/>
        <v>999</v>
      </c>
      <c r="M74" s="169">
        <f t="shared" si="4"/>
        <v>999</v>
      </c>
      <c r="N74" s="166"/>
      <c r="O74" s="140"/>
      <c r="P74" s="108">
        <f t="shared" si="5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3"/>
        <v>999</v>
      </c>
      <c r="M75" s="169">
        <f t="shared" si="4"/>
        <v>999</v>
      </c>
      <c r="N75" s="166"/>
      <c r="O75" s="140"/>
      <c r="P75" s="108">
        <f t="shared" si="5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3"/>
        <v>999</v>
      </c>
      <c r="M76" s="169">
        <f t="shared" si="4"/>
        <v>999</v>
      </c>
      <c r="N76" s="166"/>
      <c r="O76" s="140"/>
      <c r="P76" s="108">
        <f t="shared" si="5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3"/>
        <v>999</v>
      </c>
      <c r="M77" s="169">
        <f t="shared" si="4"/>
        <v>999</v>
      </c>
      <c r="N77" s="166"/>
      <c r="O77" s="140"/>
      <c r="P77" s="108">
        <f t="shared" si="5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3"/>
        <v>999</v>
      </c>
      <c r="M78" s="169">
        <f t="shared" si="4"/>
        <v>999</v>
      </c>
      <c r="N78" s="166"/>
      <c r="O78" s="140"/>
      <c r="P78" s="108">
        <f t="shared" si="5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3"/>
        <v>999</v>
      </c>
      <c r="M79" s="169">
        <f t="shared" si="4"/>
        <v>999</v>
      </c>
      <c r="N79" s="166"/>
      <c r="O79" s="140"/>
      <c r="P79" s="108">
        <f t="shared" si="5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3"/>
        <v>999</v>
      </c>
      <c r="M80" s="169">
        <f t="shared" si="4"/>
        <v>999</v>
      </c>
      <c r="N80" s="166"/>
      <c r="O80" s="140"/>
      <c r="P80" s="108">
        <f t="shared" si="5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3"/>
        <v>999</v>
      </c>
      <c r="M81" s="169">
        <f t="shared" si="4"/>
        <v>999</v>
      </c>
      <c r="N81" s="166"/>
      <c r="O81" s="140"/>
      <c r="P81" s="108">
        <f t="shared" si="5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3"/>
        <v>999</v>
      </c>
      <c r="M82" s="169">
        <f t="shared" si="4"/>
        <v>999</v>
      </c>
      <c r="N82" s="166"/>
      <c r="O82" s="140"/>
      <c r="P82" s="108">
        <f t="shared" si="5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3"/>
        <v>999</v>
      </c>
      <c r="M83" s="169">
        <f t="shared" si="4"/>
        <v>999</v>
      </c>
      <c r="N83" s="166"/>
      <c r="O83" s="140"/>
      <c r="P83" s="108">
        <f t="shared" si="5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3"/>
        <v>999</v>
      </c>
      <c r="M84" s="169">
        <f t="shared" si="4"/>
        <v>999</v>
      </c>
      <c r="N84" s="166"/>
      <c r="O84" s="140"/>
      <c r="P84" s="108">
        <f t="shared" si="5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3"/>
        <v>999</v>
      </c>
      <c r="M85" s="169">
        <f t="shared" si="4"/>
        <v>999</v>
      </c>
      <c r="N85" s="166"/>
      <c r="O85" s="140"/>
      <c r="P85" s="108">
        <f t="shared" si="5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3"/>
        <v>999</v>
      </c>
      <c r="M86" s="169">
        <f t="shared" si="4"/>
        <v>999</v>
      </c>
      <c r="N86" s="166"/>
      <c r="O86" s="140"/>
      <c r="P86" s="108">
        <f t="shared" si="5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3"/>
        <v>999</v>
      </c>
      <c r="M87" s="169">
        <f t="shared" si="4"/>
        <v>999</v>
      </c>
      <c r="N87" s="166"/>
      <c r="O87" s="140"/>
      <c r="P87" s="108">
        <f t="shared" si="5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3"/>
        <v>999</v>
      </c>
      <c r="M88" s="169">
        <f t="shared" si="4"/>
        <v>999</v>
      </c>
      <c r="N88" s="166"/>
      <c r="O88" s="140"/>
      <c r="P88" s="108">
        <f t="shared" si="5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3"/>
        <v>999</v>
      </c>
      <c r="M89" s="169">
        <f t="shared" si="4"/>
        <v>999</v>
      </c>
      <c r="N89" s="166"/>
      <c r="O89" s="140"/>
      <c r="P89" s="108">
        <f t="shared" si="5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3"/>
        <v>999</v>
      </c>
      <c r="M90" s="169">
        <f t="shared" si="4"/>
        <v>999</v>
      </c>
      <c r="N90" s="166"/>
      <c r="O90" s="140"/>
      <c r="P90" s="108">
        <f t="shared" si="5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3"/>
        <v>999</v>
      </c>
      <c r="M91" s="169">
        <f t="shared" si="4"/>
        <v>999</v>
      </c>
      <c r="N91" s="166"/>
      <c r="O91" s="140"/>
      <c r="P91" s="108">
        <f t="shared" si="5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3"/>
        <v>999</v>
      </c>
      <c r="M92" s="169">
        <f t="shared" si="4"/>
        <v>999</v>
      </c>
      <c r="N92" s="166"/>
      <c r="O92" s="140"/>
      <c r="P92" s="108">
        <f t="shared" si="5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3"/>
        <v>999</v>
      </c>
      <c r="M93" s="169">
        <f t="shared" si="4"/>
        <v>999</v>
      </c>
      <c r="N93" s="166"/>
      <c r="O93" s="140"/>
      <c r="P93" s="108">
        <f t="shared" si="5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3"/>
        <v>999</v>
      </c>
      <c r="M94" s="169">
        <f t="shared" si="4"/>
        <v>999</v>
      </c>
      <c r="N94" s="166"/>
      <c r="O94" s="140"/>
      <c r="P94" s="108">
        <f t="shared" si="5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3"/>
        <v>999</v>
      </c>
      <c r="M95" s="169">
        <f t="shared" si="4"/>
        <v>999</v>
      </c>
      <c r="N95" s="166"/>
      <c r="O95" s="140"/>
      <c r="P95" s="108">
        <f t="shared" si="5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3"/>
        <v>999</v>
      </c>
      <c r="M96" s="169">
        <f t="shared" si="4"/>
        <v>999</v>
      </c>
      <c r="N96" s="166"/>
      <c r="O96" s="140"/>
      <c r="P96" s="108">
        <f t="shared" si="5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3"/>
        <v>999</v>
      </c>
      <c r="M97" s="169">
        <f t="shared" si="4"/>
        <v>999</v>
      </c>
      <c r="N97" s="166"/>
      <c r="O97" s="140"/>
      <c r="P97" s="108">
        <f t="shared" si="5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3"/>
        <v>999</v>
      </c>
      <c r="M98" s="169">
        <f t="shared" si="4"/>
        <v>999</v>
      </c>
      <c r="N98" s="166"/>
      <c r="O98" s="140"/>
      <c r="P98" s="108">
        <f t="shared" si="5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3"/>
        <v>999</v>
      </c>
      <c r="M99" s="169">
        <f t="shared" si="4"/>
        <v>999</v>
      </c>
      <c r="N99" s="166"/>
      <c r="O99" s="140"/>
      <c r="P99" s="108">
        <f t="shared" si="5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3"/>
        <v>999</v>
      </c>
      <c r="M100" s="169">
        <f t="shared" si="4"/>
        <v>999</v>
      </c>
      <c r="N100" s="166"/>
      <c r="O100" s="140"/>
      <c r="P100" s="108">
        <f t="shared" si="5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ref="L101:L134" si="6">IF(Q101="",999,Q101)</f>
        <v>999</v>
      </c>
      <c r="M101" s="169">
        <f t="shared" ref="M101:M134" si="7">IF(P101=999,999,1)</f>
        <v>999</v>
      </c>
      <c r="N101" s="166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6"/>
        <v>999</v>
      </c>
      <c r="M102" s="169">
        <f t="shared" si="7"/>
        <v>999</v>
      </c>
      <c r="N102" s="166"/>
      <c r="O102" s="140"/>
      <c r="P102" s="108">
        <f t="shared" si="8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6"/>
        <v>999</v>
      </c>
      <c r="M103" s="169">
        <f t="shared" si="7"/>
        <v>999</v>
      </c>
      <c r="N103" s="166"/>
      <c r="O103" s="140"/>
      <c r="P103" s="108">
        <f t="shared" si="8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si="6"/>
        <v>999</v>
      </c>
      <c r="M104" s="169">
        <f t="shared" si="7"/>
        <v>999</v>
      </c>
      <c r="N104" s="166"/>
      <c r="O104" s="140"/>
      <c r="P104" s="108">
        <f t="shared" si="8"/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6"/>
        <v>999</v>
      </c>
      <c r="M105" s="169">
        <f t="shared" si="7"/>
        <v>999</v>
      </c>
      <c r="N105" s="166"/>
      <c r="O105" s="140"/>
      <c r="P105" s="108">
        <f t="shared" si="8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6"/>
        <v>999</v>
      </c>
      <c r="M106" s="169">
        <f t="shared" si="7"/>
        <v>999</v>
      </c>
      <c r="N106" s="166"/>
      <c r="O106" s="140"/>
      <c r="P106" s="108">
        <f t="shared" si="8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6"/>
        <v>999</v>
      </c>
      <c r="M107" s="169">
        <f t="shared" si="7"/>
        <v>999</v>
      </c>
      <c r="N107" s="166"/>
      <c r="O107" s="140"/>
      <c r="P107" s="108">
        <f t="shared" si="8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6"/>
        <v>999</v>
      </c>
      <c r="M108" s="169">
        <f t="shared" si="7"/>
        <v>999</v>
      </c>
      <c r="N108" s="166"/>
      <c r="O108" s="140"/>
      <c r="P108" s="108">
        <f t="shared" si="8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6"/>
        <v>999</v>
      </c>
      <c r="M109" s="169">
        <f t="shared" si="7"/>
        <v>999</v>
      </c>
      <c r="N109" s="166"/>
      <c r="O109" s="140"/>
      <c r="P109" s="108">
        <f t="shared" si="8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6"/>
        <v>999</v>
      </c>
      <c r="M110" s="169">
        <f t="shared" si="7"/>
        <v>999</v>
      </c>
      <c r="N110" s="166"/>
      <c r="O110" s="140"/>
      <c r="P110" s="108">
        <f t="shared" si="8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6"/>
        <v>999</v>
      </c>
      <c r="M111" s="169">
        <f t="shared" si="7"/>
        <v>999</v>
      </c>
      <c r="N111" s="166"/>
      <c r="O111" s="140"/>
      <c r="P111" s="108">
        <f t="shared" si="8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6"/>
        <v>999</v>
      </c>
      <c r="M112" s="169">
        <f t="shared" si="7"/>
        <v>999</v>
      </c>
      <c r="N112" s="166"/>
      <c r="O112" s="140"/>
      <c r="P112" s="108">
        <f t="shared" si="8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6"/>
        <v>999</v>
      </c>
      <c r="M113" s="169">
        <f t="shared" si="7"/>
        <v>999</v>
      </c>
      <c r="N113" s="166"/>
      <c r="O113" s="140"/>
      <c r="P113" s="108">
        <f t="shared" si="8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6"/>
        <v>999</v>
      </c>
      <c r="M114" s="169">
        <f t="shared" si="7"/>
        <v>999</v>
      </c>
      <c r="N114" s="166"/>
      <c r="O114" s="140"/>
      <c r="P114" s="108">
        <f t="shared" si="8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6"/>
        <v>999</v>
      </c>
      <c r="M115" s="169">
        <f t="shared" si="7"/>
        <v>999</v>
      </c>
      <c r="N115" s="166"/>
      <c r="O115" s="140"/>
      <c r="P115" s="108">
        <f t="shared" si="8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6"/>
        <v>999</v>
      </c>
      <c r="M116" s="169">
        <f t="shared" si="7"/>
        <v>999</v>
      </c>
      <c r="N116" s="166"/>
      <c r="O116" s="140"/>
      <c r="P116" s="108">
        <f t="shared" si="8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6"/>
        <v>999</v>
      </c>
      <c r="M117" s="169">
        <f t="shared" si="7"/>
        <v>999</v>
      </c>
      <c r="N117" s="166"/>
      <c r="O117" s="140"/>
      <c r="P117" s="108">
        <f t="shared" si="8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6"/>
        <v>999</v>
      </c>
      <c r="M118" s="169">
        <f t="shared" si="7"/>
        <v>999</v>
      </c>
      <c r="N118" s="166"/>
      <c r="O118" s="140"/>
      <c r="P118" s="108">
        <f t="shared" si="8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6"/>
        <v>999</v>
      </c>
      <c r="M119" s="169">
        <f t="shared" si="7"/>
        <v>999</v>
      </c>
      <c r="N119" s="166"/>
      <c r="O119" s="140"/>
      <c r="P119" s="108">
        <f t="shared" si="8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6"/>
        <v>999</v>
      </c>
      <c r="M120" s="169">
        <f t="shared" si="7"/>
        <v>999</v>
      </c>
      <c r="N120" s="166"/>
      <c r="O120" s="140"/>
      <c r="P120" s="108">
        <f t="shared" si="8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6"/>
        <v>999</v>
      </c>
      <c r="M121" s="169">
        <f t="shared" si="7"/>
        <v>999</v>
      </c>
      <c r="N121" s="166"/>
      <c r="O121" s="140"/>
      <c r="P121" s="108">
        <f t="shared" si="8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6"/>
        <v>999</v>
      </c>
      <c r="M122" s="169">
        <f t="shared" si="7"/>
        <v>999</v>
      </c>
      <c r="N122" s="166"/>
      <c r="O122" s="140"/>
      <c r="P122" s="108">
        <f t="shared" si="8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6"/>
        <v>999</v>
      </c>
      <c r="M123" s="169">
        <f t="shared" si="7"/>
        <v>999</v>
      </c>
      <c r="N123" s="166"/>
      <c r="O123" s="140"/>
      <c r="P123" s="108">
        <f t="shared" si="8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6"/>
        <v>999</v>
      </c>
      <c r="M124" s="169">
        <f t="shared" si="7"/>
        <v>999</v>
      </c>
      <c r="N124" s="166"/>
      <c r="O124" s="140"/>
      <c r="P124" s="108">
        <f t="shared" si="8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6"/>
        <v>999</v>
      </c>
      <c r="M125" s="169">
        <f t="shared" si="7"/>
        <v>999</v>
      </c>
      <c r="N125" s="166"/>
      <c r="O125" s="140"/>
      <c r="P125" s="108">
        <f t="shared" si="8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6"/>
        <v>999</v>
      </c>
      <c r="M126" s="169">
        <f t="shared" si="7"/>
        <v>999</v>
      </c>
      <c r="N126" s="166"/>
      <c r="O126" s="140"/>
      <c r="P126" s="108">
        <f t="shared" si="8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6"/>
        <v>999</v>
      </c>
      <c r="M127" s="169">
        <f t="shared" si="7"/>
        <v>999</v>
      </c>
      <c r="N127" s="166"/>
      <c r="O127" s="140"/>
      <c r="P127" s="108">
        <f t="shared" si="8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6"/>
        <v>999</v>
      </c>
      <c r="M128" s="169">
        <f t="shared" si="7"/>
        <v>999</v>
      </c>
      <c r="N128" s="166"/>
      <c r="O128" s="140"/>
      <c r="P128" s="108">
        <f t="shared" si="8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6"/>
        <v>999</v>
      </c>
      <c r="M129" s="169">
        <f t="shared" si="7"/>
        <v>999</v>
      </c>
      <c r="N129" s="166"/>
      <c r="O129" s="140"/>
      <c r="P129" s="108">
        <f t="shared" si="8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6"/>
        <v>999</v>
      </c>
      <c r="M130" s="169">
        <f t="shared" si="7"/>
        <v>999</v>
      </c>
      <c r="N130" s="166"/>
      <c r="O130" s="140"/>
      <c r="P130" s="108">
        <f t="shared" si="8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6"/>
        <v>999</v>
      </c>
      <c r="M131" s="169">
        <f t="shared" si="7"/>
        <v>999</v>
      </c>
      <c r="N131" s="166"/>
      <c r="O131" s="140"/>
      <c r="P131" s="108">
        <f t="shared" si="8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6"/>
        <v>999</v>
      </c>
      <c r="M132" s="169">
        <f t="shared" si="7"/>
        <v>999</v>
      </c>
      <c r="N132" s="166"/>
      <c r="O132" s="140"/>
      <c r="P132" s="108">
        <f t="shared" si="8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6"/>
        <v>999</v>
      </c>
      <c r="M133" s="169">
        <f t="shared" si="7"/>
        <v>999</v>
      </c>
      <c r="N133" s="166"/>
      <c r="O133" s="140"/>
      <c r="P133" s="108">
        <f t="shared" si="8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6"/>
        <v>999</v>
      </c>
      <c r="M134" s="169">
        <f t="shared" si="7"/>
        <v>999</v>
      </c>
      <c r="N134" s="166"/>
      <c r="O134" s="170"/>
      <c r="P134" s="171">
        <f t="shared" si="8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ref="L135:L156" si="9">IF(Q135="",999,Q135)</f>
        <v>999</v>
      </c>
      <c r="M135" s="169">
        <f t="shared" ref="M135:M156" si="10">IF(P135=999,999,1)</f>
        <v>999</v>
      </c>
      <c r="N135" s="166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9"/>
        <v>999</v>
      </c>
      <c r="M136" s="169">
        <f t="shared" si="10"/>
        <v>999</v>
      </c>
      <c r="N136" s="166"/>
      <c r="O136" s="140"/>
      <c r="P136" s="108">
        <f t="shared" si="11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9"/>
        <v>999</v>
      </c>
      <c r="M137" s="169">
        <f t="shared" si="10"/>
        <v>999</v>
      </c>
      <c r="N137" s="166"/>
      <c r="O137" s="140"/>
      <c r="P137" s="108">
        <f t="shared" si="11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9"/>
        <v>999</v>
      </c>
      <c r="M138" s="169">
        <f t="shared" si="10"/>
        <v>999</v>
      </c>
      <c r="N138" s="166"/>
      <c r="O138" s="140"/>
      <c r="P138" s="108">
        <f t="shared" si="11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9"/>
        <v>999</v>
      </c>
      <c r="M139" s="169">
        <f t="shared" si="10"/>
        <v>999</v>
      </c>
      <c r="N139" s="166"/>
      <c r="O139" s="140"/>
      <c r="P139" s="108">
        <f t="shared" si="11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9"/>
        <v>999</v>
      </c>
      <c r="M140" s="169">
        <f t="shared" si="10"/>
        <v>999</v>
      </c>
      <c r="N140" s="166"/>
      <c r="O140" s="140"/>
      <c r="P140" s="108">
        <f t="shared" si="11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9"/>
        <v>999</v>
      </c>
      <c r="M141" s="169">
        <f t="shared" si="10"/>
        <v>999</v>
      </c>
      <c r="N141" s="166"/>
      <c r="O141" s="170"/>
      <c r="P141" s="171">
        <f t="shared" si="11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9"/>
        <v>999</v>
      </c>
      <c r="M142" s="169">
        <f t="shared" si="10"/>
        <v>999</v>
      </c>
      <c r="N142" s="166"/>
      <c r="O142" s="140"/>
      <c r="P142" s="108">
        <f t="shared" si="11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9"/>
        <v>999</v>
      </c>
      <c r="M143" s="169">
        <f t="shared" si="10"/>
        <v>999</v>
      </c>
      <c r="N143" s="166"/>
      <c r="O143" s="140"/>
      <c r="P143" s="108">
        <f t="shared" si="11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9"/>
        <v>999</v>
      </c>
      <c r="M144" s="169">
        <f t="shared" si="10"/>
        <v>999</v>
      </c>
      <c r="N144" s="166"/>
      <c r="O144" s="140"/>
      <c r="P144" s="108">
        <f t="shared" si="11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9"/>
        <v>999</v>
      </c>
      <c r="M145" s="169">
        <f t="shared" si="10"/>
        <v>999</v>
      </c>
      <c r="N145" s="166"/>
      <c r="O145" s="140"/>
      <c r="P145" s="108">
        <f t="shared" si="11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9"/>
        <v>999</v>
      </c>
      <c r="M146" s="169">
        <f t="shared" si="10"/>
        <v>999</v>
      </c>
      <c r="N146" s="166"/>
      <c r="O146" s="140"/>
      <c r="P146" s="108">
        <f t="shared" si="11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9"/>
        <v>999</v>
      </c>
      <c r="M147" s="169">
        <f t="shared" si="10"/>
        <v>999</v>
      </c>
      <c r="N147" s="166"/>
      <c r="O147" s="140"/>
      <c r="P147" s="108">
        <f t="shared" si="11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9"/>
        <v>999</v>
      </c>
      <c r="M148" s="169">
        <f t="shared" si="10"/>
        <v>999</v>
      </c>
      <c r="N148" s="166"/>
      <c r="O148" s="170"/>
      <c r="P148" s="171">
        <f t="shared" si="11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9"/>
        <v>999</v>
      </c>
      <c r="M149" s="169">
        <f t="shared" si="10"/>
        <v>999</v>
      </c>
      <c r="N149" s="166"/>
      <c r="O149" s="140"/>
      <c r="P149" s="108">
        <f t="shared" si="11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9"/>
        <v>999</v>
      </c>
      <c r="M150" s="169">
        <f t="shared" si="10"/>
        <v>999</v>
      </c>
      <c r="N150" s="166"/>
      <c r="O150" s="140"/>
      <c r="P150" s="108">
        <f t="shared" si="11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9"/>
        <v>999</v>
      </c>
      <c r="M151" s="169">
        <f t="shared" si="10"/>
        <v>999</v>
      </c>
      <c r="N151" s="166"/>
      <c r="O151" s="140"/>
      <c r="P151" s="108">
        <f t="shared" si="11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9"/>
        <v>999</v>
      </c>
      <c r="M152" s="169">
        <f t="shared" si="10"/>
        <v>999</v>
      </c>
      <c r="N152" s="166"/>
      <c r="O152" s="140"/>
      <c r="P152" s="108">
        <f t="shared" si="11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9"/>
        <v>999</v>
      </c>
      <c r="M153" s="169">
        <f t="shared" si="10"/>
        <v>999</v>
      </c>
      <c r="N153" s="166"/>
      <c r="O153" s="140"/>
      <c r="P153" s="108">
        <f t="shared" si="11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9"/>
        <v>999</v>
      </c>
      <c r="M154" s="169">
        <f t="shared" si="10"/>
        <v>999</v>
      </c>
      <c r="N154" s="166"/>
      <c r="O154" s="140"/>
      <c r="P154" s="108">
        <f t="shared" si="11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9"/>
        <v>999</v>
      </c>
      <c r="M155" s="169">
        <f t="shared" si="10"/>
        <v>999</v>
      </c>
      <c r="N155" s="166"/>
      <c r="O155" s="140"/>
      <c r="P155" s="108">
        <f t="shared" si="11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9"/>
        <v>999</v>
      </c>
      <c r="M156" s="169">
        <f t="shared" si="10"/>
        <v>999</v>
      </c>
      <c r="N156" s="166"/>
      <c r="O156" s="140"/>
      <c r="P156" s="108">
        <f t="shared" si="11"/>
        <v>999</v>
      </c>
      <c r="Q156" s="92"/>
    </row>
  </sheetData>
  <phoneticPr fontId="46" type="noConversion"/>
  <conditionalFormatting sqref="E7:E156">
    <cfRule type="expression" dxfId="618" priority="14" stopIfTrue="1">
      <formula>AND(ROUNDDOWN(($A$4-E7)/365.25,0)&lt;=13,G7&lt;&gt;"OK")</formula>
    </cfRule>
    <cfRule type="expression" dxfId="617" priority="15" stopIfTrue="1">
      <formula>AND(ROUNDDOWN(($A$4-E7)/365.25,0)&lt;=14,G7&lt;&gt;"OK")</formula>
    </cfRule>
    <cfRule type="expression" dxfId="616" priority="16" stopIfTrue="1">
      <formula>AND(ROUNDDOWN(($A$4-E7)/365.25,0)&lt;=17,G7&lt;&gt;"OK")</formula>
    </cfRule>
  </conditionalFormatting>
  <conditionalFormatting sqref="J7:J156">
    <cfRule type="cellIs" dxfId="615" priority="17" stopIfTrue="1" operator="equal">
      <formula>"Z"</formula>
    </cfRule>
  </conditionalFormatting>
  <conditionalFormatting sqref="A7:D156">
    <cfRule type="expression" dxfId="614" priority="18" stopIfTrue="1">
      <formula>$Q7&gt;=1</formula>
    </cfRule>
  </conditionalFormatting>
  <conditionalFormatting sqref="E7:E14">
    <cfRule type="expression" dxfId="613" priority="11" stopIfTrue="1">
      <formula>AND(ROUNDDOWN(($A$4-E7)/365.25,0)&lt;=13,G7&lt;&gt;"OK")</formula>
    </cfRule>
    <cfRule type="expression" dxfId="612" priority="12" stopIfTrue="1">
      <formula>AND(ROUNDDOWN(($A$4-E7)/365.25,0)&lt;=14,G7&lt;&gt;"OK")</formula>
    </cfRule>
    <cfRule type="expression" dxfId="611" priority="13" stopIfTrue="1">
      <formula>AND(ROUNDDOWN(($A$4-E7)/365.25,0)&lt;=17,G7&lt;&gt;"OK")</formula>
    </cfRule>
  </conditionalFormatting>
  <conditionalFormatting sqref="J7:J14">
    <cfRule type="cellIs" dxfId="610" priority="10" stopIfTrue="1" operator="equal">
      <formula>"Z"</formula>
    </cfRule>
  </conditionalFormatting>
  <conditionalFormatting sqref="B7:D14">
    <cfRule type="expression" dxfId="609" priority="9" stopIfTrue="1">
      <formula>$Q7&gt;=1</formula>
    </cfRule>
  </conditionalFormatting>
  <conditionalFormatting sqref="E7:E14">
    <cfRule type="expression" dxfId="608" priority="6" stopIfTrue="1">
      <formula>AND(ROUNDDOWN(($A$4-E7)/365.25,0)&lt;=13,G7&lt;&gt;"OK")</formula>
    </cfRule>
    <cfRule type="expression" dxfId="607" priority="7" stopIfTrue="1">
      <formula>AND(ROUNDDOWN(($A$4-E7)/365.25,0)&lt;=14,G7&lt;&gt;"OK")</formula>
    </cfRule>
    <cfRule type="expression" dxfId="606" priority="8" stopIfTrue="1">
      <formula>AND(ROUNDDOWN(($A$4-E7)/365.25,0)&lt;=17,G7&lt;&gt;"OK")</formula>
    </cfRule>
  </conditionalFormatting>
  <conditionalFormatting sqref="B7:D14">
    <cfRule type="expression" dxfId="605" priority="5" stopIfTrue="1">
      <formula>$Q7&gt;=1</formula>
    </cfRule>
  </conditionalFormatting>
  <conditionalFormatting sqref="E7:E27 E29:E37">
    <cfRule type="expression" dxfId="604" priority="2" stopIfTrue="1">
      <formula>AND(ROUNDDOWN(($A$4-E7)/365.25,0)&lt;=13,G7&lt;&gt;"OK")</formula>
    </cfRule>
    <cfRule type="expression" dxfId="603" priority="3" stopIfTrue="1">
      <formula>AND(ROUNDDOWN(($A$4-E7)/365.25,0)&lt;=14,G7&lt;&gt;"OK")</formula>
    </cfRule>
    <cfRule type="expression" dxfId="602" priority="4" stopIfTrue="1">
      <formula>AND(ROUNDDOWN(($A$4-E7)/365.25,0)&lt;=17,G7&lt;&gt;"OK")</formula>
    </cfRule>
  </conditionalFormatting>
  <conditionalFormatting sqref="B7:D37">
    <cfRule type="expression" dxfId="60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1265-9238-4992-BDD0-6700A4DF3227}">
  <sheetPr codeName="Munka1">
    <tabColor indexed="11"/>
  </sheetPr>
  <dimension ref="A1:AK43"/>
  <sheetViews>
    <sheetView workbookViewId="0">
      <selection activeCell="B12" sqref="B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61" hidden="1" customWidth="1"/>
    <col min="26" max="37" width="0" style="261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Y1"/>
      <c r="Z1"/>
      <c r="AA1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A-U11-L-III.kcs-Zöld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3"/>
      <c r="O3" s="212"/>
      <c r="P3" s="213"/>
      <c r="Q3" s="253" t="s">
        <v>65</v>
      </c>
      <c r="R3" s="254" t="s">
        <v>71</v>
      </c>
      <c r="S3" s="209"/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191" t="str">
        <f>Altalanos!$E$10</f>
        <v>Nagyistók-Nádasi Judit</v>
      </c>
      <c r="M4" s="190"/>
      <c r="N4" s="214"/>
      <c r="O4" s="215"/>
      <c r="P4" s="214"/>
      <c r="Q4" s="255" t="s">
        <v>72</v>
      </c>
      <c r="R4" s="256" t="s">
        <v>67</v>
      </c>
      <c r="S4" s="209"/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09"/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2</v>
      </c>
      <c r="C7" s="203" t="str">
        <f>IF($B7="","",VLOOKUP($B7,'A-U11-L-III.kcs elo'!$A$7:$O$22,5))</f>
        <v>150114</v>
      </c>
      <c r="D7" s="203">
        <f>IF($B7="","",VLOOKUP($B7,'A-U11-L-III.kcs elo'!$A$7:$O$22,15))</f>
        <v>0</v>
      </c>
      <c r="E7" s="201" t="str">
        <f>UPPER(IF($B7="","",VLOOKUP($B7,'A-U11-L-III.kcs elo'!$A$7:$O$22,2)))</f>
        <v xml:space="preserve">TÓTH </v>
      </c>
      <c r="F7" s="204"/>
      <c r="G7" s="201" t="str">
        <f>IF($B7="","",VLOOKUP($B7,'A-U11-L-III.kcs elo'!$A$7:$O$22,3))</f>
        <v>Réka</v>
      </c>
      <c r="H7" s="204"/>
      <c r="I7" s="201" t="str">
        <f>IF($B7="","",VLOOKUP($B7,'A-U11-L-III.kcs elo'!$A$7:$O$22,4))</f>
        <v>Pécsi Árpád Fejedelem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17"/>
      <c r="D8" s="217"/>
      <c r="E8" s="217"/>
      <c r="F8" s="217"/>
      <c r="G8" s="217"/>
      <c r="H8" s="217"/>
      <c r="I8" s="217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3</v>
      </c>
      <c r="C9" s="203" t="str">
        <f>IF($B9="","",VLOOKUP($B9,'A-U11-L-III.kcs elo'!$A$7:$O$22,5))</f>
        <v>140307</v>
      </c>
      <c r="D9" s="203">
        <f>IF($B9="","",VLOOKUP($B9,'A-U11-L-III.kcs elo'!$A$7:$O$22,15))</f>
        <v>0</v>
      </c>
      <c r="E9" s="201" t="str">
        <f>UPPER(IF($B9="","",VLOOKUP($B9,'A-U11-L-III.kcs elo'!$A$7:$O$22,2)))</f>
        <v xml:space="preserve">BENOVICS </v>
      </c>
      <c r="F9" s="204"/>
      <c r="G9" s="201" t="str">
        <f>IF($B9="","",VLOOKUP($B9,'A-U11-L-III.kcs elo'!$A$7:$O$22,3))</f>
        <v>Hanna Mária</v>
      </c>
      <c r="H9" s="204"/>
      <c r="I9" s="201" t="str">
        <f>IF($B9="","",VLOOKUP($B9,'A-U11-L-III.kcs elo'!$A$7:$O$22,4))</f>
        <v>Miroslav Krleza - Pécs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17"/>
      <c r="D10" s="217"/>
      <c r="E10" s="217"/>
      <c r="F10" s="217"/>
      <c r="G10" s="217"/>
      <c r="H10" s="217"/>
      <c r="I10" s="217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>
        <v>1</v>
      </c>
      <c r="C11" s="203" t="str">
        <f>IF($B11="","",VLOOKUP($B11,'A-U11-L-III.kcs elo'!$A$7:$O$22,5))</f>
        <v>150703</v>
      </c>
      <c r="D11" s="203">
        <f>IF($B11="","",VLOOKUP($B11,'A-U11-L-III.kcs elo'!$A$7:$O$22,15))</f>
        <v>0</v>
      </c>
      <c r="E11" s="201" t="str">
        <f>UPPER(IF($B11="","",VLOOKUP($B11,'A-U11-L-III.kcs elo'!$A$7:$O$22,2)))</f>
        <v xml:space="preserve">PATKÓ </v>
      </c>
      <c r="F11" s="204"/>
      <c r="G11" s="201" t="str">
        <f>IF($B11="","",VLOOKUP($B11,'A-U11-L-III.kcs elo'!$A$7:$O$22,3))</f>
        <v>Janka</v>
      </c>
      <c r="H11" s="204"/>
      <c r="I11" s="201" t="str">
        <f>IF($B11="","",VLOOKUP($B11,'A-U11-L-III.kcs elo'!$A$7:$O$22,4))</f>
        <v>Pécsi Református</v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 xml:space="preserve">TÓTH </v>
      </c>
      <c r="E18" s="327"/>
      <c r="F18" s="327" t="str">
        <f>E9</f>
        <v xml:space="preserve">BENOVICS </v>
      </c>
      <c r="G18" s="327"/>
      <c r="H18" s="327" t="str">
        <f>E11</f>
        <v xml:space="preserve">PATKÓ </v>
      </c>
      <c r="I18" s="327"/>
      <c r="J18" s="193"/>
      <c r="K18" s="193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 xml:space="preserve">TÓTH </v>
      </c>
      <c r="C19" s="328"/>
      <c r="D19" s="329"/>
      <c r="E19" s="329"/>
      <c r="F19" s="330"/>
      <c r="G19" s="330"/>
      <c r="H19" s="330"/>
      <c r="I19" s="330"/>
      <c r="J19" s="193"/>
      <c r="K19" s="193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BENOVICS </v>
      </c>
      <c r="C20" s="328"/>
      <c r="D20" s="330"/>
      <c r="E20" s="330"/>
      <c r="F20" s="329"/>
      <c r="G20" s="329"/>
      <c r="H20" s="330"/>
      <c r="I20" s="330"/>
      <c r="J20" s="193"/>
      <c r="K20" s="193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 xml:space="preserve">PATKÓ </v>
      </c>
      <c r="C21" s="328"/>
      <c r="D21" s="330"/>
      <c r="E21" s="330"/>
      <c r="F21" s="330"/>
      <c r="G21" s="330"/>
      <c r="H21" s="329"/>
      <c r="I21" s="329"/>
      <c r="J21" s="193"/>
      <c r="K21" s="193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99"/>
      <c r="N33" s="298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32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L4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20"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</mergeCells>
  <phoneticPr fontId="46" type="noConversion"/>
  <conditionalFormatting sqref="E7 E9 E11">
    <cfRule type="cellIs" dxfId="600" priority="1" stopIfTrue="1" operator="equal">
      <formula>"Bye"</formula>
    </cfRule>
  </conditionalFormatting>
  <conditionalFormatting sqref="R41">
    <cfRule type="expression" dxfId="59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CB3D-9761-4641-9ACB-26A3224DABB7}">
  <sheetPr codeName="Sheet20">
    <tabColor indexed="42"/>
  </sheetPr>
  <dimension ref="A1:Q156"/>
  <sheetViews>
    <sheetView showGridLines="0" showZeros="0" workbookViewId="0">
      <pane ySplit="6" topLeftCell="A7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8.5546875" style="39" bestFit="1" customWidth="1"/>
    <col min="5" max="5" width="9.33203125" style="291" customWidth="1"/>
    <col min="6" max="6" width="6.109375" style="88" hidden="1" customWidth="1"/>
    <col min="7" max="7" width="33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7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168" t="s">
        <v>152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15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105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29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97" t="s">
        <v>37</v>
      </c>
    </row>
    <row r="7" spans="1:17" s="11" customFormat="1" ht="18.899999999999999" customHeight="1" x14ac:dyDescent="0.25">
      <c r="A7" s="146">
        <v>1</v>
      </c>
      <c r="B7" s="90" t="s">
        <v>114</v>
      </c>
      <c r="C7" s="90" t="s">
        <v>153</v>
      </c>
      <c r="D7" s="91" t="s">
        <v>156</v>
      </c>
      <c r="E7" s="161" t="s">
        <v>157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92"/>
    </row>
    <row r="8" spans="1:17" s="11" customFormat="1" ht="18.899999999999999" customHeight="1" x14ac:dyDescent="0.25">
      <c r="A8" s="146">
        <v>2</v>
      </c>
      <c r="B8" s="90" t="s">
        <v>154</v>
      </c>
      <c r="C8" s="90" t="s">
        <v>155</v>
      </c>
      <c r="D8" s="91" t="s">
        <v>118</v>
      </c>
      <c r="E8" s="161" t="s">
        <v>158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92"/>
    </row>
    <row r="9" spans="1:17" s="11" customFormat="1" ht="18.899999999999999" customHeight="1" x14ac:dyDescent="0.25">
      <c r="A9" s="146">
        <v>3</v>
      </c>
      <c r="B9" s="90"/>
      <c r="C9" s="90"/>
      <c r="D9" s="91"/>
      <c r="E9" s="161"/>
      <c r="F9" s="279"/>
      <c r="G9" s="280"/>
      <c r="H9" s="91"/>
      <c r="I9" s="91"/>
      <c r="J9" s="143"/>
      <c r="K9" s="141"/>
      <c r="L9" s="145"/>
      <c r="M9" s="141"/>
      <c r="N9" s="137"/>
      <c r="O9" s="91"/>
      <c r="P9" s="290"/>
      <c r="Q9" s="166"/>
    </row>
    <row r="10" spans="1:17" s="11" customFormat="1" ht="18.899999999999999" customHeight="1" x14ac:dyDescent="0.25">
      <c r="A10" s="146">
        <v>4</v>
      </c>
      <c r="B10" s="90"/>
      <c r="C10" s="90"/>
      <c r="D10" s="91"/>
      <c r="E10" s="161"/>
      <c r="F10" s="279"/>
      <c r="G10" s="280"/>
      <c r="H10" s="91"/>
      <c r="I10" s="91"/>
      <c r="J10" s="143"/>
      <c r="K10" s="141"/>
      <c r="L10" s="145"/>
      <c r="M10" s="141"/>
      <c r="N10" s="137"/>
      <c r="O10" s="91"/>
      <c r="P10" s="289"/>
      <c r="Q10" s="286"/>
    </row>
    <row r="11" spans="1:17" s="11" customFormat="1" ht="18.899999999999999" customHeight="1" x14ac:dyDescent="0.25">
      <c r="A11" s="146">
        <v>5</v>
      </c>
      <c r="B11" s="9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91"/>
      <c r="P11" s="289"/>
      <c r="Q11" s="286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91"/>
      <c r="P12" s="289"/>
      <c r="Q12" s="286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91"/>
      <c r="P13" s="289"/>
      <c r="Q13" s="286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91"/>
      <c r="P14" s="289"/>
      <c r="Q14" s="286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103" si="0">IF(Q40="",999,Q40)</f>
        <v>999</v>
      </c>
      <c r="M40" s="169">
        <f t="shared" ref="M40:M103" si="1">IF(P40=999,999,1)</f>
        <v>999</v>
      </c>
      <c r="N40" s="166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si="0"/>
        <v>999</v>
      </c>
      <c r="M72" s="169">
        <f t="shared" si="1"/>
        <v>999</v>
      </c>
      <c r="N72" s="166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0"/>
        <v>999</v>
      </c>
      <c r="M73" s="169">
        <f t="shared" si="1"/>
        <v>999</v>
      </c>
      <c r="N73" s="166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0"/>
        <v>999</v>
      </c>
      <c r="M74" s="169">
        <f t="shared" si="1"/>
        <v>999</v>
      </c>
      <c r="N74" s="166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0"/>
        <v>999</v>
      </c>
      <c r="M75" s="169">
        <f t="shared" si="1"/>
        <v>999</v>
      </c>
      <c r="N75" s="166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0"/>
        <v>999</v>
      </c>
      <c r="M76" s="169">
        <f t="shared" si="1"/>
        <v>999</v>
      </c>
      <c r="N76" s="166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0"/>
        <v>999</v>
      </c>
      <c r="M77" s="169">
        <f t="shared" si="1"/>
        <v>999</v>
      </c>
      <c r="N77" s="166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0"/>
        <v>999</v>
      </c>
      <c r="M78" s="169">
        <f t="shared" si="1"/>
        <v>999</v>
      </c>
      <c r="N78" s="166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0"/>
        <v>999</v>
      </c>
      <c r="M79" s="169">
        <f t="shared" si="1"/>
        <v>999</v>
      </c>
      <c r="N79" s="166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0"/>
        <v>999</v>
      </c>
      <c r="M80" s="169">
        <f t="shared" si="1"/>
        <v>999</v>
      </c>
      <c r="N80" s="166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0"/>
        <v>999</v>
      </c>
      <c r="M81" s="169">
        <f t="shared" si="1"/>
        <v>999</v>
      </c>
      <c r="N81" s="166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0"/>
        <v>999</v>
      </c>
      <c r="M82" s="169">
        <f t="shared" si="1"/>
        <v>999</v>
      </c>
      <c r="N82" s="166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0"/>
        <v>999</v>
      </c>
      <c r="M83" s="169">
        <f t="shared" si="1"/>
        <v>999</v>
      </c>
      <c r="N83" s="166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0"/>
        <v>999</v>
      </c>
      <c r="M84" s="169">
        <f t="shared" si="1"/>
        <v>999</v>
      </c>
      <c r="N84" s="166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0"/>
        <v>999</v>
      </c>
      <c r="M85" s="169">
        <f t="shared" si="1"/>
        <v>999</v>
      </c>
      <c r="N85" s="166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0"/>
        <v>999</v>
      </c>
      <c r="M86" s="169">
        <f t="shared" si="1"/>
        <v>999</v>
      </c>
      <c r="N86" s="166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0"/>
        <v>999</v>
      </c>
      <c r="M87" s="169">
        <f t="shared" si="1"/>
        <v>999</v>
      </c>
      <c r="N87" s="166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0"/>
        <v>999</v>
      </c>
      <c r="M88" s="169">
        <f t="shared" si="1"/>
        <v>999</v>
      </c>
      <c r="N88" s="166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0"/>
        <v>999</v>
      </c>
      <c r="M89" s="169">
        <f t="shared" si="1"/>
        <v>999</v>
      </c>
      <c r="N89" s="166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0"/>
        <v>999</v>
      </c>
      <c r="M90" s="169">
        <f t="shared" si="1"/>
        <v>999</v>
      </c>
      <c r="N90" s="166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0"/>
        <v>999</v>
      </c>
      <c r="M91" s="169">
        <f t="shared" si="1"/>
        <v>999</v>
      </c>
      <c r="N91" s="166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0"/>
        <v>999</v>
      </c>
      <c r="M92" s="169">
        <f t="shared" si="1"/>
        <v>999</v>
      </c>
      <c r="N92" s="166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0"/>
        <v>999</v>
      </c>
      <c r="M93" s="169">
        <f t="shared" si="1"/>
        <v>999</v>
      </c>
      <c r="N93" s="166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0"/>
        <v>999</v>
      </c>
      <c r="M94" s="169">
        <f t="shared" si="1"/>
        <v>999</v>
      </c>
      <c r="N94" s="166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0"/>
        <v>999</v>
      </c>
      <c r="M95" s="169">
        <f t="shared" si="1"/>
        <v>999</v>
      </c>
      <c r="N95" s="166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0"/>
        <v>999</v>
      </c>
      <c r="M96" s="169">
        <f t="shared" si="1"/>
        <v>999</v>
      </c>
      <c r="N96" s="166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0"/>
        <v>999</v>
      </c>
      <c r="M97" s="169">
        <f t="shared" si="1"/>
        <v>999</v>
      </c>
      <c r="N97" s="166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0"/>
        <v>999</v>
      </c>
      <c r="M98" s="169">
        <f t="shared" si="1"/>
        <v>999</v>
      </c>
      <c r="N98" s="166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0"/>
        <v>999</v>
      </c>
      <c r="M99" s="169">
        <f t="shared" si="1"/>
        <v>999</v>
      </c>
      <c r="N99" s="166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0"/>
        <v>999</v>
      </c>
      <c r="M100" s="169">
        <f t="shared" si="1"/>
        <v>999</v>
      </c>
      <c r="N100" s="166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si="0"/>
        <v>999</v>
      </c>
      <c r="M101" s="169">
        <f t="shared" si="1"/>
        <v>999</v>
      </c>
      <c r="N101" s="166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0"/>
        <v>999</v>
      </c>
      <c r="M102" s="169">
        <f t="shared" si="1"/>
        <v>999</v>
      </c>
      <c r="N102" s="166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0"/>
        <v>999</v>
      </c>
      <c r="M103" s="169">
        <f t="shared" si="1"/>
        <v>999</v>
      </c>
      <c r="N103" s="166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ref="L104:L156" si="3">IF(Q104="",999,Q104)</f>
        <v>999</v>
      </c>
      <c r="M104" s="169">
        <f t="shared" ref="M104:M156" si="4">IF(P104=999,999,1)</f>
        <v>999</v>
      </c>
      <c r="N104" s="166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3"/>
        <v>999</v>
      </c>
      <c r="M105" s="169">
        <f t="shared" si="4"/>
        <v>999</v>
      </c>
      <c r="N105" s="166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3"/>
        <v>999</v>
      </c>
      <c r="M106" s="169">
        <f t="shared" si="4"/>
        <v>999</v>
      </c>
      <c r="N106" s="166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3"/>
        <v>999</v>
      </c>
      <c r="M107" s="169">
        <f t="shared" si="4"/>
        <v>999</v>
      </c>
      <c r="N107" s="166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3"/>
        <v>999</v>
      </c>
      <c r="M108" s="169">
        <f t="shared" si="4"/>
        <v>999</v>
      </c>
      <c r="N108" s="166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3"/>
        <v>999</v>
      </c>
      <c r="M109" s="169">
        <f t="shared" si="4"/>
        <v>999</v>
      </c>
      <c r="N109" s="166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3"/>
        <v>999</v>
      </c>
      <c r="M110" s="169">
        <f t="shared" si="4"/>
        <v>999</v>
      </c>
      <c r="N110" s="166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3"/>
        <v>999</v>
      </c>
      <c r="M111" s="169">
        <f t="shared" si="4"/>
        <v>999</v>
      </c>
      <c r="N111" s="166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3"/>
        <v>999</v>
      </c>
      <c r="M112" s="169">
        <f t="shared" si="4"/>
        <v>999</v>
      </c>
      <c r="N112" s="166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3"/>
        <v>999</v>
      </c>
      <c r="M113" s="169">
        <f t="shared" si="4"/>
        <v>999</v>
      </c>
      <c r="N113" s="166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3"/>
        <v>999</v>
      </c>
      <c r="M114" s="169">
        <f t="shared" si="4"/>
        <v>999</v>
      </c>
      <c r="N114" s="166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3"/>
        <v>999</v>
      </c>
      <c r="M115" s="169">
        <f t="shared" si="4"/>
        <v>999</v>
      </c>
      <c r="N115" s="166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3"/>
        <v>999</v>
      </c>
      <c r="M116" s="169">
        <f t="shared" si="4"/>
        <v>999</v>
      </c>
      <c r="N116" s="166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3"/>
        <v>999</v>
      </c>
      <c r="M117" s="169">
        <f t="shared" si="4"/>
        <v>999</v>
      </c>
      <c r="N117" s="166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3"/>
        <v>999</v>
      </c>
      <c r="M118" s="169">
        <f t="shared" si="4"/>
        <v>999</v>
      </c>
      <c r="N118" s="166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3"/>
        <v>999</v>
      </c>
      <c r="M119" s="169">
        <f t="shared" si="4"/>
        <v>999</v>
      </c>
      <c r="N119" s="166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3"/>
        <v>999</v>
      </c>
      <c r="M120" s="169">
        <f t="shared" si="4"/>
        <v>999</v>
      </c>
      <c r="N120" s="166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3"/>
        <v>999</v>
      </c>
      <c r="M121" s="169">
        <f t="shared" si="4"/>
        <v>999</v>
      </c>
      <c r="N121" s="166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3"/>
        <v>999</v>
      </c>
      <c r="M122" s="169">
        <f t="shared" si="4"/>
        <v>999</v>
      </c>
      <c r="N122" s="166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3"/>
        <v>999</v>
      </c>
      <c r="M123" s="169">
        <f t="shared" si="4"/>
        <v>999</v>
      </c>
      <c r="N123" s="166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3"/>
        <v>999</v>
      </c>
      <c r="M124" s="169">
        <f t="shared" si="4"/>
        <v>999</v>
      </c>
      <c r="N124" s="166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3"/>
        <v>999</v>
      </c>
      <c r="M125" s="169">
        <f t="shared" si="4"/>
        <v>999</v>
      </c>
      <c r="N125" s="166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3"/>
        <v>999</v>
      </c>
      <c r="M126" s="169">
        <f t="shared" si="4"/>
        <v>999</v>
      </c>
      <c r="N126" s="166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3"/>
        <v>999</v>
      </c>
      <c r="M127" s="169">
        <f t="shared" si="4"/>
        <v>999</v>
      </c>
      <c r="N127" s="166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3"/>
        <v>999</v>
      </c>
      <c r="M128" s="169">
        <f t="shared" si="4"/>
        <v>999</v>
      </c>
      <c r="N128" s="166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3"/>
        <v>999</v>
      </c>
      <c r="M129" s="169">
        <f t="shared" si="4"/>
        <v>999</v>
      </c>
      <c r="N129" s="166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3"/>
        <v>999</v>
      </c>
      <c r="M130" s="169">
        <f t="shared" si="4"/>
        <v>999</v>
      </c>
      <c r="N130" s="166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3"/>
        <v>999</v>
      </c>
      <c r="M131" s="169">
        <f t="shared" si="4"/>
        <v>999</v>
      </c>
      <c r="N131" s="166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3"/>
        <v>999</v>
      </c>
      <c r="M132" s="169">
        <f t="shared" si="4"/>
        <v>999</v>
      </c>
      <c r="N132" s="166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3"/>
        <v>999</v>
      </c>
      <c r="M133" s="169">
        <f t="shared" si="4"/>
        <v>999</v>
      </c>
      <c r="N133" s="166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3"/>
        <v>999</v>
      </c>
      <c r="M134" s="169">
        <f t="shared" si="4"/>
        <v>999</v>
      </c>
      <c r="N134" s="166"/>
      <c r="O134" s="170"/>
      <c r="P134" s="171">
        <f t="shared" si="5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si="3"/>
        <v>999</v>
      </c>
      <c r="M135" s="169">
        <f t="shared" si="4"/>
        <v>999</v>
      </c>
      <c r="N135" s="166"/>
      <c r="O135" s="140"/>
      <c r="P135" s="108">
        <f t="shared" si="5"/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3"/>
        <v>999</v>
      </c>
      <c r="M136" s="169">
        <f t="shared" si="4"/>
        <v>999</v>
      </c>
      <c r="N136" s="166"/>
      <c r="O136" s="140"/>
      <c r="P136" s="108">
        <f t="shared" si="5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3"/>
        <v>999</v>
      </c>
      <c r="M137" s="169">
        <f t="shared" si="4"/>
        <v>999</v>
      </c>
      <c r="N137" s="166"/>
      <c r="O137" s="140"/>
      <c r="P137" s="108">
        <f t="shared" si="5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3"/>
        <v>999</v>
      </c>
      <c r="M138" s="169">
        <f t="shared" si="4"/>
        <v>999</v>
      </c>
      <c r="N138" s="166"/>
      <c r="O138" s="140"/>
      <c r="P138" s="108">
        <f t="shared" si="5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3"/>
        <v>999</v>
      </c>
      <c r="M139" s="169">
        <f t="shared" si="4"/>
        <v>999</v>
      </c>
      <c r="N139" s="166"/>
      <c r="O139" s="140"/>
      <c r="P139" s="108">
        <f t="shared" si="5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3"/>
        <v>999</v>
      </c>
      <c r="M140" s="169">
        <f t="shared" si="4"/>
        <v>999</v>
      </c>
      <c r="N140" s="166"/>
      <c r="O140" s="140"/>
      <c r="P140" s="108">
        <f t="shared" si="5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3"/>
        <v>999</v>
      </c>
      <c r="M141" s="169">
        <f t="shared" si="4"/>
        <v>999</v>
      </c>
      <c r="N141" s="166"/>
      <c r="O141" s="170"/>
      <c r="P141" s="171">
        <f t="shared" si="5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3"/>
        <v>999</v>
      </c>
      <c r="M142" s="169">
        <f t="shared" si="4"/>
        <v>999</v>
      </c>
      <c r="N142" s="166"/>
      <c r="O142" s="140"/>
      <c r="P142" s="108">
        <f t="shared" si="5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3"/>
        <v>999</v>
      </c>
      <c r="M143" s="169">
        <f t="shared" si="4"/>
        <v>999</v>
      </c>
      <c r="N143" s="166"/>
      <c r="O143" s="140"/>
      <c r="P143" s="108">
        <f t="shared" si="5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3"/>
        <v>999</v>
      </c>
      <c r="M144" s="169">
        <f t="shared" si="4"/>
        <v>999</v>
      </c>
      <c r="N144" s="166"/>
      <c r="O144" s="140"/>
      <c r="P144" s="108">
        <f t="shared" si="5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3"/>
        <v>999</v>
      </c>
      <c r="M145" s="169">
        <f t="shared" si="4"/>
        <v>999</v>
      </c>
      <c r="N145" s="166"/>
      <c r="O145" s="140"/>
      <c r="P145" s="108">
        <f t="shared" si="5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3"/>
        <v>999</v>
      </c>
      <c r="M146" s="169">
        <f t="shared" si="4"/>
        <v>999</v>
      </c>
      <c r="N146" s="166"/>
      <c r="O146" s="140"/>
      <c r="P146" s="108">
        <f t="shared" si="5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3"/>
        <v>999</v>
      </c>
      <c r="M147" s="169">
        <f t="shared" si="4"/>
        <v>999</v>
      </c>
      <c r="N147" s="166"/>
      <c r="O147" s="140"/>
      <c r="P147" s="108">
        <f t="shared" si="5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3"/>
        <v>999</v>
      </c>
      <c r="M148" s="169">
        <f t="shared" si="4"/>
        <v>999</v>
      </c>
      <c r="N148" s="166"/>
      <c r="O148" s="170"/>
      <c r="P148" s="171">
        <f t="shared" si="5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3"/>
        <v>999</v>
      </c>
      <c r="M149" s="169">
        <f t="shared" si="4"/>
        <v>999</v>
      </c>
      <c r="N149" s="166"/>
      <c r="O149" s="140"/>
      <c r="P149" s="108">
        <f t="shared" si="5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3"/>
        <v>999</v>
      </c>
      <c r="M150" s="169">
        <f t="shared" si="4"/>
        <v>999</v>
      </c>
      <c r="N150" s="166"/>
      <c r="O150" s="140"/>
      <c r="P150" s="108">
        <f t="shared" si="5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3"/>
        <v>999</v>
      </c>
      <c r="M151" s="169">
        <f t="shared" si="4"/>
        <v>999</v>
      </c>
      <c r="N151" s="166"/>
      <c r="O151" s="140"/>
      <c r="P151" s="108">
        <f t="shared" si="5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3"/>
        <v>999</v>
      </c>
      <c r="M152" s="169">
        <f t="shared" si="4"/>
        <v>999</v>
      </c>
      <c r="N152" s="166"/>
      <c r="O152" s="140"/>
      <c r="P152" s="108">
        <f t="shared" si="5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3"/>
        <v>999</v>
      </c>
      <c r="M153" s="169">
        <f t="shared" si="4"/>
        <v>999</v>
      </c>
      <c r="N153" s="166"/>
      <c r="O153" s="140"/>
      <c r="P153" s="108">
        <f t="shared" si="5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3"/>
        <v>999</v>
      </c>
      <c r="M154" s="169">
        <f t="shared" si="4"/>
        <v>999</v>
      </c>
      <c r="N154" s="166"/>
      <c r="O154" s="140"/>
      <c r="P154" s="108">
        <f t="shared" si="5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3"/>
        <v>999</v>
      </c>
      <c r="M155" s="169">
        <f t="shared" si="4"/>
        <v>999</v>
      </c>
      <c r="N155" s="166"/>
      <c r="O155" s="140"/>
      <c r="P155" s="108">
        <f t="shared" si="5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3"/>
        <v>999</v>
      </c>
      <c r="M156" s="169">
        <f t="shared" si="4"/>
        <v>999</v>
      </c>
      <c r="N156" s="166"/>
      <c r="O156" s="140"/>
      <c r="P156" s="108">
        <f t="shared" si="5"/>
        <v>999</v>
      </c>
      <c r="Q156" s="92"/>
    </row>
  </sheetData>
  <conditionalFormatting sqref="E7:E156">
    <cfRule type="expression" dxfId="598" priority="16" stopIfTrue="1">
      <formula>AND(ROUNDDOWN(($A$4-E7)/365.25,0)&lt;=13,G7&lt;&gt;"OK")</formula>
    </cfRule>
    <cfRule type="expression" dxfId="597" priority="17" stopIfTrue="1">
      <formula>AND(ROUNDDOWN(($A$4-E7)/365.25,0)&lt;=14,G7&lt;&gt;"OK")</formula>
    </cfRule>
    <cfRule type="expression" dxfId="596" priority="18" stopIfTrue="1">
      <formula>AND(ROUNDDOWN(($A$4-E7)/365.25,0)&lt;=17,G7&lt;&gt;"OK")</formula>
    </cfRule>
  </conditionalFormatting>
  <conditionalFormatting sqref="J7:J156">
    <cfRule type="cellIs" dxfId="595" priority="15" stopIfTrue="1" operator="equal">
      <formula>"Z"</formula>
    </cfRule>
  </conditionalFormatting>
  <conditionalFormatting sqref="A7:D156">
    <cfRule type="expression" dxfId="594" priority="14" stopIfTrue="1">
      <formula>$Q7&gt;=1</formula>
    </cfRule>
  </conditionalFormatting>
  <conditionalFormatting sqref="E7:E14">
    <cfRule type="expression" dxfId="593" priority="11" stopIfTrue="1">
      <formula>AND(ROUNDDOWN(($A$4-E7)/365.25,0)&lt;=13,G7&lt;&gt;"OK")</formula>
    </cfRule>
    <cfRule type="expression" dxfId="592" priority="12" stopIfTrue="1">
      <formula>AND(ROUNDDOWN(($A$4-E7)/365.25,0)&lt;=14,G7&lt;&gt;"OK")</formula>
    </cfRule>
    <cfRule type="expression" dxfId="591" priority="13" stopIfTrue="1">
      <formula>AND(ROUNDDOWN(($A$4-E7)/365.25,0)&lt;=17,G7&lt;&gt;"OK")</formula>
    </cfRule>
  </conditionalFormatting>
  <conditionalFormatting sqref="J7:J14">
    <cfRule type="cellIs" dxfId="590" priority="10" stopIfTrue="1" operator="equal">
      <formula>"Z"</formula>
    </cfRule>
  </conditionalFormatting>
  <conditionalFormatting sqref="B7:D14">
    <cfRule type="expression" dxfId="589" priority="9" stopIfTrue="1">
      <formula>$Q7&gt;=1</formula>
    </cfRule>
  </conditionalFormatting>
  <conditionalFormatting sqref="E7:E14">
    <cfRule type="expression" dxfId="588" priority="6" stopIfTrue="1">
      <formula>AND(ROUNDDOWN(($A$4-E7)/365.25,0)&lt;=13,G7&lt;&gt;"OK")</formula>
    </cfRule>
    <cfRule type="expression" dxfId="587" priority="7" stopIfTrue="1">
      <formula>AND(ROUNDDOWN(($A$4-E7)/365.25,0)&lt;=14,G7&lt;&gt;"OK")</formula>
    </cfRule>
    <cfRule type="expression" dxfId="586" priority="8" stopIfTrue="1">
      <formula>AND(ROUNDDOWN(($A$4-E7)/365.25,0)&lt;=17,G7&lt;&gt;"OK")</formula>
    </cfRule>
  </conditionalFormatting>
  <conditionalFormatting sqref="B7:D14">
    <cfRule type="expression" dxfId="585" priority="5" stopIfTrue="1">
      <formula>$Q7&gt;=1</formula>
    </cfRule>
  </conditionalFormatting>
  <conditionalFormatting sqref="E7:E27 E29:E37">
    <cfRule type="expression" dxfId="584" priority="2" stopIfTrue="1">
      <formula>AND(ROUNDDOWN(($A$4-E7)/365.25,0)&lt;=13,G7&lt;&gt;"OK")</formula>
    </cfRule>
    <cfRule type="expression" dxfId="583" priority="3" stopIfTrue="1">
      <formula>AND(ROUNDDOWN(($A$4-E7)/365.25,0)&lt;=14,G7&lt;&gt;"OK")</formula>
    </cfRule>
    <cfRule type="expression" dxfId="582" priority="4" stopIfTrue="1">
      <formula>AND(ROUNDDOWN(($A$4-E7)/365.25,0)&lt;=17,G7&lt;&gt;"OK")</formula>
    </cfRule>
  </conditionalFormatting>
  <conditionalFormatting sqref="B7:D37">
    <cfRule type="expression" dxfId="58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3779-F8A9-4A0C-BFE2-48EDA2180FB7}">
  <sheetPr codeName="Munka46">
    <tabColor indexed="11"/>
  </sheetPr>
  <dimension ref="A1:AK43"/>
  <sheetViews>
    <sheetView workbookViewId="0">
      <selection activeCell="S13" sqref="S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61" hidden="1" customWidth="1"/>
    <col min="26" max="37" width="0" style="261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Y1"/>
      <c r="Z1"/>
      <c r="AA1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68" t="s">
        <v>152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3"/>
      <c r="O3" s="212"/>
      <c r="P3" s="213"/>
      <c r="Q3" s="253" t="s">
        <v>65</v>
      </c>
      <c r="R3" s="254" t="s">
        <v>71</v>
      </c>
      <c r="S3" s="209"/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191" t="str">
        <f>Altalanos!$E$10</f>
        <v>Nagyistók-Nádasi Judit</v>
      </c>
      <c r="M4" s="190"/>
      <c r="N4" s="214"/>
      <c r="O4" s="215"/>
      <c r="P4" s="214"/>
      <c r="Q4" s="255" t="s">
        <v>72</v>
      </c>
      <c r="R4" s="256" t="s">
        <v>67</v>
      </c>
      <c r="S4" s="209"/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09"/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1</v>
      </c>
      <c r="C7" s="203" t="str">
        <f>IF($B7="","",VLOOKUP($B7,'A-U12-L-IV.kcs elo'!$A$7:$O$22,5))</f>
        <v>130520</v>
      </c>
      <c r="D7" s="203">
        <f>IF($B7="","",VLOOKUP($B7,'A-U12-L-IV.kcs elo'!$A$7:$O$22,15))</f>
        <v>0</v>
      </c>
      <c r="E7" s="201" t="str">
        <f>UPPER(IF($B7="","",VLOOKUP($B7,'A-U12-L-IV.kcs elo'!$A$7:$O$22,2)))</f>
        <v xml:space="preserve">VARGA </v>
      </c>
      <c r="F7" s="204"/>
      <c r="G7" s="201" t="str">
        <f>IF($B7="","",VLOOKUP($B7,'A-U12-L-IV.kcs elo'!$A$7:$O$22,3))</f>
        <v>Hanna Lilien</v>
      </c>
      <c r="H7" s="204"/>
      <c r="I7" s="201" t="str">
        <f>IF($B7="","",VLOOKUP($B7,'A-U12-L-IV.kcs elo'!$A$7:$O$22,4))</f>
        <v>Sztárai Mihály - Pécs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17"/>
      <c r="D8" s="217"/>
      <c r="E8" s="217"/>
      <c r="F8" s="217"/>
      <c r="G8" s="217"/>
      <c r="H8" s="217"/>
      <c r="I8" s="217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2</v>
      </c>
      <c r="C9" s="203" t="str">
        <f>IF($B9="","",VLOOKUP($B9,'A-U12-L-IV.kcs elo'!$A$7:$O$22,5))</f>
        <v>130612</v>
      </c>
      <c r="D9" s="203">
        <f>IF($B9="","",VLOOKUP($B9,'A-U12-L-IV.kcs elo'!$A$7:$O$22,15))</f>
        <v>0</v>
      </c>
      <c r="E9" s="201" t="str">
        <f>UPPER(IF($B9="","",VLOOKUP($B9,'A-U12-L-IV.kcs elo'!$A$7:$O$22,2)))</f>
        <v xml:space="preserve">FÁSKERTI </v>
      </c>
      <c r="F9" s="204"/>
      <c r="G9" s="201" t="str">
        <f>IF($B9="","",VLOOKUP($B9,'A-U12-L-IV.kcs elo'!$A$7:$O$22,3))</f>
        <v>Lujza</v>
      </c>
      <c r="H9" s="204"/>
      <c r="I9" s="201" t="str">
        <f>IF($B9="","",VLOOKUP($B9,'A-U12-L-IV.kcs elo'!$A$7:$O$22,4))</f>
        <v>PTE - Pécs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17"/>
      <c r="D10" s="217"/>
      <c r="E10" s="217"/>
      <c r="F10" s="217"/>
      <c r="G10" s="217"/>
      <c r="H10" s="217"/>
      <c r="I10" s="217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/>
      <c r="C11" s="203" t="str">
        <f>IF($B11="","",VLOOKUP($B11,'A-U12-L-IV.kcs elo'!$A$7:$O$22,5))</f>
        <v/>
      </c>
      <c r="D11" s="203" t="str">
        <f>IF($B11="","",VLOOKUP($B11,'A-U12-L-IV.kcs elo'!$A$7:$O$22,15))</f>
        <v/>
      </c>
      <c r="E11" s="201" t="str">
        <f>UPPER(IF($B11="","",VLOOKUP($B11,'A-U12-L-IV.kcs elo'!$A$7:$O$22,2)))</f>
        <v/>
      </c>
      <c r="F11" s="204"/>
      <c r="G11" s="201" t="str">
        <f>IF($B11="","",VLOOKUP($B11,'A-U12-L-IV.kcs elo'!$A$7:$O$22,3))</f>
        <v/>
      </c>
      <c r="H11" s="204"/>
      <c r="I11" s="201" t="str">
        <f>IF($B11="","",VLOOKUP($B11,'A-U12-L-IV.kcs elo'!$A$7:$O$22,4))</f>
        <v/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 xml:space="preserve">VARGA </v>
      </c>
      <c r="E18" s="327"/>
      <c r="F18" s="327" t="str">
        <f>E9</f>
        <v xml:space="preserve">FÁSKERTI </v>
      </c>
      <c r="G18" s="327"/>
      <c r="H18" s="327" t="str">
        <f>E11</f>
        <v/>
      </c>
      <c r="I18" s="327"/>
      <c r="J18" s="193"/>
      <c r="K18" s="193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 xml:space="preserve">VARGA </v>
      </c>
      <c r="C19" s="328"/>
      <c r="D19" s="329"/>
      <c r="E19" s="329"/>
      <c r="F19" s="330"/>
      <c r="G19" s="330"/>
      <c r="H19" s="330"/>
      <c r="I19" s="330"/>
      <c r="J19" s="193"/>
      <c r="K19" s="193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FÁSKERTI </v>
      </c>
      <c r="C20" s="328"/>
      <c r="D20" s="330"/>
      <c r="E20" s="330"/>
      <c r="F20" s="329"/>
      <c r="G20" s="329"/>
      <c r="H20" s="330"/>
      <c r="I20" s="330"/>
      <c r="J20" s="193"/>
      <c r="K20" s="193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/>
      </c>
      <c r="C21" s="328"/>
      <c r="D21" s="330"/>
      <c r="E21" s="330"/>
      <c r="F21" s="330"/>
      <c r="G21" s="330"/>
      <c r="H21" s="329"/>
      <c r="I21" s="329"/>
      <c r="J21" s="193"/>
      <c r="K21" s="193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99"/>
      <c r="N33" s="298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32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L4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580" priority="2" stopIfTrue="1" operator="equal">
      <formula>"Bye"</formula>
    </cfRule>
  </conditionalFormatting>
  <conditionalFormatting sqref="R41">
    <cfRule type="expression" dxfId="57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E0D2-79DE-465F-9007-E56864F09573}">
  <sheetPr codeName="Sheet19">
    <tabColor indexed="42"/>
  </sheetPr>
  <dimension ref="A1:Q156"/>
  <sheetViews>
    <sheetView showGridLines="0" showZeros="0" workbookViewId="0">
      <pane ySplit="6" topLeftCell="A11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5.5546875" style="39" bestFit="1" customWidth="1"/>
    <col min="5" max="5" width="9.33203125" style="291" customWidth="1"/>
    <col min="6" max="6" width="6.109375" style="88" hidden="1" customWidth="1"/>
    <col min="7" max="7" width="33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7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168" t="str">
        <f>Altalanos!$E$8</f>
        <v>A-U14-F-V.kcs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15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105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29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97" t="s">
        <v>37</v>
      </c>
    </row>
    <row r="7" spans="1:17" s="11" customFormat="1" ht="18.899999999999999" customHeight="1" x14ac:dyDescent="0.25">
      <c r="A7" s="146">
        <v>1</v>
      </c>
      <c r="B7" s="90" t="s">
        <v>134</v>
      </c>
      <c r="C7" s="90" t="s">
        <v>135</v>
      </c>
      <c r="D7" s="91" t="s">
        <v>136</v>
      </c>
      <c r="E7" s="161" t="s">
        <v>149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92"/>
    </row>
    <row r="8" spans="1:17" s="11" customFormat="1" ht="18.899999999999999" customHeight="1" x14ac:dyDescent="0.25">
      <c r="A8" s="146">
        <v>2</v>
      </c>
      <c r="B8" s="90" t="s">
        <v>137</v>
      </c>
      <c r="C8" s="90" t="s">
        <v>138</v>
      </c>
      <c r="D8" s="91" t="s">
        <v>118</v>
      </c>
      <c r="E8" s="161" t="s">
        <v>159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92"/>
    </row>
    <row r="9" spans="1:17" s="11" customFormat="1" ht="18.899999999999999" customHeight="1" x14ac:dyDescent="0.25">
      <c r="A9" s="146">
        <v>3</v>
      </c>
      <c r="B9" s="90"/>
      <c r="C9" s="90"/>
      <c r="D9" s="91"/>
      <c r="E9" s="161"/>
      <c r="F9" s="279"/>
      <c r="G9" s="280"/>
      <c r="H9" s="91"/>
      <c r="I9" s="91"/>
      <c r="J9" s="143"/>
      <c r="K9" s="141"/>
      <c r="L9" s="145"/>
      <c r="M9" s="141"/>
      <c r="N9" s="137"/>
      <c r="O9" s="91"/>
      <c r="P9" s="290"/>
      <c r="Q9" s="166"/>
    </row>
    <row r="10" spans="1:17" s="11" customFormat="1" ht="18.899999999999999" customHeight="1" x14ac:dyDescent="0.25">
      <c r="A10" s="146">
        <v>4</v>
      </c>
      <c r="B10" s="90"/>
      <c r="C10" s="90"/>
      <c r="D10" s="91"/>
      <c r="E10" s="161"/>
      <c r="F10" s="279"/>
      <c r="G10" s="280"/>
      <c r="H10" s="91"/>
      <c r="I10" s="91"/>
      <c r="J10" s="143"/>
      <c r="K10" s="141"/>
      <c r="L10" s="145"/>
      <c r="M10" s="141"/>
      <c r="N10" s="137"/>
      <c r="O10" s="91"/>
      <c r="P10" s="289"/>
      <c r="Q10" s="286"/>
    </row>
    <row r="11" spans="1:17" s="11" customFormat="1" ht="18.899999999999999" customHeight="1" x14ac:dyDescent="0.25">
      <c r="A11" s="146">
        <v>5</v>
      </c>
      <c r="B11" s="9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91"/>
      <c r="P11" s="289"/>
      <c r="Q11" s="286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91"/>
      <c r="P12" s="289"/>
      <c r="Q12" s="286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91"/>
      <c r="P13" s="289"/>
      <c r="Q13" s="286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91"/>
      <c r="P14" s="289"/>
      <c r="Q14" s="286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103" si="0">IF(Q40="",999,Q40)</f>
        <v>999</v>
      </c>
      <c r="M40" s="169">
        <f t="shared" ref="M40:M103" si="1">IF(P40=999,999,1)</f>
        <v>999</v>
      </c>
      <c r="N40" s="166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si="0"/>
        <v>999</v>
      </c>
      <c r="M72" s="169">
        <f t="shared" si="1"/>
        <v>999</v>
      </c>
      <c r="N72" s="166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0"/>
        <v>999</v>
      </c>
      <c r="M73" s="169">
        <f t="shared" si="1"/>
        <v>999</v>
      </c>
      <c r="N73" s="166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0"/>
        <v>999</v>
      </c>
      <c r="M74" s="169">
        <f t="shared" si="1"/>
        <v>999</v>
      </c>
      <c r="N74" s="166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0"/>
        <v>999</v>
      </c>
      <c r="M75" s="169">
        <f t="shared" si="1"/>
        <v>999</v>
      </c>
      <c r="N75" s="166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0"/>
        <v>999</v>
      </c>
      <c r="M76" s="169">
        <f t="shared" si="1"/>
        <v>999</v>
      </c>
      <c r="N76" s="166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0"/>
        <v>999</v>
      </c>
      <c r="M77" s="169">
        <f t="shared" si="1"/>
        <v>999</v>
      </c>
      <c r="N77" s="166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0"/>
        <v>999</v>
      </c>
      <c r="M78" s="169">
        <f t="shared" si="1"/>
        <v>999</v>
      </c>
      <c r="N78" s="166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0"/>
        <v>999</v>
      </c>
      <c r="M79" s="169">
        <f t="shared" si="1"/>
        <v>999</v>
      </c>
      <c r="N79" s="166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0"/>
        <v>999</v>
      </c>
      <c r="M80" s="169">
        <f t="shared" si="1"/>
        <v>999</v>
      </c>
      <c r="N80" s="166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0"/>
        <v>999</v>
      </c>
      <c r="M81" s="169">
        <f t="shared" si="1"/>
        <v>999</v>
      </c>
      <c r="N81" s="166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0"/>
        <v>999</v>
      </c>
      <c r="M82" s="169">
        <f t="shared" si="1"/>
        <v>999</v>
      </c>
      <c r="N82" s="166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0"/>
        <v>999</v>
      </c>
      <c r="M83" s="169">
        <f t="shared" si="1"/>
        <v>999</v>
      </c>
      <c r="N83" s="166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0"/>
        <v>999</v>
      </c>
      <c r="M84" s="169">
        <f t="shared" si="1"/>
        <v>999</v>
      </c>
      <c r="N84" s="166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0"/>
        <v>999</v>
      </c>
      <c r="M85" s="169">
        <f t="shared" si="1"/>
        <v>999</v>
      </c>
      <c r="N85" s="166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0"/>
        <v>999</v>
      </c>
      <c r="M86" s="169">
        <f t="shared" si="1"/>
        <v>999</v>
      </c>
      <c r="N86" s="166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0"/>
        <v>999</v>
      </c>
      <c r="M87" s="169">
        <f t="shared" si="1"/>
        <v>999</v>
      </c>
      <c r="N87" s="166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0"/>
        <v>999</v>
      </c>
      <c r="M88" s="169">
        <f t="shared" si="1"/>
        <v>999</v>
      </c>
      <c r="N88" s="166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0"/>
        <v>999</v>
      </c>
      <c r="M89" s="169">
        <f t="shared" si="1"/>
        <v>999</v>
      </c>
      <c r="N89" s="166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0"/>
        <v>999</v>
      </c>
      <c r="M90" s="169">
        <f t="shared" si="1"/>
        <v>999</v>
      </c>
      <c r="N90" s="166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0"/>
        <v>999</v>
      </c>
      <c r="M91" s="169">
        <f t="shared" si="1"/>
        <v>999</v>
      </c>
      <c r="N91" s="166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0"/>
        <v>999</v>
      </c>
      <c r="M92" s="169">
        <f t="shared" si="1"/>
        <v>999</v>
      </c>
      <c r="N92" s="166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0"/>
        <v>999</v>
      </c>
      <c r="M93" s="169">
        <f t="shared" si="1"/>
        <v>999</v>
      </c>
      <c r="N93" s="166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0"/>
        <v>999</v>
      </c>
      <c r="M94" s="169">
        <f t="shared" si="1"/>
        <v>999</v>
      </c>
      <c r="N94" s="166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0"/>
        <v>999</v>
      </c>
      <c r="M95" s="169">
        <f t="shared" si="1"/>
        <v>999</v>
      </c>
      <c r="N95" s="166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0"/>
        <v>999</v>
      </c>
      <c r="M96" s="169">
        <f t="shared" si="1"/>
        <v>999</v>
      </c>
      <c r="N96" s="166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0"/>
        <v>999</v>
      </c>
      <c r="M97" s="169">
        <f t="shared" si="1"/>
        <v>999</v>
      </c>
      <c r="N97" s="166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0"/>
        <v>999</v>
      </c>
      <c r="M98" s="169">
        <f t="shared" si="1"/>
        <v>999</v>
      </c>
      <c r="N98" s="166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0"/>
        <v>999</v>
      </c>
      <c r="M99" s="169">
        <f t="shared" si="1"/>
        <v>999</v>
      </c>
      <c r="N99" s="166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0"/>
        <v>999</v>
      </c>
      <c r="M100" s="169">
        <f t="shared" si="1"/>
        <v>999</v>
      </c>
      <c r="N100" s="166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si="0"/>
        <v>999</v>
      </c>
      <c r="M101" s="169">
        <f t="shared" si="1"/>
        <v>999</v>
      </c>
      <c r="N101" s="166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0"/>
        <v>999</v>
      </c>
      <c r="M102" s="169">
        <f t="shared" si="1"/>
        <v>999</v>
      </c>
      <c r="N102" s="166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0"/>
        <v>999</v>
      </c>
      <c r="M103" s="169">
        <f t="shared" si="1"/>
        <v>999</v>
      </c>
      <c r="N103" s="166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ref="L104:L156" si="3">IF(Q104="",999,Q104)</f>
        <v>999</v>
      </c>
      <c r="M104" s="169">
        <f t="shared" ref="M104:M156" si="4">IF(P104=999,999,1)</f>
        <v>999</v>
      </c>
      <c r="N104" s="166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3"/>
        <v>999</v>
      </c>
      <c r="M105" s="169">
        <f t="shared" si="4"/>
        <v>999</v>
      </c>
      <c r="N105" s="166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3"/>
        <v>999</v>
      </c>
      <c r="M106" s="169">
        <f t="shared" si="4"/>
        <v>999</v>
      </c>
      <c r="N106" s="166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3"/>
        <v>999</v>
      </c>
      <c r="M107" s="169">
        <f t="shared" si="4"/>
        <v>999</v>
      </c>
      <c r="N107" s="166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3"/>
        <v>999</v>
      </c>
      <c r="M108" s="169">
        <f t="shared" si="4"/>
        <v>999</v>
      </c>
      <c r="N108" s="166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3"/>
        <v>999</v>
      </c>
      <c r="M109" s="169">
        <f t="shared" si="4"/>
        <v>999</v>
      </c>
      <c r="N109" s="166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3"/>
        <v>999</v>
      </c>
      <c r="M110" s="169">
        <f t="shared" si="4"/>
        <v>999</v>
      </c>
      <c r="N110" s="166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3"/>
        <v>999</v>
      </c>
      <c r="M111" s="169">
        <f t="shared" si="4"/>
        <v>999</v>
      </c>
      <c r="N111" s="166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3"/>
        <v>999</v>
      </c>
      <c r="M112" s="169">
        <f t="shared" si="4"/>
        <v>999</v>
      </c>
      <c r="N112" s="166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3"/>
        <v>999</v>
      </c>
      <c r="M113" s="169">
        <f t="shared" si="4"/>
        <v>999</v>
      </c>
      <c r="N113" s="166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3"/>
        <v>999</v>
      </c>
      <c r="M114" s="169">
        <f t="shared" si="4"/>
        <v>999</v>
      </c>
      <c r="N114" s="166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3"/>
        <v>999</v>
      </c>
      <c r="M115" s="169">
        <f t="shared" si="4"/>
        <v>999</v>
      </c>
      <c r="N115" s="166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3"/>
        <v>999</v>
      </c>
      <c r="M116" s="169">
        <f t="shared" si="4"/>
        <v>999</v>
      </c>
      <c r="N116" s="166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3"/>
        <v>999</v>
      </c>
      <c r="M117" s="169">
        <f t="shared" si="4"/>
        <v>999</v>
      </c>
      <c r="N117" s="166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3"/>
        <v>999</v>
      </c>
      <c r="M118" s="169">
        <f t="shared" si="4"/>
        <v>999</v>
      </c>
      <c r="N118" s="166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3"/>
        <v>999</v>
      </c>
      <c r="M119" s="169">
        <f t="shared" si="4"/>
        <v>999</v>
      </c>
      <c r="N119" s="166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3"/>
        <v>999</v>
      </c>
      <c r="M120" s="169">
        <f t="shared" si="4"/>
        <v>999</v>
      </c>
      <c r="N120" s="166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3"/>
        <v>999</v>
      </c>
      <c r="M121" s="169">
        <f t="shared" si="4"/>
        <v>999</v>
      </c>
      <c r="N121" s="166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3"/>
        <v>999</v>
      </c>
      <c r="M122" s="169">
        <f t="shared" si="4"/>
        <v>999</v>
      </c>
      <c r="N122" s="166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3"/>
        <v>999</v>
      </c>
      <c r="M123" s="169">
        <f t="shared" si="4"/>
        <v>999</v>
      </c>
      <c r="N123" s="166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3"/>
        <v>999</v>
      </c>
      <c r="M124" s="169">
        <f t="shared" si="4"/>
        <v>999</v>
      </c>
      <c r="N124" s="166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3"/>
        <v>999</v>
      </c>
      <c r="M125" s="169">
        <f t="shared" si="4"/>
        <v>999</v>
      </c>
      <c r="N125" s="166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3"/>
        <v>999</v>
      </c>
      <c r="M126" s="169">
        <f t="shared" si="4"/>
        <v>999</v>
      </c>
      <c r="N126" s="166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3"/>
        <v>999</v>
      </c>
      <c r="M127" s="169">
        <f t="shared" si="4"/>
        <v>999</v>
      </c>
      <c r="N127" s="166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3"/>
        <v>999</v>
      </c>
      <c r="M128" s="169">
        <f t="shared" si="4"/>
        <v>999</v>
      </c>
      <c r="N128" s="166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3"/>
        <v>999</v>
      </c>
      <c r="M129" s="169">
        <f t="shared" si="4"/>
        <v>999</v>
      </c>
      <c r="N129" s="166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3"/>
        <v>999</v>
      </c>
      <c r="M130" s="169">
        <f t="shared" si="4"/>
        <v>999</v>
      </c>
      <c r="N130" s="166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3"/>
        <v>999</v>
      </c>
      <c r="M131" s="169">
        <f t="shared" si="4"/>
        <v>999</v>
      </c>
      <c r="N131" s="166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3"/>
        <v>999</v>
      </c>
      <c r="M132" s="169">
        <f t="shared" si="4"/>
        <v>999</v>
      </c>
      <c r="N132" s="166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3"/>
        <v>999</v>
      </c>
      <c r="M133" s="169">
        <f t="shared" si="4"/>
        <v>999</v>
      </c>
      <c r="N133" s="166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3"/>
        <v>999</v>
      </c>
      <c r="M134" s="169">
        <f t="shared" si="4"/>
        <v>999</v>
      </c>
      <c r="N134" s="166"/>
      <c r="O134" s="170"/>
      <c r="P134" s="171">
        <f t="shared" si="5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si="3"/>
        <v>999</v>
      </c>
      <c r="M135" s="169">
        <f t="shared" si="4"/>
        <v>999</v>
      </c>
      <c r="N135" s="166"/>
      <c r="O135" s="140"/>
      <c r="P135" s="108">
        <f t="shared" si="5"/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3"/>
        <v>999</v>
      </c>
      <c r="M136" s="169">
        <f t="shared" si="4"/>
        <v>999</v>
      </c>
      <c r="N136" s="166"/>
      <c r="O136" s="140"/>
      <c r="P136" s="108">
        <f t="shared" si="5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3"/>
        <v>999</v>
      </c>
      <c r="M137" s="169">
        <f t="shared" si="4"/>
        <v>999</v>
      </c>
      <c r="N137" s="166"/>
      <c r="O137" s="140"/>
      <c r="P137" s="108">
        <f t="shared" si="5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3"/>
        <v>999</v>
      </c>
      <c r="M138" s="169">
        <f t="shared" si="4"/>
        <v>999</v>
      </c>
      <c r="N138" s="166"/>
      <c r="O138" s="140"/>
      <c r="P138" s="108">
        <f t="shared" si="5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3"/>
        <v>999</v>
      </c>
      <c r="M139" s="169">
        <f t="shared" si="4"/>
        <v>999</v>
      </c>
      <c r="N139" s="166"/>
      <c r="O139" s="140"/>
      <c r="P139" s="108">
        <f t="shared" si="5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3"/>
        <v>999</v>
      </c>
      <c r="M140" s="169">
        <f t="shared" si="4"/>
        <v>999</v>
      </c>
      <c r="N140" s="166"/>
      <c r="O140" s="140"/>
      <c r="P140" s="108">
        <f t="shared" si="5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3"/>
        <v>999</v>
      </c>
      <c r="M141" s="169">
        <f t="shared" si="4"/>
        <v>999</v>
      </c>
      <c r="N141" s="166"/>
      <c r="O141" s="170"/>
      <c r="P141" s="171">
        <f t="shared" si="5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3"/>
        <v>999</v>
      </c>
      <c r="M142" s="169">
        <f t="shared" si="4"/>
        <v>999</v>
      </c>
      <c r="N142" s="166"/>
      <c r="O142" s="140"/>
      <c r="P142" s="108">
        <f t="shared" si="5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3"/>
        <v>999</v>
      </c>
      <c r="M143" s="169">
        <f t="shared" si="4"/>
        <v>999</v>
      </c>
      <c r="N143" s="166"/>
      <c r="O143" s="140"/>
      <c r="P143" s="108">
        <f t="shared" si="5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3"/>
        <v>999</v>
      </c>
      <c r="M144" s="169">
        <f t="shared" si="4"/>
        <v>999</v>
      </c>
      <c r="N144" s="166"/>
      <c r="O144" s="140"/>
      <c r="P144" s="108">
        <f t="shared" si="5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3"/>
        <v>999</v>
      </c>
      <c r="M145" s="169">
        <f t="shared" si="4"/>
        <v>999</v>
      </c>
      <c r="N145" s="166"/>
      <c r="O145" s="140"/>
      <c r="P145" s="108">
        <f t="shared" si="5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3"/>
        <v>999</v>
      </c>
      <c r="M146" s="169">
        <f t="shared" si="4"/>
        <v>999</v>
      </c>
      <c r="N146" s="166"/>
      <c r="O146" s="140"/>
      <c r="P146" s="108">
        <f t="shared" si="5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3"/>
        <v>999</v>
      </c>
      <c r="M147" s="169">
        <f t="shared" si="4"/>
        <v>999</v>
      </c>
      <c r="N147" s="166"/>
      <c r="O147" s="140"/>
      <c r="P147" s="108">
        <f t="shared" si="5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3"/>
        <v>999</v>
      </c>
      <c r="M148" s="169">
        <f t="shared" si="4"/>
        <v>999</v>
      </c>
      <c r="N148" s="166"/>
      <c r="O148" s="170"/>
      <c r="P148" s="171">
        <f t="shared" si="5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3"/>
        <v>999</v>
      </c>
      <c r="M149" s="169">
        <f t="shared" si="4"/>
        <v>999</v>
      </c>
      <c r="N149" s="166"/>
      <c r="O149" s="140"/>
      <c r="P149" s="108">
        <f t="shared" si="5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3"/>
        <v>999</v>
      </c>
      <c r="M150" s="169">
        <f t="shared" si="4"/>
        <v>999</v>
      </c>
      <c r="N150" s="166"/>
      <c r="O150" s="140"/>
      <c r="P150" s="108">
        <f t="shared" si="5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3"/>
        <v>999</v>
      </c>
      <c r="M151" s="169">
        <f t="shared" si="4"/>
        <v>999</v>
      </c>
      <c r="N151" s="166"/>
      <c r="O151" s="140"/>
      <c r="P151" s="108">
        <f t="shared" si="5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3"/>
        <v>999</v>
      </c>
      <c r="M152" s="169">
        <f t="shared" si="4"/>
        <v>999</v>
      </c>
      <c r="N152" s="166"/>
      <c r="O152" s="140"/>
      <c r="P152" s="108">
        <f t="shared" si="5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3"/>
        <v>999</v>
      </c>
      <c r="M153" s="169">
        <f t="shared" si="4"/>
        <v>999</v>
      </c>
      <c r="N153" s="166"/>
      <c r="O153" s="140"/>
      <c r="P153" s="108">
        <f t="shared" si="5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3"/>
        <v>999</v>
      </c>
      <c r="M154" s="169">
        <f t="shared" si="4"/>
        <v>999</v>
      </c>
      <c r="N154" s="166"/>
      <c r="O154" s="140"/>
      <c r="P154" s="108">
        <f t="shared" si="5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3"/>
        <v>999</v>
      </c>
      <c r="M155" s="169">
        <f t="shared" si="4"/>
        <v>999</v>
      </c>
      <c r="N155" s="166"/>
      <c r="O155" s="140"/>
      <c r="P155" s="108">
        <f t="shared" si="5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3"/>
        <v>999</v>
      </c>
      <c r="M156" s="169">
        <f t="shared" si="4"/>
        <v>999</v>
      </c>
      <c r="N156" s="166"/>
      <c r="O156" s="140"/>
      <c r="P156" s="108">
        <f t="shared" si="5"/>
        <v>999</v>
      </c>
      <c r="Q156" s="92"/>
    </row>
  </sheetData>
  <conditionalFormatting sqref="E7:E156">
    <cfRule type="expression" dxfId="578" priority="16" stopIfTrue="1">
      <formula>AND(ROUNDDOWN(($A$4-E7)/365.25,0)&lt;=13,G7&lt;&gt;"OK")</formula>
    </cfRule>
    <cfRule type="expression" dxfId="577" priority="17" stopIfTrue="1">
      <formula>AND(ROUNDDOWN(($A$4-E7)/365.25,0)&lt;=14,G7&lt;&gt;"OK")</formula>
    </cfRule>
    <cfRule type="expression" dxfId="576" priority="18" stopIfTrue="1">
      <formula>AND(ROUNDDOWN(($A$4-E7)/365.25,0)&lt;=17,G7&lt;&gt;"OK")</formula>
    </cfRule>
  </conditionalFormatting>
  <conditionalFormatting sqref="J7:J156">
    <cfRule type="cellIs" dxfId="575" priority="15" stopIfTrue="1" operator="equal">
      <formula>"Z"</formula>
    </cfRule>
  </conditionalFormatting>
  <conditionalFormatting sqref="A7:D156">
    <cfRule type="expression" dxfId="574" priority="14" stopIfTrue="1">
      <formula>$Q7&gt;=1</formula>
    </cfRule>
  </conditionalFormatting>
  <conditionalFormatting sqref="E7:E14">
    <cfRule type="expression" dxfId="573" priority="11" stopIfTrue="1">
      <formula>AND(ROUNDDOWN(($A$4-E7)/365.25,0)&lt;=13,G7&lt;&gt;"OK")</formula>
    </cfRule>
    <cfRule type="expression" dxfId="572" priority="12" stopIfTrue="1">
      <formula>AND(ROUNDDOWN(($A$4-E7)/365.25,0)&lt;=14,G7&lt;&gt;"OK")</formula>
    </cfRule>
    <cfRule type="expression" dxfId="571" priority="13" stopIfTrue="1">
      <formula>AND(ROUNDDOWN(($A$4-E7)/365.25,0)&lt;=17,G7&lt;&gt;"OK")</formula>
    </cfRule>
  </conditionalFormatting>
  <conditionalFormatting sqref="J7:J14">
    <cfRule type="cellIs" dxfId="570" priority="10" stopIfTrue="1" operator="equal">
      <formula>"Z"</formula>
    </cfRule>
  </conditionalFormatting>
  <conditionalFormatting sqref="B7:D14">
    <cfRule type="expression" dxfId="569" priority="9" stopIfTrue="1">
      <formula>$Q7&gt;=1</formula>
    </cfRule>
  </conditionalFormatting>
  <conditionalFormatting sqref="E7:E14">
    <cfRule type="expression" dxfId="568" priority="6" stopIfTrue="1">
      <formula>AND(ROUNDDOWN(($A$4-E7)/365.25,0)&lt;=13,G7&lt;&gt;"OK")</formula>
    </cfRule>
    <cfRule type="expression" dxfId="567" priority="7" stopIfTrue="1">
      <formula>AND(ROUNDDOWN(($A$4-E7)/365.25,0)&lt;=14,G7&lt;&gt;"OK")</formula>
    </cfRule>
    <cfRule type="expression" dxfId="566" priority="8" stopIfTrue="1">
      <formula>AND(ROUNDDOWN(($A$4-E7)/365.25,0)&lt;=17,G7&lt;&gt;"OK")</formula>
    </cfRule>
  </conditionalFormatting>
  <conditionalFormatting sqref="B7:D14">
    <cfRule type="expression" dxfId="565" priority="5" stopIfTrue="1">
      <formula>$Q7&gt;=1</formula>
    </cfRule>
  </conditionalFormatting>
  <conditionalFormatting sqref="E7:E27 E29:E37">
    <cfRule type="expression" dxfId="564" priority="2" stopIfTrue="1">
      <formula>AND(ROUNDDOWN(($A$4-E7)/365.25,0)&lt;=13,G7&lt;&gt;"OK")</formula>
    </cfRule>
    <cfRule type="expression" dxfId="563" priority="3" stopIfTrue="1">
      <formula>AND(ROUNDDOWN(($A$4-E7)/365.25,0)&lt;=14,G7&lt;&gt;"OK")</formula>
    </cfRule>
    <cfRule type="expression" dxfId="562" priority="4" stopIfTrue="1">
      <formula>AND(ROUNDDOWN(($A$4-E7)/365.25,0)&lt;=17,G7&lt;&gt;"OK")</formula>
    </cfRule>
  </conditionalFormatting>
  <conditionalFormatting sqref="B7:D37">
    <cfRule type="expression" dxfId="56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2D60-9DF9-415D-8493-591B70DB82B1}">
  <sheetPr codeName="Munka45">
    <tabColor indexed="11"/>
  </sheetPr>
  <dimension ref="A1:AK43"/>
  <sheetViews>
    <sheetView workbookViewId="0">
      <selection activeCell="E8" sqref="E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61" hidden="1" customWidth="1"/>
    <col min="26" max="37" width="0" style="261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Y1"/>
      <c r="Z1"/>
      <c r="AA1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68" t="str">
        <f>Altalanos!$E$8</f>
        <v>A-U14-F-V.kcs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3"/>
      <c r="O3" s="212"/>
      <c r="P3" s="213"/>
      <c r="Q3" s="253" t="s">
        <v>65</v>
      </c>
      <c r="R3" s="254" t="s">
        <v>71</v>
      </c>
      <c r="S3" s="209"/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191" t="str">
        <f>Altalanos!$E$10</f>
        <v>Nagyistók-Nádasi Judit</v>
      </c>
      <c r="M4" s="190"/>
      <c r="N4" s="214"/>
      <c r="O4" s="215"/>
      <c r="P4" s="214"/>
      <c r="Q4" s="255" t="s">
        <v>72</v>
      </c>
      <c r="R4" s="256" t="s">
        <v>67</v>
      </c>
      <c r="S4" s="209"/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09"/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1</v>
      </c>
      <c r="C7" s="203" t="str">
        <f>IF($B7="","",VLOOKUP($B7,'A-U14-F-V.kcs elo'!$A$7:$O$22,5))</f>
        <v>111125</v>
      </c>
      <c r="D7" s="203">
        <f>IF($B7="","",VLOOKUP($B7,'A-U14-F-V.kcs elo'!$A$7:$O$22,15))</f>
        <v>0</v>
      </c>
      <c r="E7" s="201" t="str">
        <f>UPPER(IF($B7="","",VLOOKUP($B7,'A-U14-F-V.kcs elo'!$A$7:$O$22,2)))</f>
        <v>MAJÁK</v>
      </c>
      <c r="F7" s="204"/>
      <c r="G7" s="201" t="str">
        <f>IF($B7="","",VLOOKUP($B7,'A-U14-F-V.kcs elo'!$A$7:$O$22,3))</f>
        <v>János</v>
      </c>
      <c r="H7" s="204"/>
      <c r="I7" s="201" t="str">
        <f>IF($B7="","",VLOOKUP($B7,'A-U14-F-V.kcs elo'!$A$7:$O$22,4))</f>
        <v>Pécsi Illyés Gyula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17"/>
      <c r="D8" s="217"/>
      <c r="E8" s="217"/>
      <c r="F8" s="217"/>
      <c r="G8" s="217"/>
      <c r="H8" s="217"/>
      <c r="I8" s="217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2</v>
      </c>
      <c r="C9" s="203" t="str">
        <f>IF($B9="","",VLOOKUP($B9,'A-U14-F-V.kcs elo'!$A$7:$O$22,5))</f>
        <v>121105</v>
      </c>
      <c r="D9" s="203">
        <f>IF($B9="","",VLOOKUP($B9,'A-U14-F-V.kcs elo'!$A$7:$O$22,15))</f>
        <v>0</v>
      </c>
      <c r="E9" s="201" t="str">
        <f>UPPER(IF($B9="","",VLOOKUP($B9,'A-U14-F-V.kcs elo'!$A$7:$O$22,2)))</f>
        <v xml:space="preserve">DUDÁS </v>
      </c>
      <c r="F9" s="204"/>
      <c r="G9" s="201" t="str">
        <f>IF($B9="","",VLOOKUP($B9,'A-U14-F-V.kcs elo'!$A$7:$O$22,3))</f>
        <v>Milán</v>
      </c>
      <c r="H9" s="204"/>
      <c r="I9" s="201" t="str">
        <f>IF($B9="","",VLOOKUP($B9,'A-U14-F-V.kcs elo'!$A$7:$O$22,4))</f>
        <v>PTE - Pécs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17"/>
      <c r="D10" s="217"/>
      <c r="E10" s="217"/>
      <c r="F10" s="217"/>
      <c r="G10" s="217"/>
      <c r="H10" s="217"/>
      <c r="I10" s="217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/>
      <c r="C11" s="203" t="str">
        <f>IF($B11="","",VLOOKUP($B11,'A-U14-F-V.kcs elo'!$A$7:$O$22,5))</f>
        <v/>
      </c>
      <c r="D11" s="203" t="str">
        <f>IF($B11="","",VLOOKUP($B11,'A-U14-F-V.kcs elo'!$A$7:$O$22,15))</f>
        <v/>
      </c>
      <c r="E11" s="201" t="str">
        <f>UPPER(IF($B11="","",VLOOKUP($B11,'A-U14-F-V.kcs elo'!$A$7:$O$22,2)))</f>
        <v/>
      </c>
      <c r="F11" s="204"/>
      <c r="G11" s="201" t="str">
        <f>IF($B11="","",VLOOKUP($B11,'A-U14-F-V.kcs elo'!$A$7:$O$22,3))</f>
        <v/>
      </c>
      <c r="H11" s="204"/>
      <c r="I11" s="201" t="str">
        <f>IF($B11="","",VLOOKUP($B11,'A-U14-F-V.kcs elo'!$A$7:$O$22,4))</f>
        <v/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>MAJÁK</v>
      </c>
      <c r="E18" s="327"/>
      <c r="F18" s="327" t="str">
        <f>E9</f>
        <v xml:space="preserve">DUDÁS </v>
      </c>
      <c r="G18" s="327"/>
      <c r="H18" s="327" t="str">
        <f>E11</f>
        <v/>
      </c>
      <c r="I18" s="327"/>
      <c r="J18" s="193"/>
      <c r="K18" s="193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>MAJÁK</v>
      </c>
      <c r="C19" s="328"/>
      <c r="D19" s="329"/>
      <c r="E19" s="329"/>
      <c r="F19" s="330"/>
      <c r="G19" s="330"/>
      <c r="H19" s="330"/>
      <c r="I19" s="330"/>
      <c r="J19" s="193"/>
      <c r="K19" s="193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DUDÁS </v>
      </c>
      <c r="C20" s="328"/>
      <c r="D20" s="330"/>
      <c r="E20" s="330"/>
      <c r="F20" s="329"/>
      <c r="G20" s="329"/>
      <c r="H20" s="330"/>
      <c r="I20" s="330"/>
      <c r="J20" s="193"/>
      <c r="K20" s="193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/>
      </c>
      <c r="C21" s="328"/>
      <c r="D21" s="330"/>
      <c r="E21" s="330"/>
      <c r="F21" s="330"/>
      <c r="G21" s="330"/>
      <c r="H21" s="329"/>
      <c r="I21" s="329"/>
      <c r="J21" s="193"/>
      <c r="K21" s="193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99"/>
      <c r="N33" s="298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32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L4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560" priority="2" stopIfTrue="1" operator="equal">
      <formula>"Bye"</formula>
    </cfRule>
  </conditionalFormatting>
  <conditionalFormatting sqref="R41">
    <cfRule type="expression" dxfId="55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2C9F-21D7-446A-AC63-7EF98B57028B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39" customWidth="1"/>
    <col min="5" max="5" width="10.6640625" style="291" customWidth="1"/>
    <col min="6" max="6" width="6.109375" style="88" hidden="1" customWidth="1"/>
    <col min="7" max="7" width="3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7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304" t="str">
        <f>Altalanos!$B$8</f>
        <v>A-U16-F-VI.kcs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15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105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29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97" t="s">
        <v>37</v>
      </c>
    </row>
    <row r="7" spans="1:17" s="11" customFormat="1" ht="18.899999999999999" customHeight="1" x14ac:dyDescent="0.25">
      <c r="A7" s="146">
        <v>1</v>
      </c>
      <c r="B7" s="318" t="s">
        <v>110</v>
      </c>
      <c r="C7" s="90" t="s">
        <v>111</v>
      </c>
      <c r="D7" s="91" t="s">
        <v>118</v>
      </c>
      <c r="E7" s="161" t="s">
        <v>142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92"/>
    </row>
    <row r="8" spans="1:17" s="11" customFormat="1" ht="18.899999999999999" customHeight="1" x14ac:dyDescent="0.25">
      <c r="A8" s="146">
        <v>2</v>
      </c>
      <c r="B8" s="319" t="s">
        <v>112</v>
      </c>
      <c r="C8" s="90" t="s">
        <v>113</v>
      </c>
      <c r="D8" s="91" t="s">
        <v>118</v>
      </c>
      <c r="E8" s="161" t="s">
        <v>143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92"/>
    </row>
    <row r="9" spans="1:17" s="11" customFormat="1" ht="18.899999999999999" customHeight="1" x14ac:dyDescent="0.25">
      <c r="A9" s="146">
        <v>3</v>
      </c>
      <c r="B9" s="319" t="s">
        <v>114</v>
      </c>
      <c r="C9" s="90" t="s">
        <v>115</v>
      </c>
      <c r="D9" s="91" t="s">
        <v>118</v>
      </c>
      <c r="E9" s="161" t="s">
        <v>144</v>
      </c>
      <c r="F9" s="279"/>
      <c r="G9" s="280"/>
      <c r="H9" s="91"/>
      <c r="I9" s="91"/>
      <c r="J9" s="143"/>
      <c r="K9" s="141"/>
      <c r="L9" s="145"/>
      <c r="M9" s="141"/>
      <c r="N9" s="137"/>
      <c r="O9" s="91"/>
      <c r="P9" s="290"/>
      <c r="Q9" s="166"/>
    </row>
    <row r="10" spans="1:17" s="11" customFormat="1" ht="18.899999999999999" customHeight="1" x14ac:dyDescent="0.25">
      <c r="A10" s="146">
        <v>4</v>
      </c>
      <c r="B10" s="319" t="s">
        <v>116</v>
      </c>
      <c r="C10" s="90" t="s">
        <v>117</v>
      </c>
      <c r="D10" s="91" t="s">
        <v>119</v>
      </c>
      <c r="E10" s="161" t="s">
        <v>145</v>
      </c>
      <c r="F10" s="279"/>
      <c r="G10" s="280"/>
      <c r="H10" s="91"/>
      <c r="I10" s="91"/>
      <c r="J10" s="143"/>
      <c r="K10" s="141"/>
      <c r="L10" s="145"/>
      <c r="M10" s="141"/>
      <c r="N10" s="137"/>
      <c r="O10" s="91"/>
      <c r="P10" s="289"/>
      <c r="Q10" s="286"/>
    </row>
    <row r="11" spans="1:17" s="11" customFormat="1" ht="18.899999999999999" customHeight="1" x14ac:dyDescent="0.25">
      <c r="A11" s="146">
        <v>5</v>
      </c>
      <c r="B11" s="32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91"/>
      <c r="P11" s="289"/>
      <c r="Q11" s="286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91"/>
      <c r="P12" s="289"/>
      <c r="Q12" s="286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91"/>
      <c r="P13" s="289"/>
      <c r="Q13" s="286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91"/>
      <c r="P14" s="289"/>
      <c r="Q14" s="286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103" si="0">IF(Q40="",999,Q40)</f>
        <v>999</v>
      </c>
      <c r="M40" s="169">
        <f t="shared" ref="M40:M103" si="1">IF(P40=999,999,1)</f>
        <v>999</v>
      </c>
      <c r="N40" s="166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si="0"/>
        <v>999</v>
      </c>
      <c r="M72" s="169">
        <f t="shared" si="1"/>
        <v>999</v>
      </c>
      <c r="N72" s="166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0"/>
        <v>999</v>
      </c>
      <c r="M73" s="169">
        <f t="shared" si="1"/>
        <v>999</v>
      </c>
      <c r="N73" s="166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0"/>
        <v>999</v>
      </c>
      <c r="M74" s="169">
        <f t="shared" si="1"/>
        <v>999</v>
      </c>
      <c r="N74" s="166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0"/>
        <v>999</v>
      </c>
      <c r="M75" s="169">
        <f t="shared" si="1"/>
        <v>999</v>
      </c>
      <c r="N75" s="166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0"/>
        <v>999</v>
      </c>
      <c r="M76" s="169">
        <f t="shared" si="1"/>
        <v>999</v>
      </c>
      <c r="N76" s="166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0"/>
        <v>999</v>
      </c>
      <c r="M77" s="169">
        <f t="shared" si="1"/>
        <v>999</v>
      </c>
      <c r="N77" s="166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0"/>
        <v>999</v>
      </c>
      <c r="M78" s="169">
        <f t="shared" si="1"/>
        <v>999</v>
      </c>
      <c r="N78" s="166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0"/>
        <v>999</v>
      </c>
      <c r="M79" s="169">
        <f t="shared" si="1"/>
        <v>999</v>
      </c>
      <c r="N79" s="166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0"/>
        <v>999</v>
      </c>
      <c r="M80" s="169">
        <f t="shared" si="1"/>
        <v>999</v>
      </c>
      <c r="N80" s="166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0"/>
        <v>999</v>
      </c>
      <c r="M81" s="169">
        <f t="shared" si="1"/>
        <v>999</v>
      </c>
      <c r="N81" s="166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0"/>
        <v>999</v>
      </c>
      <c r="M82" s="169">
        <f t="shared" si="1"/>
        <v>999</v>
      </c>
      <c r="N82" s="166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0"/>
        <v>999</v>
      </c>
      <c r="M83" s="169">
        <f t="shared" si="1"/>
        <v>999</v>
      </c>
      <c r="N83" s="166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0"/>
        <v>999</v>
      </c>
      <c r="M84" s="169">
        <f t="shared" si="1"/>
        <v>999</v>
      </c>
      <c r="N84" s="166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0"/>
        <v>999</v>
      </c>
      <c r="M85" s="169">
        <f t="shared" si="1"/>
        <v>999</v>
      </c>
      <c r="N85" s="166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0"/>
        <v>999</v>
      </c>
      <c r="M86" s="169">
        <f t="shared" si="1"/>
        <v>999</v>
      </c>
      <c r="N86" s="166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0"/>
        <v>999</v>
      </c>
      <c r="M87" s="169">
        <f t="shared" si="1"/>
        <v>999</v>
      </c>
      <c r="N87" s="166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0"/>
        <v>999</v>
      </c>
      <c r="M88" s="169">
        <f t="shared" si="1"/>
        <v>999</v>
      </c>
      <c r="N88" s="166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0"/>
        <v>999</v>
      </c>
      <c r="M89" s="169">
        <f t="shared" si="1"/>
        <v>999</v>
      </c>
      <c r="N89" s="166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0"/>
        <v>999</v>
      </c>
      <c r="M90" s="169">
        <f t="shared" si="1"/>
        <v>999</v>
      </c>
      <c r="N90" s="166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0"/>
        <v>999</v>
      </c>
      <c r="M91" s="169">
        <f t="shared" si="1"/>
        <v>999</v>
      </c>
      <c r="N91" s="166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0"/>
        <v>999</v>
      </c>
      <c r="M92" s="169">
        <f t="shared" si="1"/>
        <v>999</v>
      </c>
      <c r="N92" s="166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0"/>
        <v>999</v>
      </c>
      <c r="M93" s="169">
        <f t="shared" si="1"/>
        <v>999</v>
      </c>
      <c r="N93" s="166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0"/>
        <v>999</v>
      </c>
      <c r="M94" s="169">
        <f t="shared" si="1"/>
        <v>999</v>
      </c>
      <c r="N94" s="166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0"/>
        <v>999</v>
      </c>
      <c r="M95" s="169">
        <f t="shared" si="1"/>
        <v>999</v>
      </c>
      <c r="N95" s="166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0"/>
        <v>999</v>
      </c>
      <c r="M96" s="169">
        <f t="shared" si="1"/>
        <v>999</v>
      </c>
      <c r="N96" s="166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0"/>
        <v>999</v>
      </c>
      <c r="M97" s="169">
        <f t="shared" si="1"/>
        <v>999</v>
      </c>
      <c r="N97" s="166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0"/>
        <v>999</v>
      </c>
      <c r="M98" s="169">
        <f t="shared" si="1"/>
        <v>999</v>
      </c>
      <c r="N98" s="166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0"/>
        <v>999</v>
      </c>
      <c r="M99" s="169">
        <f t="shared" si="1"/>
        <v>999</v>
      </c>
      <c r="N99" s="166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0"/>
        <v>999</v>
      </c>
      <c r="M100" s="169">
        <f t="shared" si="1"/>
        <v>999</v>
      </c>
      <c r="N100" s="166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si="0"/>
        <v>999</v>
      </c>
      <c r="M101" s="169">
        <f t="shared" si="1"/>
        <v>999</v>
      </c>
      <c r="N101" s="166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0"/>
        <v>999</v>
      </c>
      <c r="M102" s="169">
        <f t="shared" si="1"/>
        <v>999</v>
      </c>
      <c r="N102" s="166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0"/>
        <v>999</v>
      </c>
      <c r="M103" s="169">
        <f t="shared" si="1"/>
        <v>999</v>
      </c>
      <c r="N103" s="166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ref="L104:L156" si="3">IF(Q104="",999,Q104)</f>
        <v>999</v>
      </c>
      <c r="M104" s="169">
        <f t="shared" ref="M104:M156" si="4">IF(P104=999,999,1)</f>
        <v>999</v>
      </c>
      <c r="N104" s="166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3"/>
        <v>999</v>
      </c>
      <c r="M105" s="169">
        <f t="shared" si="4"/>
        <v>999</v>
      </c>
      <c r="N105" s="166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3"/>
        <v>999</v>
      </c>
      <c r="M106" s="169">
        <f t="shared" si="4"/>
        <v>999</v>
      </c>
      <c r="N106" s="166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3"/>
        <v>999</v>
      </c>
      <c r="M107" s="169">
        <f t="shared" si="4"/>
        <v>999</v>
      </c>
      <c r="N107" s="166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3"/>
        <v>999</v>
      </c>
      <c r="M108" s="169">
        <f t="shared" si="4"/>
        <v>999</v>
      </c>
      <c r="N108" s="166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3"/>
        <v>999</v>
      </c>
      <c r="M109" s="169">
        <f t="shared" si="4"/>
        <v>999</v>
      </c>
      <c r="N109" s="166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3"/>
        <v>999</v>
      </c>
      <c r="M110" s="169">
        <f t="shared" si="4"/>
        <v>999</v>
      </c>
      <c r="N110" s="166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3"/>
        <v>999</v>
      </c>
      <c r="M111" s="169">
        <f t="shared" si="4"/>
        <v>999</v>
      </c>
      <c r="N111" s="166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3"/>
        <v>999</v>
      </c>
      <c r="M112" s="169">
        <f t="shared" si="4"/>
        <v>999</v>
      </c>
      <c r="N112" s="166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3"/>
        <v>999</v>
      </c>
      <c r="M113" s="169">
        <f t="shared" si="4"/>
        <v>999</v>
      </c>
      <c r="N113" s="166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3"/>
        <v>999</v>
      </c>
      <c r="M114" s="169">
        <f t="shared" si="4"/>
        <v>999</v>
      </c>
      <c r="N114" s="166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3"/>
        <v>999</v>
      </c>
      <c r="M115" s="169">
        <f t="shared" si="4"/>
        <v>999</v>
      </c>
      <c r="N115" s="166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3"/>
        <v>999</v>
      </c>
      <c r="M116" s="169">
        <f t="shared" si="4"/>
        <v>999</v>
      </c>
      <c r="N116" s="166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3"/>
        <v>999</v>
      </c>
      <c r="M117" s="169">
        <f t="shared" si="4"/>
        <v>999</v>
      </c>
      <c r="N117" s="166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3"/>
        <v>999</v>
      </c>
      <c r="M118" s="169">
        <f t="shared" si="4"/>
        <v>999</v>
      </c>
      <c r="N118" s="166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3"/>
        <v>999</v>
      </c>
      <c r="M119" s="169">
        <f t="shared" si="4"/>
        <v>999</v>
      </c>
      <c r="N119" s="166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3"/>
        <v>999</v>
      </c>
      <c r="M120" s="169">
        <f t="shared" si="4"/>
        <v>999</v>
      </c>
      <c r="N120" s="166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3"/>
        <v>999</v>
      </c>
      <c r="M121" s="169">
        <f t="shared" si="4"/>
        <v>999</v>
      </c>
      <c r="N121" s="166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3"/>
        <v>999</v>
      </c>
      <c r="M122" s="169">
        <f t="shared" si="4"/>
        <v>999</v>
      </c>
      <c r="N122" s="166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3"/>
        <v>999</v>
      </c>
      <c r="M123" s="169">
        <f t="shared" si="4"/>
        <v>999</v>
      </c>
      <c r="N123" s="166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3"/>
        <v>999</v>
      </c>
      <c r="M124" s="169">
        <f t="shared" si="4"/>
        <v>999</v>
      </c>
      <c r="N124" s="166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3"/>
        <v>999</v>
      </c>
      <c r="M125" s="169">
        <f t="shared" si="4"/>
        <v>999</v>
      </c>
      <c r="N125" s="166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3"/>
        <v>999</v>
      </c>
      <c r="M126" s="169">
        <f t="shared" si="4"/>
        <v>999</v>
      </c>
      <c r="N126" s="166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3"/>
        <v>999</v>
      </c>
      <c r="M127" s="169">
        <f t="shared" si="4"/>
        <v>999</v>
      </c>
      <c r="N127" s="166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3"/>
        <v>999</v>
      </c>
      <c r="M128" s="169">
        <f t="shared" si="4"/>
        <v>999</v>
      </c>
      <c r="N128" s="166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3"/>
        <v>999</v>
      </c>
      <c r="M129" s="169">
        <f t="shared" si="4"/>
        <v>999</v>
      </c>
      <c r="N129" s="166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3"/>
        <v>999</v>
      </c>
      <c r="M130" s="169">
        <f t="shared" si="4"/>
        <v>999</v>
      </c>
      <c r="N130" s="166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3"/>
        <v>999</v>
      </c>
      <c r="M131" s="169">
        <f t="shared" si="4"/>
        <v>999</v>
      </c>
      <c r="N131" s="166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3"/>
        <v>999</v>
      </c>
      <c r="M132" s="169">
        <f t="shared" si="4"/>
        <v>999</v>
      </c>
      <c r="N132" s="166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3"/>
        <v>999</v>
      </c>
      <c r="M133" s="169">
        <f t="shared" si="4"/>
        <v>999</v>
      </c>
      <c r="N133" s="166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3"/>
        <v>999</v>
      </c>
      <c r="M134" s="169">
        <f t="shared" si="4"/>
        <v>999</v>
      </c>
      <c r="N134" s="166"/>
      <c r="O134" s="170"/>
      <c r="P134" s="171">
        <f t="shared" si="5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si="3"/>
        <v>999</v>
      </c>
      <c r="M135" s="169">
        <f t="shared" si="4"/>
        <v>999</v>
      </c>
      <c r="N135" s="166"/>
      <c r="O135" s="140"/>
      <c r="P135" s="108">
        <f t="shared" si="5"/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3"/>
        <v>999</v>
      </c>
      <c r="M136" s="169">
        <f t="shared" si="4"/>
        <v>999</v>
      </c>
      <c r="N136" s="166"/>
      <c r="O136" s="140"/>
      <c r="P136" s="108">
        <f t="shared" si="5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3"/>
        <v>999</v>
      </c>
      <c r="M137" s="169">
        <f t="shared" si="4"/>
        <v>999</v>
      </c>
      <c r="N137" s="166"/>
      <c r="O137" s="140"/>
      <c r="P137" s="108">
        <f t="shared" si="5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3"/>
        <v>999</v>
      </c>
      <c r="M138" s="169">
        <f t="shared" si="4"/>
        <v>999</v>
      </c>
      <c r="N138" s="166"/>
      <c r="O138" s="140"/>
      <c r="P138" s="108">
        <f t="shared" si="5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3"/>
        <v>999</v>
      </c>
      <c r="M139" s="169">
        <f t="shared" si="4"/>
        <v>999</v>
      </c>
      <c r="N139" s="166"/>
      <c r="O139" s="140"/>
      <c r="P139" s="108">
        <f t="shared" si="5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3"/>
        <v>999</v>
      </c>
      <c r="M140" s="169">
        <f t="shared" si="4"/>
        <v>999</v>
      </c>
      <c r="N140" s="166"/>
      <c r="O140" s="140"/>
      <c r="P140" s="108">
        <f t="shared" si="5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3"/>
        <v>999</v>
      </c>
      <c r="M141" s="169">
        <f t="shared" si="4"/>
        <v>999</v>
      </c>
      <c r="N141" s="166"/>
      <c r="O141" s="170"/>
      <c r="P141" s="171">
        <f t="shared" si="5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3"/>
        <v>999</v>
      </c>
      <c r="M142" s="169">
        <f t="shared" si="4"/>
        <v>999</v>
      </c>
      <c r="N142" s="166"/>
      <c r="O142" s="140"/>
      <c r="P142" s="108">
        <f t="shared" si="5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3"/>
        <v>999</v>
      </c>
      <c r="M143" s="169">
        <f t="shared" si="4"/>
        <v>999</v>
      </c>
      <c r="N143" s="166"/>
      <c r="O143" s="140"/>
      <c r="P143" s="108">
        <f t="shared" si="5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3"/>
        <v>999</v>
      </c>
      <c r="M144" s="169">
        <f t="shared" si="4"/>
        <v>999</v>
      </c>
      <c r="N144" s="166"/>
      <c r="O144" s="140"/>
      <c r="P144" s="108">
        <f t="shared" si="5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3"/>
        <v>999</v>
      </c>
      <c r="M145" s="169">
        <f t="shared" si="4"/>
        <v>999</v>
      </c>
      <c r="N145" s="166"/>
      <c r="O145" s="140"/>
      <c r="P145" s="108">
        <f t="shared" si="5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3"/>
        <v>999</v>
      </c>
      <c r="M146" s="169">
        <f t="shared" si="4"/>
        <v>999</v>
      </c>
      <c r="N146" s="166"/>
      <c r="O146" s="140"/>
      <c r="P146" s="108">
        <f t="shared" si="5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3"/>
        <v>999</v>
      </c>
      <c r="M147" s="169">
        <f t="shared" si="4"/>
        <v>999</v>
      </c>
      <c r="N147" s="166"/>
      <c r="O147" s="140"/>
      <c r="P147" s="108">
        <f t="shared" si="5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3"/>
        <v>999</v>
      </c>
      <c r="M148" s="169">
        <f t="shared" si="4"/>
        <v>999</v>
      </c>
      <c r="N148" s="166"/>
      <c r="O148" s="170"/>
      <c r="P148" s="171">
        <f t="shared" si="5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3"/>
        <v>999</v>
      </c>
      <c r="M149" s="169">
        <f t="shared" si="4"/>
        <v>999</v>
      </c>
      <c r="N149" s="166"/>
      <c r="O149" s="140"/>
      <c r="P149" s="108">
        <f t="shared" si="5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3"/>
        <v>999</v>
      </c>
      <c r="M150" s="169">
        <f t="shared" si="4"/>
        <v>999</v>
      </c>
      <c r="N150" s="166"/>
      <c r="O150" s="140"/>
      <c r="P150" s="108">
        <f t="shared" si="5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3"/>
        <v>999</v>
      </c>
      <c r="M151" s="169">
        <f t="shared" si="4"/>
        <v>999</v>
      </c>
      <c r="N151" s="166"/>
      <c r="O151" s="140"/>
      <c r="P151" s="108">
        <f t="shared" si="5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3"/>
        <v>999</v>
      </c>
      <c r="M152" s="169">
        <f t="shared" si="4"/>
        <v>999</v>
      </c>
      <c r="N152" s="166"/>
      <c r="O152" s="140"/>
      <c r="P152" s="108">
        <f t="shared" si="5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3"/>
        <v>999</v>
      </c>
      <c r="M153" s="169">
        <f t="shared" si="4"/>
        <v>999</v>
      </c>
      <c r="N153" s="166"/>
      <c r="O153" s="140"/>
      <c r="P153" s="108">
        <f t="shared" si="5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3"/>
        <v>999</v>
      </c>
      <c r="M154" s="169">
        <f t="shared" si="4"/>
        <v>999</v>
      </c>
      <c r="N154" s="166"/>
      <c r="O154" s="140"/>
      <c r="P154" s="108">
        <f t="shared" si="5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3"/>
        <v>999</v>
      </c>
      <c r="M155" s="169">
        <f t="shared" si="4"/>
        <v>999</v>
      </c>
      <c r="N155" s="166"/>
      <c r="O155" s="140"/>
      <c r="P155" s="108">
        <f t="shared" si="5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3"/>
        <v>999</v>
      </c>
      <c r="M156" s="169">
        <f t="shared" si="4"/>
        <v>999</v>
      </c>
      <c r="N156" s="166"/>
      <c r="O156" s="140"/>
      <c r="P156" s="108">
        <f t="shared" si="5"/>
        <v>999</v>
      </c>
      <c r="Q156" s="92"/>
    </row>
  </sheetData>
  <conditionalFormatting sqref="E7:E156">
    <cfRule type="expression" dxfId="558" priority="16" stopIfTrue="1">
      <formula>AND(ROUNDDOWN(($A$4-E7)/365.25,0)&lt;=13,G7&lt;&gt;"OK")</formula>
    </cfRule>
    <cfRule type="expression" dxfId="557" priority="17" stopIfTrue="1">
      <formula>AND(ROUNDDOWN(($A$4-E7)/365.25,0)&lt;=14,G7&lt;&gt;"OK")</formula>
    </cfRule>
    <cfRule type="expression" dxfId="556" priority="18" stopIfTrue="1">
      <formula>AND(ROUNDDOWN(($A$4-E7)/365.25,0)&lt;=17,G7&lt;&gt;"OK")</formula>
    </cfRule>
  </conditionalFormatting>
  <conditionalFormatting sqref="J7:J156">
    <cfRule type="cellIs" dxfId="555" priority="15" stopIfTrue="1" operator="equal">
      <formula>"Z"</formula>
    </cfRule>
  </conditionalFormatting>
  <conditionalFormatting sqref="A7:D156">
    <cfRule type="expression" dxfId="554" priority="14" stopIfTrue="1">
      <formula>$Q7&gt;=1</formula>
    </cfRule>
  </conditionalFormatting>
  <conditionalFormatting sqref="E7:E14">
    <cfRule type="expression" dxfId="553" priority="11" stopIfTrue="1">
      <formula>AND(ROUNDDOWN(($A$4-E7)/365.25,0)&lt;=13,G7&lt;&gt;"OK")</formula>
    </cfRule>
    <cfRule type="expression" dxfId="552" priority="12" stopIfTrue="1">
      <formula>AND(ROUNDDOWN(($A$4-E7)/365.25,0)&lt;=14,G7&lt;&gt;"OK")</formula>
    </cfRule>
    <cfRule type="expression" dxfId="551" priority="13" stopIfTrue="1">
      <formula>AND(ROUNDDOWN(($A$4-E7)/365.25,0)&lt;=17,G7&lt;&gt;"OK")</formula>
    </cfRule>
  </conditionalFormatting>
  <conditionalFormatting sqref="J7:J14">
    <cfRule type="cellIs" dxfId="550" priority="10" stopIfTrue="1" operator="equal">
      <formula>"Z"</formula>
    </cfRule>
  </conditionalFormatting>
  <conditionalFormatting sqref="B7:D14">
    <cfRule type="expression" dxfId="549" priority="9" stopIfTrue="1">
      <formula>$Q7&gt;=1</formula>
    </cfRule>
  </conditionalFormatting>
  <conditionalFormatting sqref="E7:E14">
    <cfRule type="expression" dxfId="548" priority="6" stopIfTrue="1">
      <formula>AND(ROUNDDOWN(($A$4-E7)/365.25,0)&lt;=13,G7&lt;&gt;"OK")</formula>
    </cfRule>
    <cfRule type="expression" dxfId="547" priority="7" stopIfTrue="1">
      <formula>AND(ROUNDDOWN(($A$4-E7)/365.25,0)&lt;=14,G7&lt;&gt;"OK")</formula>
    </cfRule>
    <cfRule type="expression" dxfId="546" priority="8" stopIfTrue="1">
      <formula>AND(ROUNDDOWN(($A$4-E7)/365.25,0)&lt;=17,G7&lt;&gt;"OK")</formula>
    </cfRule>
  </conditionalFormatting>
  <conditionalFormatting sqref="B7:D14">
    <cfRule type="expression" dxfId="545" priority="5" stopIfTrue="1">
      <formula>$Q7&gt;=1</formula>
    </cfRule>
  </conditionalFormatting>
  <conditionalFormatting sqref="E7:E27 E29:E37">
    <cfRule type="expression" dxfId="544" priority="2" stopIfTrue="1">
      <formula>AND(ROUNDDOWN(($A$4-E7)/365.25,0)&lt;=13,G7&lt;&gt;"OK")</formula>
    </cfRule>
    <cfRule type="expression" dxfId="543" priority="3" stopIfTrue="1">
      <formula>AND(ROUNDDOWN(($A$4-E7)/365.25,0)&lt;=14,G7&lt;&gt;"OK")</formula>
    </cfRule>
    <cfRule type="expression" dxfId="542" priority="4" stopIfTrue="1">
      <formula>AND(ROUNDDOWN(($A$4-E7)/365.25,0)&lt;=17,G7&lt;&gt;"OK")</formula>
    </cfRule>
  </conditionalFormatting>
  <conditionalFormatting sqref="B7:D37">
    <cfRule type="expression" dxfId="54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032-6E74-4744-874A-D8136DF1BDFE}">
  <sheetPr codeName="Munka13">
    <tabColor indexed="11"/>
  </sheetPr>
  <dimension ref="A1:AK43"/>
  <sheetViews>
    <sheetView workbookViewId="0">
      <selection activeCell="B14" sqref="B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05" t="str">
        <f>Altalanos!$B$8</f>
        <v>A-U16-F-VI.kcs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3"/>
      <c r="O3" s="212"/>
      <c r="P3" s="213"/>
      <c r="Q3" s="253" t="s">
        <v>65</v>
      </c>
      <c r="R3" s="254" t="s">
        <v>71</v>
      </c>
      <c r="S3" s="254" t="s">
        <v>66</v>
      </c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265"/>
      <c r="M4" s="191" t="str">
        <f>Altalanos!$E$10</f>
        <v>Nagyistók-Nádasi Judit</v>
      </c>
      <c r="N4" s="214"/>
      <c r="O4" s="215"/>
      <c r="P4" s="214"/>
      <c r="Q4" s="255" t="s">
        <v>72</v>
      </c>
      <c r="R4" s="256" t="s">
        <v>67</v>
      </c>
      <c r="S4" s="256" t="s">
        <v>68</v>
      </c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58" t="s">
        <v>70</v>
      </c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1</v>
      </c>
      <c r="C7" s="249" t="str">
        <f>IF($B7="","",VLOOKUP($B7,'A-U16-F-VI.kcs elo'!$A$7:$O$22,5))</f>
        <v>100419</v>
      </c>
      <c r="D7" s="249">
        <f>IF($B7="","",VLOOKUP($B7,'A-U16-F-VI.kcs elo'!$A$7:$O$22,15))</f>
        <v>0</v>
      </c>
      <c r="E7" s="333" t="str">
        <f>UPPER(IF($B7="","",VLOOKUP($B7,'A-U16-F-VI.kcs elo'!$A$7:$O$22,2)))</f>
        <v xml:space="preserve">SIMON </v>
      </c>
      <c r="F7" s="333"/>
      <c r="G7" s="333" t="str">
        <f>IF($B7="","",VLOOKUP($B7,'A-U16-F-VI.kcs elo'!$A$7:$O$22,3))</f>
        <v>Péter</v>
      </c>
      <c r="H7" s="333"/>
      <c r="I7" s="250" t="str">
        <f>IF($B7="","",VLOOKUP($B7,'A-U16-F-VI.kcs elo'!$A$7:$O$22,4))</f>
        <v>PTE - Pécs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51"/>
      <c r="D8" s="251"/>
      <c r="E8" s="251"/>
      <c r="F8" s="251"/>
      <c r="G8" s="251"/>
      <c r="H8" s="251"/>
      <c r="I8" s="251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3</v>
      </c>
      <c r="C9" s="249" t="str">
        <f>IF($B9="","",VLOOKUP($B9,'A-U16-F-VI.kcs elo'!$A$7:$O$22,5))</f>
        <v>100615</v>
      </c>
      <c r="D9" s="249">
        <f>IF($B9="","",VLOOKUP($B9,'A-U16-F-VI.kcs elo'!$A$7:$O$22,15))</f>
        <v>0</v>
      </c>
      <c r="E9" s="333" t="str">
        <f>UPPER(IF($B9="","",VLOOKUP($B9,'A-U16-F-VI.kcs elo'!$A$7:$O$22,2)))</f>
        <v xml:space="preserve">VARGA </v>
      </c>
      <c r="F9" s="333"/>
      <c r="G9" s="333" t="str">
        <f>IF($B9="","",VLOOKUP($B9,'A-U16-F-VI.kcs elo'!$A$7:$O$22,3))</f>
        <v>Barna</v>
      </c>
      <c r="H9" s="333"/>
      <c r="I9" s="250" t="str">
        <f>IF($B9="","",VLOOKUP($B9,'A-U16-F-VI.kcs elo'!$A$7:$O$22,4))</f>
        <v>PTE - Pécs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51"/>
      <c r="D10" s="251"/>
      <c r="E10" s="251"/>
      <c r="F10" s="251"/>
      <c r="G10" s="251"/>
      <c r="H10" s="251"/>
      <c r="I10" s="251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>
        <v>2</v>
      </c>
      <c r="C11" s="249" t="str">
        <f>IF($B11="","",VLOOKUP($B11,'A-U16-F-VI.kcs elo'!$A$7:$O$22,5))</f>
        <v>090723</v>
      </c>
      <c r="D11" s="249">
        <f>IF($B11="","",VLOOKUP($B11,'A-U16-F-VI.kcs elo'!$A$7:$O$22,15))</f>
        <v>0</v>
      </c>
      <c r="E11" s="333" t="str">
        <f>UPPER(IF($B11="","",VLOOKUP($B11,'A-U16-F-VI.kcs elo'!$A$7:$O$22,2)))</f>
        <v xml:space="preserve">BÁNYAI </v>
      </c>
      <c r="F11" s="333"/>
      <c r="G11" s="333" t="str">
        <f>IF($B11="","",VLOOKUP($B11,'A-U16-F-VI.kcs elo'!$A$7:$O$22,3))</f>
        <v>Zalán</v>
      </c>
      <c r="H11" s="333"/>
      <c r="I11" s="250" t="str">
        <f>IF($B11="","",VLOOKUP($B11,'A-U16-F-VI.kcs elo'!$A$7:$O$22,4))</f>
        <v>PTE - Pécs</v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216"/>
      <c r="B12" s="248"/>
      <c r="C12" s="251"/>
      <c r="D12" s="251"/>
      <c r="E12" s="251"/>
      <c r="F12" s="251"/>
      <c r="G12" s="251"/>
      <c r="H12" s="251"/>
      <c r="I12" s="251"/>
      <c r="J12" s="193"/>
      <c r="K12" s="245"/>
      <c r="L12" s="245"/>
      <c r="M12" s="27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216" t="s">
        <v>64</v>
      </c>
      <c r="B13" s="247">
        <v>4</v>
      </c>
      <c r="C13" s="249" t="str">
        <f>IF($B13="","",VLOOKUP($B13,'A-U16-F-VI.kcs elo'!$A$7:$O$22,5))</f>
        <v>100908</v>
      </c>
      <c r="D13" s="249">
        <f>IF($B13="","",VLOOKUP($B13,'A-U16-F-VI.kcs elo'!$A$7:$O$22,15))</f>
        <v>0</v>
      </c>
      <c r="E13" s="333" t="str">
        <f>UPPER(IF($B13="","",VLOOKUP($B13,'A-U16-F-VI.kcs elo'!$A$7:$O$22,2)))</f>
        <v xml:space="preserve">MAYER </v>
      </c>
      <c r="F13" s="333"/>
      <c r="G13" s="333" t="str">
        <f>IF($B13="","",VLOOKUP($B13,'A-U16-F-VI.kcs elo'!$A$7:$O$22,3))</f>
        <v>Iván</v>
      </c>
      <c r="H13" s="333"/>
      <c r="I13" s="250" t="str">
        <f>IF($B13="","",VLOOKUP($B13,'A-U16-F-VI.kcs elo'!$A$7:$O$22,4))</f>
        <v>Bóly</v>
      </c>
      <c r="J13" s="193"/>
      <c r="K13" s="270"/>
      <c r="L13" s="264" t="str">
        <f>IF(K13="","",CONCATENATE(VLOOKUP($Y$3,$AB$1:$AK$1,K13)," pont"))</f>
        <v/>
      </c>
      <c r="M13" s="271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 xml:space="preserve">SIMON </v>
      </c>
      <c r="E18" s="327"/>
      <c r="F18" s="327" t="str">
        <f>E9</f>
        <v xml:space="preserve">VARGA </v>
      </c>
      <c r="G18" s="327"/>
      <c r="H18" s="327" t="str">
        <f>E11</f>
        <v xml:space="preserve">BÁNYAI </v>
      </c>
      <c r="I18" s="327"/>
      <c r="J18" s="327" t="str">
        <f>E13</f>
        <v xml:space="preserve">MAYER </v>
      </c>
      <c r="K18" s="327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 xml:space="preserve">SIMON </v>
      </c>
      <c r="C19" s="328"/>
      <c r="D19" s="329"/>
      <c r="E19" s="329"/>
      <c r="F19" s="330"/>
      <c r="G19" s="330"/>
      <c r="H19" s="330"/>
      <c r="I19" s="330"/>
      <c r="J19" s="327"/>
      <c r="K19" s="327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VARGA </v>
      </c>
      <c r="C20" s="328"/>
      <c r="D20" s="330"/>
      <c r="E20" s="330"/>
      <c r="F20" s="329"/>
      <c r="G20" s="329"/>
      <c r="H20" s="330"/>
      <c r="I20" s="330"/>
      <c r="J20" s="330"/>
      <c r="K20" s="330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 xml:space="preserve">BÁNYAI </v>
      </c>
      <c r="C21" s="328"/>
      <c r="D21" s="330"/>
      <c r="E21" s="330"/>
      <c r="F21" s="330"/>
      <c r="G21" s="330"/>
      <c r="H21" s="329"/>
      <c r="I21" s="329"/>
      <c r="J21" s="330"/>
      <c r="K21" s="330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ht="18.75" customHeight="1" x14ac:dyDescent="0.25">
      <c r="A22" s="252" t="s">
        <v>64</v>
      </c>
      <c r="B22" s="328" t="str">
        <f>E13</f>
        <v xml:space="preserve">MAYER </v>
      </c>
      <c r="C22" s="328"/>
      <c r="D22" s="330"/>
      <c r="E22" s="330"/>
      <c r="F22" s="330"/>
      <c r="G22" s="330"/>
      <c r="H22" s="327"/>
      <c r="I22" s="327"/>
      <c r="J22" s="329"/>
      <c r="K22" s="329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43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28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M4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540" priority="2" stopIfTrue="1" operator="equal">
      <formula>"Bye"</formula>
    </cfRule>
  </conditionalFormatting>
  <conditionalFormatting sqref="R41">
    <cfRule type="expression" dxfId="53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8C7E-1AED-4E74-87A3-8D0EC8D0711A}">
  <sheetPr codeName="Sheet17">
    <tabColor indexed="42"/>
  </sheetPr>
  <dimension ref="A1:Q156"/>
  <sheetViews>
    <sheetView showGridLines="0" showZeros="0" zoomScale="96" zoomScaleNormal="96" workbookViewId="0">
      <pane ySplit="6" topLeftCell="A7" activePane="bottomLeft" state="frozen"/>
      <selection activeCell="F3" sqref="F3"/>
      <selection pane="bottomLeft" activeCell="E9" sqref="E9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39" customWidth="1"/>
    <col min="5" max="5" width="12.109375" style="291" customWidth="1"/>
    <col min="6" max="6" width="6.109375" style="88" hidden="1" customWidth="1"/>
    <col min="7" max="7" width="29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316" t="str">
        <f>Altalanos!$A$6</f>
        <v>Baranya Vármegyei Tenisz Diákolimpia - A kategória</v>
      </c>
      <c r="B1" s="83"/>
      <c r="C1" s="83"/>
      <c r="D1" s="136"/>
      <c r="E1" s="158" t="s">
        <v>47</v>
      </c>
      <c r="F1" s="147"/>
      <c r="G1" s="148"/>
      <c r="H1" s="149"/>
      <c r="I1" s="149"/>
      <c r="J1" s="150"/>
      <c r="K1" s="150"/>
      <c r="L1" s="150"/>
      <c r="M1" s="150"/>
      <c r="N1" s="150"/>
      <c r="O1" s="150"/>
      <c r="P1" s="150"/>
      <c r="Q1" s="151"/>
    </row>
    <row r="2" spans="1:17" ht="13.8" thickBot="1" x14ac:dyDescent="0.3">
      <c r="B2" s="85" t="s">
        <v>46</v>
      </c>
      <c r="C2" s="304" t="str">
        <f>Altalanos!$C$8</f>
        <v>A-U18-F-VII.kcs</v>
      </c>
      <c r="D2" s="99"/>
      <c r="E2" s="158" t="s">
        <v>32</v>
      </c>
      <c r="F2" s="89"/>
      <c r="G2" s="89"/>
      <c r="H2" s="283"/>
      <c r="I2" s="28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6" t="s">
        <v>45</v>
      </c>
      <c r="B3" s="281"/>
      <c r="C3" s="281"/>
      <c r="D3" s="281"/>
      <c r="E3" s="281"/>
      <c r="F3" s="281"/>
      <c r="G3" s="281"/>
      <c r="H3" s="281"/>
      <c r="I3" s="282"/>
      <c r="J3" s="94"/>
      <c r="K3" s="100"/>
      <c r="L3" s="100"/>
      <c r="M3" s="100"/>
      <c r="N3" s="176" t="s">
        <v>31</v>
      </c>
      <c r="O3" s="95"/>
      <c r="P3" s="101"/>
      <c r="Q3" s="159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3" t="s">
        <v>28</v>
      </c>
      <c r="I4" s="288"/>
      <c r="J4" s="103"/>
      <c r="K4" s="104"/>
      <c r="L4" s="104"/>
      <c r="M4" s="104"/>
      <c r="N4" s="103"/>
      <c r="O4" s="160"/>
      <c r="P4" s="160"/>
      <c r="Q4" s="105"/>
    </row>
    <row r="5" spans="1:17" s="2" customFormat="1" ht="13.8" thickBot="1" x14ac:dyDescent="0.3">
      <c r="A5" s="152" t="str">
        <f>Altalanos!$A$10</f>
        <v>2025.05.06-07.</v>
      </c>
      <c r="B5" s="152"/>
      <c r="C5" s="86" t="str">
        <f>Altalanos!$C$10</f>
        <v>Pécs</v>
      </c>
      <c r="D5" s="87" t="str">
        <f>Altalanos!$D$10</f>
        <v xml:space="preserve">  </v>
      </c>
      <c r="E5" s="87"/>
      <c r="F5" s="87"/>
      <c r="G5" s="87"/>
      <c r="H5" s="173" t="str">
        <f>Altalanos!$E$10</f>
        <v>Nagyistók-Nádasi Judit</v>
      </c>
      <c r="I5" s="294"/>
      <c r="J5" s="106"/>
      <c r="K5" s="81"/>
      <c r="L5" s="81"/>
      <c r="M5" s="81"/>
      <c r="N5" s="106"/>
      <c r="O5" s="87"/>
      <c r="P5" s="87"/>
      <c r="Q5" s="29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93</v>
      </c>
      <c r="H6" s="284" t="s">
        <v>35</v>
      </c>
      <c r="I6" s="285"/>
      <c r="J6" s="142" t="s">
        <v>14</v>
      </c>
      <c r="K6" s="98" t="s">
        <v>12</v>
      </c>
      <c r="L6" s="144" t="s">
        <v>0</v>
      </c>
      <c r="M6" s="116" t="s">
        <v>13</v>
      </c>
      <c r="N6" s="165" t="s">
        <v>43</v>
      </c>
      <c r="O6" s="156" t="s">
        <v>36</v>
      </c>
      <c r="P6" s="157" t="s">
        <v>1</v>
      </c>
      <c r="Q6" s="97" t="s">
        <v>37</v>
      </c>
    </row>
    <row r="7" spans="1:17" s="11" customFormat="1" ht="18.899999999999999" customHeight="1" x14ac:dyDescent="0.25">
      <c r="A7" s="146">
        <v>1</v>
      </c>
      <c r="B7" s="321" t="s">
        <v>123</v>
      </c>
      <c r="C7" s="90" t="s">
        <v>124</v>
      </c>
      <c r="D7" s="91" t="s">
        <v>128</v>
      </c>
      <c r="E7" s="161" t="s">
        <v>146</v>
      </c>
      <c r="F7" s="277"/>
      <c r="G7" s="278"/>
      <c r="H7" s="91"/>
      <c r="I7" s="91"/>
      <c r="J7" s="143"/>
      <c r="K7" s="141"/>
      <c r="L7" s="145"/>
      <c r="M7" s="141"/>
      <c r="N7" s="137"/>
      <c r="O7" s="301"/>
      <c r="P7" s="108"/>
      <c r="Q7" s="92"/>
    </row>
    <row r="8" spans="1:17" s="11" customFormat="1" ht="18.899999999999999" customHeight="1" x14ac:dyDescent="0.25">
      <c r="A8" s="146">
        <v>2</v>
      </c>
      <c r="B8" s="322" t="s">
        <v>114</v>
      </c>
      <c r="C8" s="90" t="s">
        <v>125</v>
      </c>
      <c r="D8" s="91" t="s">
        <v>129</v>
      </c>
      <c r="E8" s="161" t="s">
        <v>147</v>
      </c>
      <c r="F8" s="279"/>
      <c r="G8" s="280"/>
      <c r="H8" s="91"/>
      <c r="I8" s="91"/>
      <c r="J8" s="143"/>
      <c r="K8" s="141"/>
      <c r="L8" s="145"/>
      <c r="M8" s="141"/>
      <c r="N8" s="137"/>
      <c r="O8" s="91"/>
      <c r="P8" s="108"/>
      <c r="Q8" s="92"/>
    </row>
    <row r="9" spans="1:17" s="11" customFormat="1" ht="18.899999999999999" customHeight="1" x14ac:dyDescent="0.25">
      <c r="A9" s="146">
        <v>3</v>
      </c>
      <c r="B9" s="322" t="s">
        <v>126</v>
      </c>
      <c r="C9" s="90" t="s">
        <v>127</v>
      </c>
      <c r="D9" s="91" t="s">
        <v>130</v>
      </c>
      <c r="E9" s="161" t="s">
        <v>148</v>
      </c>
      <c r="F9" s="279"/>
      <c r="G9" s="280"/>
      <c r="H9" s="91"/>
      <c r="I9" s="91"/>
      <c r="J9" s="143"/>
      <c r="K9" s="141"/>
      <c r="L9" s="145"/>
      <c r="M9" s="141"/>
      <c r="N9" s="137"/>
      <c r="O9" s="91"/>
      <c r="P9" s="290"/>
      <c r="Q9" s="166"/>
    </row>
    <row r="10" spans="1:17" s="11" customFormat="1" ht="18.899999999999999" customHeight="1" x14ac:dyDescent="0.25">
      <c r="A10" s="146">
        <v>4</v>
      </c>
      <c r="B10" s="320"/>
      <c r="C10" s="90"/>
      <c r="D10" s="91"/>
      <c r="E10" s="161"/>
      <c r="F10" s="279"/>
      <c r="G10" s="280"/>
      <c r="H10" s="91"/>
      <c r="I10" s="91"/>
      <c r="J10" s="143"/>
      <c r="K10" s="141"/>
      <c r="L10" s="145"/>
      <c r="M10" s="141"/>
      <c r="N10" s="137"/>
      <c r="O10" s="91"/>
      <c r="P10" s="289"/>
      <c r="Q10" s="286"/>
    </row>
    <row r="11" spans="1:17" s="11" customFormat="1" ht="18.899999999999999" customHeight="1" x14ac:dyDescent="0.25">
      <c r="A11" s="146">
        <v>5</v>
      </c>
      <c r="B11" s="90"/>
      <c r="C11" s="90"/>
      <c r="D11" s="91"/>
      <c r="E11" s="161"/>
      <c r="F11" s="279"/>
      <c r="G11" s="280"/>
      <c r="H11" s="91"/>
      <c r="I11" s="91"/>
      <c r="J11" s="143"/>
      <c r="K11" s="141"/>
      <c r="L11" s="145"/>
      <c r="M11" s="141"/>
      <c r="N11" s="137"/>
      <c r="O11" s="91"/>
      <c r="P11" s="289"/>
      <c r="Q11" s="286"/>
    </row>
    <row r="12" spans="1:17" s="11" customFormat="1" ht="18.899999999999999" customHeight="1" x14ac:dyDescent="0.25">
      <c r="A12" s="146">
        <v>6</v>
      </c>
      <c r="B12" s="90"/>
      <c r="C12" s="90"/>
      <c r="D12" s="91"/>
      <c r="E12" s="161"/>
      <c r="F12" s="279"/>
      <c r="G12" s="280"/>
      <c r="H12" s="91"/>
      <c r="I12" s="91"/>
      <c r="J12" s="143"/>
      <c r="K12" s="141"/>
      <c r="L12" s="145"/>
      <c r="M12" s="141"/>
      <c r="N12" s="137"/>
      <c r="O12" s="91"/>
      <c r="P12" s="289"/>
      <c r="Q12" s="286"/>
    </row>
    <row r="13" spans="1:17" s="11" customFormat="1" ht="18.899999999999999" customHeight="1" x14ac:dyDescent="0.25">
      <c r="A13" s="146">
        <v>7</v>
      </c>
      <c r="B13" s="90"/>
      <c r="C13" s="90"/>
      <c r="D13" s="91"/>
      <c r="E13" s="161"/>
      <c r="F13" s="279"/>
      <c r="G13" s="280"/>
      <c r="H13" s="91"/>
      <c r="I13" s="91"/>
      <c r="J13" s="143"/>
      <c r="K13" s="141"/>
      <c r="L13" s="145"/>
      <c r="M13" s="141"/>
      <c r="N13" s="137"/>
      <c r="O13" s="91"/>
      <c r="P13" s="289"/>
      <c r="Q13" s="286"/>
    </row>
    <row r="14" spans="1:17" s="11" customFormat="1" ht="18.899999999999999" customHeight="1" x14ac:dyDescent="0.25">
      <c r="A14" s="146">
        <v>8</v>
      </c>
      <c r="B14" s="90"/>
      <c r="C14" s="90"/>
      <c r="D14" s="91"/>
      <c r="E14" s="161"/>
      <c r="F14" s="279"/>
      <c r="G14" s="280"/>
      <c r="H14" s="91"/>
      <c r="I14" s="91"/>
      <c r="J14" s="143"/>
      <c r="K14" s="141"/>
      <c r="L14" s="145"/>
      <c r="M14" s="141"/>
      <c r="N14" s="137"/>
      <c r="O14" s="91"/>
      <c r="P14" s="289"/>
      <c r="Q14" s="286"/>
    </row>
    <row r="15" spans="1:17" s="11" customFormat="1" ht="18.899999999999999" customHeight="1" x14ac:dyDescent="0.25">
      <c r="A15" s="146">
        <v>9</v>
      </c>
      <c r="B15" s="90"/>
      <c r="C15" s="90"/>
      <c r="D15" s="91"/>
      <c r="E15" s="161"/>
      <c r="F15" s="107"/>
      <c r="G15" s="107"/>
      <c r="H15" s="91"/>
      <c r="I15" s="91"/>
      <c r="J15" s="143"/>
      <c r="K15" s="141"/>
      <c r="L15" s="145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6">
        <v>10</v>
      </c>
      <c r="B16" s="300"/>
      <c r="C16" s="90"/>
      <c r="D16" s="91"/>
      <c r="E16" s="161"/>
      <c r="F16" s="107"/>
      <c r="G16" s="107"/>
      <c r="H16" s="91"/>
      <c r="I16" s="91"/>
      <c r="J16" s="143"/>
      <c r="K16" s="141"/>
      <c r="L16" s="145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6">
        <v>11</v>
      </c>
      <c r="B17" s="90"/>
      <c r="C17" s="90"/>
      <c r="D17" s="91"/>
      <c r="E17" s="161"/>
      <c r="F17" s="107"/>
      <c r="G17" s="107"/>
      <c r="H17" s="91"/>
      <c r="I17" s="91"/>
      <c r="J17" s="143"/>
      <c r="K17" s="141"/>
      <c r="L17" s="145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6">
        <v>12</v>
      </c>
      <c r="B18" s="90"/>
      <c r="C18" s="90"/>
      <c r="D18" s="91"/>
      <c r="E18" s="161"/>
      <c r="F18" s="107"/>
      <c r="G18" s="107"/>
      <c r="H18" s="91"/>
      <c r="I18" s="91"/>
      <c r="J18" s="143"/>
      <c r="K18" s="141"/>
      <c r="L18" s="145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6">
        <v>13</v>
      </c>
      <c r="B19" s="90"/>
      <c r="C19" s="90"/>
      <c r="D19" s="91"/>
      <c r="E19" s="161"/>
      <c r="F19" s="107"/>
      <c r="G19" s="107"/>
      <c r="H19" s="91"/>
      <c r="I19" s="91"/>
      <c r="J19" s="143"/>
      <c r="K19" s="141"/>
      <c r="L19" s="145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6">
        <v>14</v>
      </c>
      <c r="B20" s="90"/>
      <c r="C20" s="90"/>
      <c r="D20" s="91"/>
      <c r="E20" s="161"/>
      <c r="F20" s="107"/>
      <c r="G20" s="107"/>
      <c r="H20" s="91"/>
      <c r="I20" s="91"/>
      <c r="J20" s="143"/>
      <c r="K20" s="141"/>
      <c r="L20" s="145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6">
        <v>15</v>
      </c>
      <c r="B21" s="90"/>
      <c r="C21" s="90"/>
      <c r="D21" s="91"/>
      <c r="E21" s="161"/>
      <c r="F21" s="107"/>
      <c r="G21" s="107"/>
      <c r="H21" s="91"/>
      <c r="I21" s="91"/>
      <c r="J21" s="143"/>
      <c r="K21" s="141"/>
      <c r="L21" s="145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6">
        <v>16</v>
      </c>
      <c r="B22" s="90"/>
      <c r="C22" s="90"/>
      <c r="D22" s="91"/>
      <c r="E22" s="161"/>
      <c r="F22" s="107"/>
      <c r="G22" s="107"/>
      <c r="H22" s="91"/>
      <c r="I22" s="91"/>
      <c r="J22" s="143"/>
      <c r="K22" s="141"/>
      <c r="L22" s="145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6">
        <v>17</v>
      </c>
      <c r="B23" s="90"/>
      <c r="C23" s="90"/>
      <c r="D23" s="91"/>
      <c r="E23" s="161"/>
      <c r="F23" s="107"/>
      <c r="G23" s="107"/>
      <c r="H23" s="91"/>
      <c r="I23" s="91"/>
      <c r="J23" s="143"/>
      <c r="K23" s="141"/>
      <c r="L23" s="145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6">
        <v>18</v>
      </c>
      <c r="B24" s="90"/>
      <c r="C24" s="90"/>
      <c r="D24" s="91"/>
      <c r="E24" s="161"/>
      <c r="F24" s="107"/>
      <c r="G24" s="107"/>
      <c r="H24" s="91"/>
      <c r="I24" s="91"/>
      <c r="J24" s="143"/>
      <c r="K24" s="141"/>
      <c r="L24" s="145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6">
        <v>19</v>
      </c>
      <c r="B25" s="90"/>
      <c r="C25" s="90"/>
      <c r="D25" s="91"/>
      <c r="E25" s="161"/>
      <c r="F25" s="107"/>
      <c r="G25" s="107"/>
      <c r="H25" s="91"/>
      <c r="I25" s="91"/>
      <c r="J25" s="143"/>
      <c r="K25" s="141"/>
      <c r="L25" s="145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6">
        <v>20</v>
      </c>
      <c r="B26" s="90"/>
      <c r="C26" s="90"/>
      <c r="D26" s="91"/>
      <c r="E26" s="161"/>
      <c r="F26" s="107"/>
      <c r="G26" s="107"/>
      <c r="H26" s="91"/>
      <c r="I26" s="91"/>
      <c r="J26" s="143"/>
      <c r="K26" s="141"/>
      <c r="L26" s="145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6">
        <v>21</v>
      </c>
      <c r="B27" s="90"/>
      <c r="C27" s="90"/>
      <c r="D27" s="91"/>
      <c r="E27" s="161"/>
      <c r="F27" s="107"/>
      <c r="G27" s="107"/>
      <c r="H27" s="91"/>
      <c r="I27" s="91"/>
      <c r="J27" s="143"/>
      <c r="K27" s="141"/>
      <c r="L27" s="145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6">
        <v>22</v>
      </c>
      <c r="B28" s="90"/>
      <c r="C28" s="90"/>
      <c r="D28" s="91"/>
      <c r="E28" s="302"/>
      <c r="F28" s="295"/>
      <c r="G28" s="296"/>
      <c r="H28" s="91"/>
      <c r="I28" s="91"/>
      <c r="J28" s="143"/>
      <c r="K28" s="141"/>
      <c r="L28" s="145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6">
        <v>23</v>
      </c>
      <c r="B29" s="90"/>
      <c r="C29" s="90"/>
      <c r="D29" s="91"/>
      <c r="E29" s="303"/>
      <c r="F29" s="107"/>
      <c r="G29" s="107"/>
      <c r="H29" s="91"/>
      <c r="I29" s="91"/>
      <c r="J29" s="143"/>
      <c r="K29" s="141"/>
      <c r="L29" s="145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6">
        <v>24</v>
      </c>
      <c r="B30" s="90"/>
      <c r="C30" s="90"/>
      <c r="D30" s="91"/>
      <c r="E30" s="161"/>
      <c r="F30" s="107"/>
      <c r="G30" s="107"/>
      <c r="H30" s="91"/>
      <c r="I30" s="91"/>
      <c r="J30" s="143"/>
      <c r="K30" s="141"/>
      <c r="L30" s="145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6">
        <v>25</v>
      </c>
      <c r="B31" s="90"/>
      <c r="C31" s="90"/>
      <c r="D31" s="91"/>
      <c r="E31" s="161"/>
      <c r="F31" s="107"/>
      <c r="G31" s="107"/>
      <c r="H31" s="91"/>
      <c r="I31" s="91"/>
      <c r="J31" s="143"/>
      <c r="K31" s="141"/>
      <c r="L31" s="145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6">
        <v>26</v>
      </c>
      <c r="B32" s="90"/>
      <c r="C32" s="90"/>
      <c r="D32" s="91"/>
      <c r="E32" s="292"/>
      <c r="F32" s="107"/>
      <c r="G32" s="107"/>
      <c r="H32" s="91"/>
      <c r="I32" s="91"/>
      <c r="J32" s="143"/>
      <c r="K32" s="141"/>
      <c r="L32" s="145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6">
        <v>27</v>
      </c>
      <c r="B33" s="90"/>
      <c r="C33" s="90"/>
      <c r="D33" s="91"/>
      <c r="E33" s="161"/>
      <c r="F33" s="107"/>
      <c r="G33" s="107"/>
      <c r="H33" s="91"/>
      <c r="I33" s="91"/>
      <c r="J33" s="143"/>
      <c r="K33" s="141"/>
      <c r="L33" s="145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6">
        <v>28</v>
      </c>
      <c r="B34" s="90"/>
      <c r="C34" s="90"/>
      <c r="D34" s="91"/>
      <c r="E34" s="161"/>
      <c r="F34" s="107"/>
      <c r="G34" s="107"/>
      <c r="H34" s="91"/>
      <c r="I34" s="91"/>
      <c r="J34" s="143"/>
      <c r="K34" s="141"/>
      <c r="L34" s="145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6">
        <v>29</v>
      </c>
      <c r="B35" s="90"/>
      <c r="C35" s="90"/>
      <c r="D35" s="91"/>
      <c r="E35" s="161"/>
      <c r="F35" s="107"/>
      <c r="G35" s="107"/>
      <c r="H35" s="91"/>
      <c r="I35" s="91"/>
      <c r="J35" s="143"/>
      <c r="K35" s="141"/>
      <c r="L35" s="145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6">
        <v>30</v>
      </c>
      <c r="B36" s="90"/>
      <c r="C36" s="90"/>
      <c r="D36" s="91"/>
      <c r="E36" s="161"/>
      <c r="F36" s="107"/>
      <c r="G36" s="107"/>
      <c r="H36" s="91"/>
      <c r="I36" s="91"/>
      <c r="J36" s="143"/>
      <c r="K36" s="141"/>
      <c r="L36" s="145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6">
        <v>31</v>
      </c>
      <c r="B37" s="90"/>
      <c r="C37" s="90"/>
      <c r="D37" s="91"/>
      <c r="E37" s="161"/>
      <c r="F37" s="107"/>
      <c r="G37" s="107"/>
      <c r="H37" s="91"/>
      <c r="I37" s="91"/>
      <c r="J37" s="143"/>
      <c r="K37" s="141"/>
      <c r="L37" s="145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6">
        <v>32</v>
      </c>
      <c r="B38" s="90"/>
      <c r="C38" s="90"/>
      <c r="D38" s="91"/>
      <c r="E38" s="161"/>
      <c r="F38" s="107"/>
      <c r="G38" s="107"/>
      <c r="H38" s="287"/>
      <c r="I38" s="172"/>
      <c r="J38" s="143"/>
      <c r="K38" s="141"/>
      <c r="L38" s="145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6">
        <v>33</v>
      </c>
      <c r="B39" s="90"/>
      <c r="C39" s="90"/>
      <c r="D39" s="91"/>
      <c r="E39" s="161"/>
      <c r="F39" s="107"/>
      <c r="G39" s="107"/>
      <c r="H39" s="287"/>
      <c r="I39" s="172"/>
      <c r="J39" s="143"/>
      <c r="K39" s="141"/>
      <c r="L39" s="145"/>
      <c r="M39" s="169"/>
      <c r="N39" s="166"/>
      <c r="O39" s="140"/>
      <c r="P39" s="108"/>
      <c r="Q39" s="92"/>
    </row>
    <row r="40" spans="1:17" s="11" customFormat="1" ht="18.899999999999999" customHeight="1" x14ac:dyDescent="0.25">
      <c r="A40" s="146">
        <v>34</v>
      </c>
      <c r="B40" s="90"/>
      <c r="C40" s="90"/>
      <c r="D40" s="91"/>
      <c r="E40" s="161"/>
      <c r="F40" s="107"/>
      <c r="G40" s="107"/>
      <c r="H40" s="287"/>
      <c r="I40" s="172"/>
      <c r="J40" s="143" t="e">
        <f>IF(AND(Q40="",#REF!&gt;0,#REF!&lt;5),K40,)</f>
        <v>#REF!</v>
      </c>
      <c r="K40" s="141" t="str">
        <f>IF(D40="","ZZZ9",IF(AND(#REF!&gt;0,#REF!&lt;5),D40&amp;#REF!,D40&amp;"9"))</f>
        <v>ZZZ9</v>
      </c>
      <c r="L40" s="145">
        <f t="shared" ref="L40:L103" si="0">IF(Q40="",999,Q40)</f>
        <v>999</v>
      </c>
      <c r="M40" s="169">
        <f t="shared" ref="M40:M103" si="1">IF(P40=999,999,1)</f>
        <v>999</v>
      </c>
      <c r="N40" s="166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6">
        <v>35</v>
      </c>
      <c r="B41" s="90"/>
      <c r="C41" s="90"/>
      <c r="D41" s="91"/>
      <c r="E41" s="161"/>
      <c r="F41" s="107"/>
      <c r="G41" s="107"/>
      <c r="H41" s="287"/>
      <c r="I41" s="172"/>
      <c r="J41" s="143" t="e">
        <f>IF(AND(Q41="",#REF!&gt;0,#REF!&lt;5),K41,)</f>
        <v>#REF!</v>
      </c>
      <c r="K41" s="141" t="str">
        <f>IF(D41="","ZZZ9",IF(AND(#REF!&gt;0,#REF!&lt;5),D41&amp;#REF!,D41&amp;"9"))</f>
        <v>ZZZ9</v>
      </c>
      <c r="L41" s="145">
        <f t="shared" si="0"/>
        <v>999</v>
      </c>
      <c r="M41" s="169">
        <f t="shared" si="1"/>
        <v>999</v>
      </c>
      <c r="N41" s="166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6">
        <v>36</v>
      </c>
      <c r="B42" s="90"/>
      <c r="C42" s="90"/>
      <c r="D42" s="91"/>
      <c r="E42" s="161"/>
      <c r="F42" s="107"/>
      <c r="G42" s="107"/>
      <c r="H42" s="287"/>
      <c r="I42" s="172"/>
      <c r="J42" s="143" t="e">
        <f>IF(AND(Q42="",#REF!&gt;0,#REF!&lt;5),K42,)</f>
        <v>#REF!</v>
      </c>
      <c r="K42" s="141" t="str">
        <f>IF(D42="","ZZZ9",IF(AND(#REF!&gt;0,#REF!&lt;5),D42&amp;#REF!,D42&amp;"9"))</f>
        <v>ZZZ9</v>
      </c>
      <c r="L42" s="145">
        <f t="shared" si="0"/>
        <v>999</v>
      </c>
      <c r="M42" s="169">
        <f t="shared" si="1"/>
        <v>999</v>
      </c>
      <c r="N42" s="166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6">
        <v>37</v>
      </c>
      <c r="B43" s="90"/>
      <c r="C43" s="90"/>
      <c r="D43" s="91"/>
      <c r="E43" s="161"/>
      <c r="F43" s="107"/>
      <c r="G43" s="107"/>
      <c r="H43" s="287"/>
      <c r="I43" s="172"/>
      <c r="J43" s="143" t="e">
        <f>IF(AND(Q43="",#REF!&gt;0,#REF!&lt;5),K43,)</f>
        <v>#REF!</v>
      </c>
      <c r="K43" s="141" t="str">
        <f>IF(D43="","ZZZ9",IF(AND(#REF!&gt;0,#REF!&lt;5),D43&amp;#REF!,D43&amp;"9"))</f>
        <v>ZZZ9</v>
      </c>
      <c r="L43" s="145">
        <f t="shared" si="0"/>
        <v>999</v>
      </c>
      <c r="M43" s="169">
        <f t="shared" si="1"/>
        <v>999</v>
      </c>
      <c r="N43" s="166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6">
        <v>38</v>
      </c>
      <c r="B44" s="90"/>
      <c r="C44" s="90"/>
      <c r="D44" s="91"/>
      <c r="E44" s="161"/>
      <c r="F44" s="107"/>
      <c r="G44" s="107"/>
      <c r="H44" s="287"/>
      <c r="I44" s="172"/>
      <c r="J44" s="143" t="e">
        <f>IF(AND(Q44="",#REF!&gt;0,#REF!&lt;5),K44,)</f>
        <v>#REF!</v>
      </c>
      <c r="K44" s="141" t="str">
        <f>IF(D44="","ZZZ9",IF(AND(#REF!&gt;0,#REF!&lt;5),D44&amp;#REF!,D44&amp;"9"))</f>
        <v>ZZZ9</v>
      </c>
      <c r="L44" s="145">
        <f t="shared" si="0"/>
        <v>999</v>
      </c>
      <c r="M44" s="169">
        <f t="shared" si="1"/>
        <v>999</v>
      </c>
      <c r="N44" s="166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6">
        <v>39</v>
      </c>
      <c r="B45" s="90"/>
      <c r="C45" s="90"/>
      <c r="D45" s="91"/>
      <c r="E45" s="161"/>
      <c r="F45" s="107"/>
      <c r="G45" s="107"/>
      <c r="H45" s="287"/>
      <c r="I45" s="172"/>
      <c r="J45" s="143" t="e">
        <f>IF(AND(Q45="",#REF!&gt;0,#REF!&lt;5),K45,)</f>
        <v>#REF!</v>
      </c>
      <c r="K45" s="141" t="str">
        <f>IF(D45="","ZZZ9",IF(AND(#REF!&gt;0,#REF!&lt;5),D45&amp;#REF!,D45&amp;"9"))</f>
        <v>ZZZ9</v>
      </c>
      <c r="L45" s="145">
        <f t="shared" si="0"/>
        <v>999</v>
      </c>
      <c r="M45" s="169">
        <f t="shared" si="1"/>
        <v>999</v>
      </c>
      <c r="N45" s="166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6">
        <v>40</v>
      </c>
      <c r="B46" s="90"/>
      <c r="C46" s="90"/>
      <c r="D46" s="91"/>
      <c r="E46" s="161"/>
      <c r="F46" s="107"/>
      <c r="G46" s="107"/>
      <c r="H46" s="287"/>
      <c r="I46" s="172"/>
      <c r="J46" s="143" t="e">
        <f>IF(AND(Q46="",#REF!&gt;0,#REF!&lt;5),K46,)</f>
        <v>#REF!</v>
      </c>
      <c r="K46" s="141" t="str">
        <f>IF(D46="","ZZZ9",IF(AND(#REF!&gt;0,#REF!&lt;5),D46&amp;#REF!,D46&amp;"9"))</f>
        <v>ZZZ9</v>
      </c>
      <c r="L46" s="145">
        <f t="shared" si="0"/>
        <v>999</v>
      </c>
      <c r="M46" s="169">
        <f t="shared" si="1"/>
        <v>999</v>
      </c>
      <c r="N46" s="166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6">
        <v>41</v>
      </c>
      <c r="B47" s="90"/>
      <c r="C47" s="90"/>
      <c r="D47" s="91"/>
      <c r="E47" s="161"/>
      <c r="F47" s="107"/>
      <c r="G47" s="107"/>
      <c r="H47" s="287"/>
      <c r="I47" s="172"/>
      <c r="J47" s="143" t="e">
        <f>IF(AND(Q47="",#REF!&gt;0,#REF!&lt;5),K47,)</f>
        <v>#REF!</v>
      </c>
      <c r="K47" s="141" t="str">
        <f>IF(D47="","ZZZ9",IF(AND(#REF!&gt;0,#REF!&lt;5),D47&amp;#REF!,D47&amp;"9"))</f>
        <v>ZZZ9</v>
      </c>
      <c r="L47" s="145">
        <f t="shared" si="0"/>
        <v>999</v>
      </c>
      <c r="M47" s="169">
        <f t="shared" si="1"/>
        <v>999</v>
      </c>
      <c r="N47" s="166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6">
        <v>42</v>
      </c>
      <c r="B48" s="90"/>
      <c r="C48" s="90"/>
      <c r="D48" s="91"/>
      <c r="E48" s="161"/>
      <c r="F48" s="107"/>
      <c r="G48" s="107"/>
      <c r="H48" s="287"/>
      <c r="I48" s="172"/>
      <c r="J48" s="143" t="e">
        <f>IF(AND(Q48="",#REF!&gt;0,#REF!&lt;5),K48,)</f>
        <v>#REF!</v>
      </c>
      <c r="K48" s="141" t="str">
        <f>IF(D48="","ZZZ9",IF(AND(#REF!&gt;0,#REF!&lt;5),D48&amp;#REF!,D48&amp;"9"))</f>
        <v>ZZZ9</v>
      </c>
      <c r="L48" s="145">
        <f t="shared" si="0"/>
        <v>999</v>
      </c>
      <c r="M48" s="169">
        <f t="shared" si="1"/>
        <v>999</v>
      </c>
      <c r="N48" s="166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6">
        <v>43</v>
      </c>
      <c r="B49" s="90"/>
      <c r="C49" s="90"/>
      <c r="D49" s="91"/>
      <c r="E49" s="161"/>
      <c r="F49" s="107"/>
      <c r="G49" s="107"/>
      <c r="H49" s="287"/>
      <c r="I49" s="172"/>
      <c r="J49" s="143" t="e">
        <f>IF(AND(Q49="",#REF!&gt;0,#REF!&lt;5),K49,)</f>
        <v>#REF!</v>
      </c>
      <c r="K49" s="141" t="str">
        <f>IF(D49="","ZZZ9",IF(AND(#REF!&gt;0,#REF!&lt;5),D49&amp;#REF!,D49&amp;"9"))</f>
        <v>ZZZ9</v>
      </c>
      <c r="L49" s="145">
        <f t="shared" si="0"/>
        <v>999</v>
      </c>
      <c r="M49" s="169">
        <f t="shared" si="1"/>
        <v>999</v>
      </c>
      <c r="N49" s="166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6">
        <v>44</v>
      </c>
      <c r="B50" s="90"/>
      <c r="C50" s="90"/>
      <c r="D50" s="91"/>
      <c r="E50" s="161"/>
      <c r="F50" s="107"/>
      <c r="G50" s="107"/>
      <c r="H50" s="287"/>
      <c r="I50" s="172"/>
      <c r="J50" s="143" t="e">
        <f>IF(AND(Q50="",#REF!&gt;0,#REF!&lt;5),K50,)</f>
        <v>#REF!</v>
      </c>
      <c r="K50" s="141" t="str">
        <f>IF(D50="","ZZZ9",IF(AND(#REF!&gt;0,#REF!&lt;5),D50&amp;#REF!,D50&amp;"9"))</f>
        <v>ZZZ9</v>
      </c>
      <c r="L50" s="145">
        <f t="shared" si="0"/>
        <v>999</v>
      </c>
      <c r="M50" s="169">
        <f t="shared" si="1"/>
        <v>999</v>
      </c>
      <c r="N50" s="166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6">
        <v>45</v>
      </c>
      <c r="B51" s="90"/>
      <c r="C51" s="90"/>
      <c r="D51" s="91"/>
      <c r="E51" s="161"/>
      <c r="F51" s="107"/>
      <c r="G51" s="107"/>
      <c r="H51" s="287"/>
      <c r="I51" s="172"/>
      <c r="J51" s="143" t="e">
        <f>IF(AND(Q51="",#REF!&gt;0,#REF!&lt;5),K51,)</f>
        <v>#REF!</v>
      </c>
      <c r="K51" s="141" t="str">
        <f>IF(D51="","ZZZ9",IF(AND(#REF!&gt;0,#REF!&lt;5),D51&amp;#REF!,D51&amp;"9"))</f>
        <v>ZZZ9</v>
      </c>
      <c r="L51" s="145">
        <f t="shared" si="0"/>
        <v>999</v>
      </c>
      <c r="M51" s="169">
        <f t="shared" si="1"/>
        <v>999</v>
      </c>
      <c r="N51" s="166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6">
        <v>46</v>
      </c>
      <c r="B52" s="90"/>
      <c r="C52" s="90"/>
      <c r="D52" s="91"/>
      <c r="E52" s="161"/>
      <c r="F52" s="107"/>
      <c r="G52" s="107"/>
      <c r="H52" s="287"/>
      <c r="I52" s="172"/>
      <c r="J52" s="143" t="e">
        <f>IF(AND(Q52="",#REF!&gt;0,#REF!&lt;5),K52,)</f>
        <v>#REF!</v>
      </c>
      <c r="K52" s="141" t="str">
        <f>IF(D52="","ZZZ9",IF(AND(#REF!&gt;0,#REF!&lt;5),D52&amp;#REF!,D52&amp;"9"))</f>
        <v>ZZZ9</v>
      </c>
      <c r="L52" s="145">
        <f t="shared" si="0"/>
        <v>999</v>
      </c>
      <c r="M52" s="169">
        <f t="shared" si="1"/>
        <v>999</v>
      </c>
      <c r="N52" s="166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6">
        <v>47</v>
      </c>
      <c r="B53" s="90"/>
      <c r="C53" s="90"/>
      <c r="D53" s="91"/>
      <c r="E53" s="161"/>
      <c r="F53" s="107"/>
      <c r="G53" s="107"/>
      <c r="H53" s="287"/>
      <c r="I53" s="172"/>
      <c r="J53" s="143" t="e">
        <f>IF(AND(Q53="",#REF!&gt;0,#REF!&lt;5),K53,)</f>
        <v>#REF!</v>
      </c>
      <c r="K53" s="141" t="str">
        <f>IF(D53="","ZZZ9",IF(AND(#REF!&gt;0,#REF!&lt;5),D53&amp;#REF!,D53&amp;"9"))</f>
        <v>ZZZ9</v>
      </c>
      <c r="L53" s="145">
        <f t="shared" si="0"/>
        <v>999</v>
      </c>
      <c r="M53" s="169">
        <f t="shared" si="1"/>
        <v>999</v>
      </c>
      <c r="N53" s="166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6">
        <v>48</v>
      </c>
      <c r="B54" s="90"/>
      <c r="C54" s="90"/>
      <c r="D54" s="91"/>
      <c r="E54" s="161"/>
      <c r="F54" s="107"/>
      <c r="G54" s="107"/>
      <c r="H54" s="287"/>
      <c r="I54" s="172"/>
      <c r="J54" s="143" t="e">
        <f>IF(AND(Q54="",#REF!&gt;0,#REF!&lt;5),K54,)</f>
        <v>#REF!</v>
      </c>
      <c r="K54" s="141" t="str">
        <f>IF(D54="","ZZZ9",IF(AND(#REF!&gt;0,#REF!&lt;5),D54&amp;#REF!,D54&amp;"9"))</f>
        <v>ZZZ9</v>
      </c>
      <c r="L54" s="145">
        <f t="shared" si="0"/>
        <v>999</v>
      </c>
      <c r="M54" s="169">
        <f t="shared" si="1"/>
        <v>999</v>
      </c>
      <c r="N54" s="166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6">
        <v>49</v>
      </c>
      <c r="B55" s="90"/>
      <c r="C55" s="90"/>
      <c r="D55" s="91"/>
      <c r="E55" s="161"/>
      <c r="F55" s="107"/>
      <c r="G55" s="107"/>
      <c r="H55" s="287"/>
      <c r="I55" s="172"/>
      <c r="J55" s="143" t="e">
        <f>IF(AND(Q55="",#REF!&gt;0,#REF!&lt;5),K55,)</f>
        <v>#REF!</v>
      </c>
      <c r="K55" s="141" t="str">
        <f>IF(D55="","ZZZ9",IF(AND(#REF!&gt;0,#REF!&lt;5),D55&amp;#REF!,D55&amp;"9"))</f>
        <v>ZZZ9</v>
      </c>
      <c r="L55" s="145">
        <f t="shared" si="0"/>
        <v>999</v>
      </c>
      <c r="M55" s="169">
        <f t="shared" si="1"/>
        <v>999</v>
      </c>
      <c r="N55" s="166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6">
        <v>50</v>
      </c>
      <c r="B56" s="90"/>
      <c r="C56" s="90"/>
      <c r="D56" s="91"/>
      <c r="E56" s="161"/>
      <c r="F56" s="107"/>
      <c r="G56" s="107"/>
      <c r="H56" s="287"/>
      <c r="I56" s="172"/>
      <c r="J56" s="143" t="e">
        <f>IF(AND(Q56="",#REF!&gt;0,#REF!&lt;5),K56,)</f>
        <v>#REF!</v>
      </c>
      <c r="K56" s="141" t="str">
        <f>IF(D56="","ZZZ9",IF(AND(#REF!&gt;0,#REF!&lt;5),D56&amp;#REF!,D56&amp;"9"))</f>
        <v>ZZZ9</v>
      </c>
      <c r="L56" s="145">
        <f t="shared" si="0"/>
        <v>999</v>
      </c>
      <c r="M56" s="169">
        <f t="shared" si="1"/>
        <v>999</v>
      </c>
      <c r="N56" s="166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6">
        <v>51</v>
      </c>
      <c r="B57" s="90"/>
      <c r="C57" s="90"/>
      <c r="D57" s="91"/>
      <c r="E57" s="161"/>
      <c r="F57" s="107"/>
      <c r="G57" s="107"/>
      <c r="H57" s="287"/>
      <c r="I57" s="172"/>
      <c r="J57" s="143" t="e">
        <f>IF(AND(Q57="",#REF!&gt;0,#REF!&lt;5),K57,)</f>
        <v>#REF!</v>
      </c>
      <c r="K57" s="141" t="str">
        <f>IF(D57="","ZZZ9",IF(AND(#REF!&gt;0,#REF!&lt;5),D57&amp;#REF!,D57&amp;"9"))</f>
        <v>ZZZ9</v>
      </c>
      <c r="L57" s="145">
        <f t="shared" si="0"/>
        <v>999</v>
      </c>
      <c r="M57" s="169">
        <f t="shared" si="1"/>
        <v>999</v>
      </c>
      <c r="N57" s="166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6">
        <v>52</v>
      </c>
      <c r="B58" s="90"/>
      <c r="C58" s="90"/>
      <c r="D58" s="91"/>
      <c r="E58" s="161"/>
      <c r="F58" s="107"/>
      <c r="G58" s="107"/>
      <c r="H58" s="287"/>
      <c r="I58" s="172"/>
      <c r="J58" s="143" t="e">
        <f>IF(AND(Q58="",#REF!&gt;0,#REF!&lt;5),K58,)</f>
        <v>#REF!</v>
      </c>
      <c r="K58" s="141" t="str">
        <f>IF(D58="","ZZZ9",IF(AND(#REF!&gt;0,#REF!&lt;5),D58&amp;#REF!,D58&amp;"9"))</f>
        <v>ZZZ9</v>
      </c>
      <c r="L58" s="145">
        <f t="shared" si="0"/>
        <v>999</v>
      </c>
      <c r="M58" s="169">
        <f t="shared" si="1"/>
        <v>999</v>
      </c>
      <c r="N58" s="166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6">
        <v>53</v>
      </c>
      <c r="B59" s="90"/>
      <c r="C59" s="90"/>
      <c r="D59" s="91"/>
      <c r="E59" s="161"/>
      <c r="F59" s="107"/>
      <c r="G59" s="107"/>
      <c r="H59" s="287"/>
      <c r="I59" s="172"/>
      <c r="J59" s="143" t="e">
        <f>IF(AND(Q59="",#REF!&gt;0,#REF!&lt;5),K59,)</f>
        <v>#REF!</v>
      </c>
      <c r="K59" s="141" t="str">
        <f>IF(D59="","ZZZ9",IF(AND(#REF!&gt;0,#REF!&lt;5),D59&amp;#REF!,D59&amp;"9"))</f>
        <v>ZZZ9</v>
      </c>
      <c r="L59" s="145">
        <f t="shared" si="0"/>
        <v>999</v>
      </c>
      <c r="M59" s="169">
        <f t="shared" si="1"/>
        <v>999</v>
      </c>
      <c r="N59" s="166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6">
        <v>54</v>
      </c>
      <c r="B60" s="90"/>
      <c r="C60" s="90"/>
      <c r="D60" s="91"/>
      <c r="E60" s="161"/>
      <c r="F60" s="107"/>
      <c r="G60" s="107"/>
      <c r="H60" s="287"/>
      <c r="I60" s="172"/>
      <c r="J60" s="143" t="e">
        <f>IF(AND(Q60="",#REF!&gt;0,#REF!&lt;5),K60,)</f>
        <v>#REF!</v>
      </c>
      <c r="K60" s="141" t="str">
        <f>IF(D60="","ZZZ9",IF(AND(#REF!&gt;0,#REF!&lt;5),D60&amp;#REF!,D60&amp;"9"))</f>
        <v>ZZZ9</v>
      </c>
      <c r="L60" s="145">
        <f t="shared" si="0"/>
        <v>999</v>
      </c>
      <c r="M60" s="169">
        <f t="shared" si="1"/>
        <v>999</v>
      </c>
      <c r="N60" s="166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6">
        <v>55</v>
      </c>
      <c r="B61" s="90"/>
      <c r="C61" s="90"/>
      <c r="D61" s="91"/>
      <c r="E61" s="161"/>
      <c r="F61" s="107"/>
      <c r="G61" s="107"/>
      <c r="H61" s="287"/>
      <c r="I61" s="172"/>
      <c r="J61" s="143" t="e">
        <f>IF(AND(Q61="",#REF!&gt;0,#REF!&lt;5),K61,)</f>
        <v>#REF!</v>
      </c>
      <c r="K61" s="141" t="str">
        <f>IF(D61="","ZZZ9",IF(AND(#REF!&gt;0,#REF!&lt;5),D61&amp;#REF!,D61&amp;"9"))</f>
        <v>ZZZ9</v>
      </c>
      <c r="L61" s="145">
        <f t="shared" si="0"/>
        <v>999</v>
      </c>
      <c r="M61" s="169">
        <f t="shared" si="1"/>
        <v>999</v>
      </c>
      <c r="N61" s="166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6">
        <v>56</v>
      </c>
      <c r="B62" s="90"/>
      <c r="C62" s="90"/>
      <c r="D62" s="91"/>
      <c r="E62" s="161"/>
      <c r="F62" s="107"/>
      <c r="G62" s="107"/>
      <c r="H62" s="287"/>
      <c r="I62" s="172"/>
      <c r="J62" s="143" t="e">
        <f>IF(AND(Q62="",#REF!&gt;0,#REF!&lt;5),K62,)</f>
        <v>#REF!</v>
      </c>
      <c r="K62" s="141" t="str">
        <f>IF(D62="","ZZZ9",IF(AND(#REF!&gt;0,#REF!&lt;5),D62&amp;#REF!,D62&amp;"9"))</f>
        <v>ZZZ9</v>
      </c>
      <c r="L62" s="145">
        <f t="shared" si="0"/>
        <v>999</v>
      </c>
      <c r="M62" s="169">
        <f t="shared" si="1"/>
        <v>999</v>
      </c>
      <c r="N62" s="166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6">
        <v>57</v>
      </c>
      <c r="B63" s="90"/>
      <c r="C63" s="90"/>
      <c r="D63" s="91"/>
      <c r="E63" s="161"/>
      <c r="F63" s="107"/>
      <c r="G63" s="107"/>
      <c r="H63" s="287"/>
      <c r="I63" s="172"/>
      <c r="J63" s="143" t="e">
        <f>IF(AND(Q63="",#REF!&gt;0,#REF!&lt;5),K63,)</f>
        <v>#REF!</v>
      </c>
      <c r="K63" s="141" t="str">
        <f>IF(D63="","ZZZ9",IF(AND(#REF!&gt;0,#REF!&lt;5),D63&amp;#REF!,D63&amp;"9"))</f>
        <v>ZZZ9</v>
      </c>
      <c r="L63" s="145">
        <f t="shared" si="0"/>
        <v>999</v>
      </c>
      <c r="M63" s="169">
        <f t="shared" si="1"/>
        <v>999</v>
      </c>
      <c r="N63" s="166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6">
        <v>58</v>
      </c>
      <c r="B64" s="90"/>
      <c r="C64" s="90"/>
      <c r="D64" s="91"/>
      <c r="E64" s="161"/>
      <c r="F64" s="107"/>
      <c r="G64" s="107"/>
      <c r="H64" s="287"/>
      <c r="I64" s="172"/>
      <c r="J64" s="143" t="e">
        <f>IF(AND(Q64="",#REF!&gt;0,#REF!&lt;5),K64,)</f>
        <v>#REF!</v>
      </c>
      <c r="K64" s="141" t="str">
        <f>IF(D64="","ZZZ9",IF(AND(#REF!&gt;0,#REF!&lt;5),D64&amp;#REF!,D64&amp;"9"))</f>
        <v>ZZZ9</v>
      </c>
      <c r="L64" s="145">
        <f t="shared" si="0"/>
        <v>999</v>
      </c>
      <c r="M64" s="169">
        <f t="shared" si="1"/>
        <v>999</v>
      </c>
      <c r="N64" s="166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6">
        <v>59</v>
      </c>
      <c r="B65" s="90"/>
      <c r="C65" s="90"/>
      <c r="D65" s="91"/>
      <c r="E65" s="161"/>
      <c r="F65" s="107"/>
      <c r="G65" s="107"/>
      <c r="H65" s="287"/>
      <c r="I65" s="172"/>
      <c r="J65" s="143" t="e">
        <f>IF(AND(Q65="",#REF!&gt;0,#REF!&lt;5),K65,)</f>
        <v>#REF!</v>
      </c>
      <c r="K65" s="141" t="str">
        <f>IF(D65="","ZZZ9",IF(AND(#REF!&gt;0,#REF!&lt;5),D65&amp;#REF!,D65&amp;"9"))</f>
        <v>ZZZ9</v>
      </c>
      <c r="L65" s="145">
        <f t="shared" si="0"/>
        <v>999</v>
      </c>
      <c r="M65" s="169">
        <f t="shared" si="1"/>
        <v>999</v>
      </c>
      <c r="N65" s="166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6">
        <v>60</v>
      </c>
      <c r="B66" s="90"/>
      <c r="C66" s="90"/>
      <c r="D66" s="91"/>
      <c r="E66" s="161"/>
      <c r="F66" s="107"/>
      <c r="G66" s="107"/>
      <c r="H66" s="287"/>
      <c r="I66" s="172"/>
      <c r="J66" s="143" t="e">
        <f>IF(AND(Q66="",#REF!&gt;0,#REF!&lt;5),K66,)</f>
        <v>#REF!</v>
      </c>
      <c r="K66" s="141" t="str">
        <f>IF(D66="","ZZZ9",IF(AND(#REF!&gt;0,#REF!&lt;5),D66&amp;#REF!,D66&amp;"9"))</f>
        <v>ZZZ9</v>
      </c>
      <c r="L66" s="145">
        <f t="shared" si="0"/>
        <v>999</v>
      </c>
      <c r="M66" s="169">
        <f t="shared" si="1"/>
        <v>999</v>
      </c>
      <c r="N66" s="166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6">
        <v>61</v>
      </c>
      <c r="B67" s="90"/>
      <c r="C67" s="90"/>
      <c r="D67" s="91"/>
      <c r="E67" s="161"/>
      <c r="F67" s="107"/>
      <c r="G67" s="107"/>
      <c r="H67" s="287"/>
      <c r="I67" s="172"/>
      <c r="J67" s="143" t="e">
        <f>IF(AND(Q67="",#REF!&gt;0,#REF!&lt;5),K67,)</f>
        <v>#REF!</v>
      </c>
      <c r="K67" s="141" t="str">
        <f>IF(D67="","ZZZ9",IF(AND(#REF!&gt;0,#REF!&lt;5),D67&amp;#REF!,D67&amp;"9"))</f>
        <v>ZZZ9</v>
      </c>
      <c r="L67" s="145">
        <f t="shared" si="0"/>
        <v>999</v>
      </c>
      <c r="M67" s="169">
        <f t="shared" si="1"/>
        <v>999</v>
      </c>
      <c r="N67" s="166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6">
        <v>62</v>
      </c>
      <c r="B68" s="90"/>
      <c r="C68" s="90"/>
      <c r="D68" s="91"/>
      <c r="E68" s="161"/>
      <c r="F68" s="107"/>
      <c r="G68" s="107"/>
      <c r="H68" s="287"/>
      <c r="I68" s="172"/>
      <c r="J68" s="143" t="e">
        <f>IF(AND(Q68="",#REF!&gt;0,#REF!&lt;5),K68,)</f>
        <v>#REF!</v>
      </c>
      <c r="K68" s="141" t="str">
        <f>IF(D68="","ZZZ9",IF(AND(#REF!&gt;0,#REF!&lt;5),D68&amp;#REF!,D68&amp;"9"))</f>
        <v>ZZZ9</v>
      </c>
      <c r="L68" s="145">
        <f t="shared" si="0"/>
        <v>999</v>
      </c>
      <c r="M68" s="169">
        <f t="shared" si="1"/>
        <v>999</v>
      </c>
      <c r="N68" s="166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6">
        <v>63</v>
      </c>
      <c r="B69" s="90"/>
      <c r="C69" s="90"/>
      <c r="D69" s="91"/>
      <c r="E69" s="161"/>
      <c r="F69" s="107"/>
      <c r="G69" s="107"/>
      <c r="H69" s="287"/>
      <c r="I69" s="172"/>
      <c r="J69" s="143" t="e">
        <f>IF(AND(Q69="",#REF!&gt;0,#REF!&lt;5),K69,)</f>
        <v>#REF!</v>
      </c>
      <c r="K69" s="141" t="str">
        <f>IF(D69="","ZZZ9",IF(AND(#REF!&gt;0,#REF!&lt;5),D69&amp;#REF!,D69&amp;"9"))</f>
        <v>ZZZ9</v>
      </c>
      <c r="L69" s="145">
        <f t="shared" si="0"/>
        <v>999</v>
      </c>
      <c r="M69" s="169">
        <f t="shared" si="1"/>
        <v>999</v>
      </c>
      <c r="N69" s="166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6">
        <v>64</v>
      </c>
      <c r="B70" s="90"/>
      <c r="C70" s="90"/>
      <c r="D70" s="91"/>
      <c r="E70" s="161"/>
      <c r="F70" s="107"/>
      <c r="G70" s="107"/>
      <c r="H70" s="287"/>
      <c r="I70" s="172"/>
      <c r="J70" s="143" t="e">
        <f>IF(AND(Q70="",#REF!&gt;0,#REF!&lt;5),K70,)</f>
        <v>#REF!</v>
      </c>
      <c r="K70" s="141" t="str">
        <f>IF(D70="","ZZZ9",IF(AND(#REF!&gt;0,#REF!&lt;5),D70&amp;#REF!,D70&amp;"9"))</f>
        <v>ZZZ9</v>
      </c>
      <c r="L70" s="145">
        <f t="shared" si="0"/>
        <v>999</v>
      </c>
      <c r="M70" s="169">
        <f t="shared" si="1"/>
        <v>999</v>
      </c>
      <c r="N70" s="166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6">
        <v>65</v>
      </c>
      <c r="B71" s="90"/>
      <c r="C71" s="90"/>
      <c r="D71" s="91"/>
      <c r="E71" s="161"/>
      <c r="F71" s="107"/>
      <c r="G71" s="107"/>
      <c r="H71" s="287"/>
      <c r="I71" s="172"/>
      <c r="J71" s="143" t="e">
        <f>IF(AND(Q71="",#REF!&gt;0,#REF!&lt;5),K71,)</f>
        <v>#REF!</v>
      </c>
      <c r="K71" s="141" t="str">
        <f>IF(D71="","ZZZ9",IF(AND(#REF!&gt;0,#REF!&lt;5),D71&amp;#REF!,D71&amp;"9"))</f>
        <v>ZZZ9</v>
      </c>
      <c r="L71" s="145">
        <f t="shared" si="0"/>
        <v>999</v>
      </c>
      <c r="M71" s="169">
        <f t="shared" si="1"/>
        <v>999</v>
      </c>
      <c r="N71" s="166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6">
        <v>66</v>
      </c>
      <c r="B72" s="90"/>
      <c r="C72" s="90"/>
      <c r="D72" s="91"/>
      <c r="E72" s="161"/>
      <c r="F72" s="107"/>
      <c r="G72" s="107"/>
      <c r="H72" s="287"/>
      <c r="I72" s="172"/>
      <c r="J72" s="143" t="e">
        <f>IF(AND(Q72="",#REF!&gt;0,#REF!&lt;5),K72,)</f>
        <v>#REF!</v>
      </c>
      <c r="K72" s="141" t="str">
        <f>IF(D72="","ZZZ9",IF(AND(#REF!&gt;0,#REF!&lt;5),D72&amp;#REF!,D72&amp;"9"))</f>
        <v>ZZZ9</v>
      </c>
      <c r="L72" s="145">
        <f t="shared" si="0"/>
        <v>999</v>
      </c>
      <c r="M72" s="169">
        <f t="shared" si="1"/>
        <v>999</v>
      </c>
      <c r="N72" s="166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6">
        <v>67</v>
      </c>
      <c r="B73" s="90"/>
      <c r="C73" s="90"/>
      <c r="D73" s="91"/>
      <c r="E73" s="161"/>
      <c r="F73" s="107"/>
      <c r="G73" s="107"/>
      <c r="H73" s="287"/>
      <c r="I73" s="172"/>
      <c r="J73" s="143" t="e">
        <f>IF(AND(Q73="",#REF!&gt;0,#REF!&lt;5),K73,)</f>
        <v>#REF!</v>
      </c>
      <c r="K73" s="141" t="str">
        <f>IF(D73="","ZZZ9",IF(AND(#REF!&gt;0,#REF!&lt;5),D73&amp;#REF!,D73&amp;"9"))</f>
        <v>ZZZ9</v>
      </c>
      <c r="L73" s="145">
        <f t="shared" si="0"/>
        <v>999</v>
      </c>
      <c r="M73" s="169">
        <f t="shared" si="1"/>
        <v>999</v>
      </c>
      <c r="N73" s="166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6">
        <v>68</v>
      </c>
      <c r="B74" s="90"/>
      <c r="C74" s="90"/>
      <c r="D74" s="91"/>
      <c r="E74" s="161"/>
      <c r="F74" s="107"/>
      <c r="G74" s="107"/>
      <c r="H74" s="287"/>
      <c r="I74" s="172"/>
      <c r="J74" s="143" t="e">
        <f>IF(AND(Q74="",#REF!&gt;0,#REF!&lt;5),K74,)</f>
        <v>#REF!</v>
      </c>
      <c r="K74" s="141" t="str">
        <f>IF(D74="","ZZZ9",IF(AND(#REF!&gt;0,#REF!&lt;5),D74&amp;#REF!,D74&amp;"9"))</f>
        <v>ZZZ9</v>
      </c>
      <c r="L74" s="145">
        <f t="shared" si="0"/>
        <v>999</v>
      </c>
      <c r="M74" s="169">
        <f t="shared" si="1"/>
        <v>999</v>
      </c>
      <c r="N74" s="166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6">
        <v>69</v>
      </c>
      <c r="B75" s="90"/>
      <c r="C75" s="90"/>
      <c r="D75" s="91"/>
      <c r="E75" s="161"/>
      <c r="F75" s="107"/>
      <c r="G75" s="107"/>
      <c r="H75" s="287"/>
      <c r="I75" s="172"/>
      <c r="J75" s="143" t="e">
        <f>IF(AND(Q75="",#REF!&gt;0,#REF!&lt;5),K75,)</f>
        <v>#REF!</v>
      </c>
      <c r="K75" s="141" t="str">
        <f>IF(D75="","ZZZ9",IF(AND(#REF!&gt;0,#REF!&lt;5),D75&amp;#REF!,D75&amp;"9"))</f>
        <v>ZZZ9</v>
      </c>
      <c r="L75" s="145">
        <f t="shared" si="0"/>
        <v>999</v>
      </c>
      <c r="M75" s="169">
        <f t="shared" si="1"/>
        <v>999</v>
      </c>
      <c r="N75" s="166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6">
        <v>70</v>
      </c>
      <c r="B76" s="90"/>
      <c r="C76" s="90"/>
      <c r="D76" s="91"/>
      <c r="E76" s="161"/>
      <c r="F76" s="107"/>
      <c r="G76" s="107"/>
      <c r="H76" s="287"/>
      <c r="I76" s="172"/>
      <c r="J76" s="143" t="e">
        <f>IF(AND(Q76="",#REF!&gt;0,#REF!&lt;5),K76,)</f>
        <v>#REF!</v>
      </c>
      <c r="K76" s="141" t="str">
        <f>IF(D76="","ZZZ9",IF(AND(#REF!&gt;0,#REF!&lt;5),D76&amp;#REF!,D76&amp;"9"))</f>
        <v>ZZZ9</v>
      </c>
      <c r="L76" s="145">
        <f t="shared" si="0"/>
        <v>999</v>
      </c>
      <c r="M76" s="169">
        <f t="shared" si="1"/>
        <v>999</v>
      </c>
      <c r="N76" s="166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6">
        <v>71</v>
      </c>
      <c r="B77" s="90"/>
      <c r="C77" s="90"/>
      <c r="D77" s="91"/>
      <c r="E77" s="161"/>
      <c r="F77" s="107"/>
      <c r="G77" s="107"/>
      <c r="H77" s="287"/>
      <c r="I77" s="172"/>
      <c r="J77" s="143" t="e">
        <f>IF(AND(Q77="",#REF!&gt;0,#REF!&lt;5),K77,)</f>
        <v>#REF!</v>
      </c>
      <c r="K77" s="141" t="str">
        <f>IF(D77="","ZZZ9",IF(AND(#REF!&gt;0,#REF!&lt;5),D77&amp;#REF!,D77&amp;"9"))</f>
        <v>ZZZ9</v>
      </c>
      <c r="L77" s="145">
        <f t="shared" si="0"/>
        <v>999</v>
      </c>
      <c r="M77" s="169">
        <f t="shared" si="1"/>
        <v>999</v>
      </c>
      <c r="N77" s="166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6">
        <v>72</v>
      </c>
      <c r="B78" s="90"/>
      <c r="C78" s="90"/>
      <c r="D78" s="91"/>
      <c r="E78" s="161"/>
      <c r="F78" s="107"/>
      <c r="G78" s="107"/>
      <c r="H78" s="287"/>
      <c r="I78" s="172"/>
      <c r="J78" s="143" t="e">
        <f>IF(AND(Q78="",#REF!&gt;0,#REF!&lt;5),K78,)</f>
        <v>#REF!</v>
      </c>
      <c r="K78" s="141" t="str">
        <f>IF(D78="","ZZZ9",IF(AND(#REF!&gt;0,#REF!&lt;5),D78&amp;#REF!,D78&amp;"9"))</f>
        <v>ZZZ9</v>
      </c>
      <c r="L78" s="145">
        <f t="shared" si="0"/>
        <v>999</v>
      </c>
      <c r="M78" s="169">
        <f t="shared" si="1"/>
        <v>999</v>
      </c>
      <c r="N78" s="166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6">
        <v>73</v>
      </c>
      <c r="B79" s="90"/>
      <c r="C79" s="90"/>
      <c r="D79" s="91"/>
      <c r="E79" s="161"/>
      <c r="F79" s="107"/>
      <c r="G79" s="107"/>
      <c r="H79" s="287"/>
      <c r="I79" s="172"/>
      <c r="J79" s="143" t="e">
        <f>IF(AND(Q79="",#REF!&gt;0,#REF!&lt;5),K79,)</f>
        <v>#REF!</v>
      </c>
      <c r="K79" s="141" t="str">
        <f>IF(D79="","ZZZ9",IF(AND(#REF!&gt;0,#REF!&lt;5),D79&amp;#REF!,D79&amp;"9"))</f>
        <v>ZZZ9</v>
      </c>
      <c r="L79" s="145">
        <f t="shared" si="0"/>
        <v>999</v>
      </c>
      <c r="M79" s="169">
        <f t="shared" si="1"/>
        <v>999</v>
      </c>
      <c r="N79" s="166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6">
        <v>74</v>
      </c>
      <c r="B80" s="90"/>
      <c r="C80" s="90"/>
      <c r="D80" s="91"/>
      <c r="E80" s="161"/>
      <c r="F80" s="107"/>
      <c r="G80" s="107"/>
      <c r="H80" s="287"/>
      <c r="I80" s="172"/>
      <c r="J80" s="143" t="e">
        <f>IF(AND(Q80="",#REF!&gt;0,#REF!&lt;5),K80,)</f>
        <v>#REF!</v>
      </c>
      <c r="K80" s="141" t="str">
        <f>IF(D80="","ZZZ9",IF(AND(#REF!&gt;0,#REF!&lt;5),D80&amp;#REF!,D80&amp;"9"))</f>
        <v>ZZZ9</v>
      </c>
      <c r="L80" s="145">
        <f t="shared" si="0"/>
        <v>999</v>
      </c>
      <c r="M80" s="169">
        <f t="shared" si="1"/>
        <v>999</v>
      </c>
      <c r="N80" s="166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6">
        <v>75</v>
      </c>
      <c r="B81" s="90"/>
      <c r="C81" s="90"/>
      <c r="D81" s="91"/>
      <c r="E81" s="161"/>
      <c r="F81" s="107"/>
      <c r="G81" s="107"/>
      <c r="H81" s="287"/>
      <c r="I81" s="172"/>
      <c r="J81" s="143" t="e">
        <f>IF(AND(Q81="",#REF!&gt;0,#REF!&lt;5),K81,)</f>
        <v>#REF!</v>
      </c>
      <c r="K81" s="141" t="str">
        <f>IF(D81="","ZZZ9",IF(AND(#REF!&gt;0,#REF!&lt;5),D81&amp;#REF!,D81&amp;"9"))</f>
        <v>ZZZ9</v>
      </c>
      <c r="L81" s="145">
        <f t="shared" si="0"/>
        <v>999</v>
      </c>
      <c r="M81" s="169">
        <f t="shared" si="1"/>
        <v>999</v>
      </c>
      <c r="N81" s="166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6">
        <v>76</v>
      </c>
      <c r="B82" s="90"/>
      <c r="C82" s="90"/>
      <c r="D82" s="91"/>
      <c r="E82" s="161"/>
      <c r="F82" s="107"/>
      <c r="G82" s="107"/>
      <c r="H82" s="287"/>
      <c r="I82" s="172"/>
      <c r="J82" s="143" t="e">
        <f>IF(AND(Q82="",#REF!&gt;0,#REF!&lt;5),K82,)</f>
        <v>#REF!</v>
      </c>
      <c r="K82" s="141" t="str">
        <f>IF(D82="","ZZZ9",IF(AND(#REF!&gt;0,#REF!&lt;5),D82&amp;#REF!,D82&amp;"9"))</f>
        <v>ZZZ9</v>
      </c>
      <c r="L82" s="145">
        <f t="shared" si="0"/>
        <v>999</v>
      </c>
      <c r="M82" s="169">
        <f t="shared" si="1"/>
        <v>999</v>
      </c>
      <c r="N82" s="166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6">
        <v>77</v>
      </c>
      <c r="B83" s="90"/>
      <c r="C83" s="90"/>
      <c r="D83" s="91"/>
      <c r="E83" s="161"/>
      <c r="F83" s="107"/>
      <c r="G83" s="107"/>
      <c r="H83" s="287"/>
      <c r="I83" s="172"/>
      <c r="J83" s="143" t="e">
        <f>IF(AND(Q83="",#REF!&gt;0,#REF!&lt;5),K83,)</f>
        <v>#REF!</v>
      </c>
      <c r="K83" s="141" t="str">
        <f>IF(D83="","ZZZ9",IF(AND(#REF!&gt;0,#REF!&lt;5),D83&amp;#REF!,D83&amp;"9"))</f>
        <v>ZZZ9</v>
      </c>
      <c r="L83" s="145">
        <f t="shared" si="0"/>
        <v>999</v>
      </c>
      <c r="M83" s="169">
        <f t="shared" si="1"/>
        <v>999</v>
      </c>
      <c r="N83" s="166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6">
        <v>78</v>
      </c>
      <c r="B84" s="90"/>
      <c r="C84" s="90"/>
      <c r="D84" s="91"/>
      <c r="E84" s="161"/>
      <c r="F84" s="107"/>
      <c r="G84" s="107"/>
      <c r="H84" s="287"/>
      <c r="I84" s="172"/>
      <c r="J84" s="143" t="e">
        <f>IF(AND(Q84="",#REF!&gt;0,#REF!&lt;5),K84,)</f>
        <v>#REF!</v>
      </c>
      <c r="K84" s="141" t="str">
        <f>IF(D84="","ZZZ9",IF(AND(#REF!&gt;0,#REF!&lt;5),D84&amp;#REF!,D84&amp;"9"))</f>
        <v>ZZZ9</v>
      </c>
      <c r="L84" s="145">
        <f t="shared" si="0"/>
        <v>999</v>
      </c>
      <c r="M84" s="169">
        <f t="shared" si="1"/>
        <v>999</v>
      </c>
      <c r="N84" s="166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6">
        <v>79</v>
      </c>
      <c r="B85" s="90"/>
      <c r="C85" s="90"/>
      <c r="D85" s="91"/>
      <c r="E85" s="161"/>
      <c r="F85" s="107"/>
      <c r="G85" s="107"/>
      <c r="H85" s="287"/>
      <c r="I85" s="172"/>
      <c r="J85" s="143" t="e">
        <f>IF(AND(Q85="",#REF!&gt;0,#REF!&lt;5),K85,)</f>
        <v>#REF!</v>
      </c>
      <c r="K85" s="141" t="str">
        <f>IF(D85="","ZZZ9",IF(AND(#REF!&gt;0,#REF!&lt;5),D85&amp;#REF!,D85&amp;"9"))</f>
        <v>ZZZ9</v>
      </c>
      <c r="L85" s="145">
        <f t="shared" si="0"/>
        <v>999</v>
      </c>
      <c r="M85" s="169">
        <f t="shared" si="1"/>
        <v>999</v>
      </c>
      <c r="N85" s="166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6">
        <v>80</v>
      </c>
      <c r="B86" s="90"/>
      <c r="C86" s="90"/>
      <c r="D86" s="91"/>
      <c r="E86" s="161"/>
      <c r="F86" s="107"/>
      <c r="G86" s="107"/>
      <c r="H86" s="287"/>
      <c r="I86" s="172"/>
      <c r="J86" s="143" t="e">
        <f>IF(AND(Q86="",#REF!&gt;0,#REF!&lt;5),K86,)</f>
        <v>#REF!</v>
      </c>
      <c r="K86" s="141" t="str">
        <f>IF(D86="","ZZZ9",IF(AND(#REF!&gt;0,#REF!&lt;5),D86&amp;#REF!,D86&amp;"9"))</f>
        <v>ZZZ9</v>
      </c>
      <c r="L86" s="145">
        <f t="shared" si="0"/>
        <v>999</v>
      </c>
      <c r="M86" s="169">
        <f t="shared" si="1"/>
        <v>999</v>
      </c>
      <c r="N86" s="166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6">
        <v>81</v>
      </c>
      <c r="B87" s="90"/>
      <c r="C87" s="90"/>
      <c r="D87" s="91"/>
      <c r="E87" s="161"/>
      <c r="F87" s="107"/>
      <c r="G87" s="107"/>
      <c r="H87" s="287"/>
      <c r="I87" s="172"/>
      <c r="J87" s="143" t="e">
        <f>IF(AND(Q87="",#REF!&gt;0,#REF!&lt;5),K87,)</f>
        <v>#REF!</v>
      </c>
      <c r="K87" s="141" t="str">
        <f>IF(D87="","ZZZ9",IF(AND(#REF!&gt;0,#REF!&lt;5),D87&amp;#REF!,D87&amp;"9"))</f>
        <v>ZZZ9</v>
      </c>
      <c r="L87" s="145">
        <f t="shared" si="0"/>
        <v>999</v>
      </c>
      <c r="M87" s="169">
        <f t="shared" si="1"/>
        <v>999</v>
      </c>
      <c r="N87" s="166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6">
        <v>82</v>
      </c>
      <c r="B88" s="90"/>
      <c r="C88" s="90"/>
      <c r="D88" s="91"/>
      <c r="E88" s="161"/>
      <c r="F88" s="107"/>
      <c r="G88" s="107"/>
      <c r="H88" s="287"/>
      <c r="I88" s="172"/>
      <c r="J88" s="143" t="e">
        <f>IF(AND(Q88="",#REF!&gt;0,#REF!&lt;5),K88,)</f>
        <v>#REF!</v>
      </c>
      <c r="K88" s="141" t="str">
        <f>IF(D88="","ZZZ9",IF(AND(#REF!&gt;0,#REF!&lt;5),D88&amp;#REF!,D88&amp;"9"))</f>
        <v>ZZZ9</v>
      </c>
      <c r="L88" s="145">
        <f t="shared" si="0"/>
        <v>999</v>
      </c>
      <c r="M88" s="169">
        <f t="shared" si="1"/>
        <v>999</v>
      </c>
      <c r="N88" s="166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6">
        <v>83</v>
      </c>
      <c r="B89" s="90"/>
      <c r="C89" s="90"/>
      <c r="D89" s="91"/>
      <c r="E89" s="161"/>
      <c r="F89" s="107"/>
      <c r="G89" s="107"/>
      <c r="H89" s="287"/>
      <c r="I89" s="172"/>
      <c r="J89" s="143" t="e">
        <f>IF(AND(Q89="",#REF!&gt;0,#REF!&lt;5),K89,)</f>
        <v>#REF!</v>
      </c>
      <c r="K89" s="141" t="str">
        <f>IF(D89="","ZZZ9",IF(AND(#REF!&gt;0,#REF!&lt;5),D89&amp;#REF!,D89&amp;"9"))</f>
        <v>ZZZ9</v>
      </c>
      <c r="L89" s="145">
        <f t="shared" si="0"/>
        <v>999</v>
      </c>
      <c r="M89" s="169">
        <f t="shared" si="1"/>
        <v>999</v>
      </c>
      <c r="N89" s="166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6">
        <v>84</v>
      </c>
      <c r="B90" s="90"/>
      <c r="C90" s="90"/>
      <c r="D90" s="91"/>
      <c r="E90" s="161"/>
      <c r="F90" s="107"/>
      <c r="G90" s="107"/>
      <c r="H90" s="287"/>
      <c r="I90" s="172"/>
      <c r="J90" s="143" t="e">
        <f>IF(AND(Q90="",#REF!&gt;0,#REF!&lt;5),K90,)</f>
        <v>#REF!</v>
      </c>
      <c r="K90" s="141" t="str">
        <f>IF(D90="","ZZZ9",IF(AND(#REF!&gt;0,#REF!&lt;5),D90&amp;#REF!,D90&amp;"9"))</f>
        <v>ZZZ9</v>
      </c>
      <c r="L90" s="145">
        <f t="shared" si="0"/>
        <v>999</v>
      </c>
      <c r="M90" s="169">
        <f t="shared" si="1"/>
        <v>999</v>
      </c>
      <c r="N90" s="166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6">
        <v>85</v>
      </c>
      <c r="B91" s="90"/>
      <c r="C91" s="90"/>
      <c r="D91" s="91"/>
      <c r="E91" s="161"/>
      <c r="F91" s="107"/>
      <c r="G91" s="107"/>
      <c r="H91" s="287"/>
      <c r="I91" s="172"/>
      <c r="J91" s="143" t="e">
        <f>IF(AND(Q91="",#REF!&gt;0,#REF!&lt;5),K91,)</f>
        <v>#REF!</v>
      </c>
      <c r="K91" s="141" t="str">
        <f>IF(D91="","ZZZ9",IF(AND(#REF!&gt;0,#REF!&lt;5),D91&amp;#REF!,D91&amp;"9"))</f>
        <v>ZZZ9</v>
      </c>
      <c r="L91" s="145">
        <f t="shared" si="0"/>
        <v>999</v>
      </c>
      <c r="M91" s="169">
        <f t="shared" si="1"/>
        <v>999</v>
      </c>
      <c r="N91" s="166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6">
        <v>86</v>
      </c>
      <c r="B92" s="90"/>
      <c r="C92" s="90"/>
      <c r="D92" s="91"/>
      <c r="E92" s="161"/>
      <c r="F92" s="107"/>
      <c r="G92" s="107"/>
      <c r="H92" s="287"/>
      <c r="I92" s="172"/>
      <c r="J92" s="143" t="e">
        <f>IF(AND(Q92="",#REF!&gt;0,#REF!&lt;5),K92,)</f>
        <v>#REF!</v>
      </c>
      <c r="K92" s="141" t="str">
        <f>IF(D92="","ZZZ9",IF(AND(#REF!&gt;0,#REF!&lt;5),D92&amp;#REF!,D92&amp;"9"))</f>
        <v>ZZZ9</v>
      </c>
      <c r="L92" s="145">
        <f t="shared" si="0"/>
        <v>999</v>
      </c>
      <c r="M92" s="169">
        <f t="shared" si="1"/>
        <v>999</v>
      </c>
      <c r="N92" s="166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6">
        <v>87</v>
      </c>
      <c r="B93" s="90"/>
      <c r="C93" s="90"/>
      <c r="D93" s="91"/>
      <c r="E93" s="161"/>
      <c r="F93" s="107"/>
      <c r="G93" s="107"/>
      <c r="H93" s="287"/>
      <c r="I93" s="172"/>
      <c r="J93" s="143" t="e">
        <f>IF(AND(Q93="",#REF!&gt;0,#REF!&lt;5),K93,)</f>
        <v>#REF!</v>
      </c>
      <c r="K93" s="141" t="str">
        <f>IF(D93="","ZZZ9",IF(AND(#REF!&gt;0,#REF!&lt;5),D93&amp;#REF!,D93&amp;"9"))</f>
        <v>ZZZ9</v>
      </c>
      <c r="L93" s="145">
        <f t="shared" si="0"/>
        <v>999</v>
      </c>
      <c r="M93" s="169">
        <f t="shared" si="1"/>
        <v>999</v>
      </c>
      <c r="N93" s="166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6">
        <v>88</v>
      </c>
      <c r="B94" s="90"/>
      <c r="C94" s="90"/>
      <c r="D94" s="91"/>
      <c r="E94" s="161"/>
      <c r="F94" s="107"/>
      <c r="G94" s="107"/>
      <c r="H94" s="287"/>
      <c r="I94" s="172"/>
      <c r="J94" s="143" t="e">
        <f>IF(AND(Q94="",#REF!&gt;0,#REF!&lt;5),K94,)</f>
        <v>#REF!</v>
      </c>
      <c r="K94" s="141" t="str">
        <f>IF(D94="","ZZZ9",IF(AND(#REF!&gt;0,#REF!&lt;5),D94&amp;#REF!,D94&amp;"9"))</f>
        <v>ZZZ9</v>
      </c>
      <c r="L94" s="145">
        <f t="shared" si="0"/>
        <v>999</v>
      </c>
      <c r="M94" s="169">
        <f t="shared" si="1"/>
        <v>999</v>
      </c>
      <c r="N94" s="166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6">
        <v>89</v>
      </c>
      <c r="B95" s="90"/>
      <c r="C95" s="90"/>
      <c r="D95" s="91"/>
      <c r="E95" s="161"/>
      <c r="F95" s="107"/>
      <c r="G95" s="107"/>
      <c r="H95" s="287"/>
      <c r="I95" s="172"/>
      <c r="J95" s="143" t="e">
        <f>IF(AND(Q95="",#REF!&gt;0,#REF!&lt;5),K95,)</f>
        <v>#REF!</v>
      </c>
      <c r="K95" s="141" t="str">
        <f>IF(D95="","ZZZ9",IF(AND(#REF!&gt;0,#REF!&lt;5),D95&amp;#REF!,D95&amp;"9"))</f>
        <v>ZZZ9</v>
      </c>
      <c r="L95" s="145">
        <f t="shared" si="0"/>
        <v>999</v>
      </c>
      <c r="M95" s="169">
        <f t="shared" si="1"/>
        <v>999</v>
      </c>
      <c r="N95" s="166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6">
        <v>90</v>
      </c>
      <c r="B96" s="90"/>
      <c r="C96" s="90"/>
      <c r="D96" s="91"/>
      <c r="E96" s="161"/>
      <c r="F96" s="107"/>
      <c r="G96" s="107"/>
      <c r="H96" s="287"/>
      <c r="I96" s="172"/>
      <c r="J96" s="143" t="e">
        <f>IF(AND(Q96="",#REF!&gt;0,#REF!&lt;5),K96,)</f>
        <v>#REF!</v>
      </c>
      <c r="K96" s="141" t="str">
        <f>IF(D96="","ZZZ9",IF(AND(#REF!&gt;0,#REF!&lt;5),D96&amp;#REF!,D96&amp;"9"))</f>
        <v>ZZZ9</v>
      </c>
      <c r="L96" s="145">
        <f t="shared" si="0"/>
        <v>999</v>
      </c>
      <c r="M96" s="169">
        <f t="shared" si="1"/>
        <v>999</v>
      </c>
      <c r="N96" s="166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6">
        <v>91</v>
      </c>
      <c r="B97" s="90"/>
      <c r="C97" s="90"/>
      <c r="D97" s="91"/>
      <c r="E97" s="161"/>
      <c r="F97" s="107"/>
      <c r="G97" s="107"/>
      <c r="H97" s="287"/>
      <c r="I97" s="172"/>
      <c r="J97" s="143" t="e">
        <f>IF(AND(Q97="",#REF!&gt;0,#REF!&lt;5),K97,)</f>
        <v>#REF!</v>
      </c>
      <c r="K97" s="141" t="str">
        <f>IF(D97="","ZZZ9",IF(AND(#REF!&gt;0,#REF!&lt;5),D97&amp;#REF!,D97&amp;"9"))</f>
        <v>ZZZ9</v>
      </c>
      <c r="L97" s="145">
        <f t="shared" si="0"/>
        <v>999</v>
      </c>
      <c r="M97" s="169">
        <f t="shared" si="1"/>
        <v>999</v>
      </c>
      <c r="N97" s="166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6">
        <v>92</v>
      </c>
      <c r="B98" s="90"/>
      <c r="C98" s="90"/>
      <c r="D98" s="91"/>
      <c r="E98" s="161"/>
      <c r="F98" s="107"/>
      <c r="G98" s="107"/>
      <c r="H98" s="287"/>
      <c r="I98" s="172"/>
      <c r="J98" s="143" t="e">
        <f>IF(AND(Q98="",#REF!&gt;0,#REF!&lt;5),K98,)</f>
        <v>#REF!</v>
      </c>
      <c r="K98" s="141" t="str">
        <f>IF(D98="","ZZZ9",IF(AND(#REF!&gt;0,#REF!&lt;5),D98&amp;#REF!,D98&amp;"9"))</f>
        <v>ZZZ9</v>
      </c>
      <c r="L98" s="145">
        <f t="shared" si="0"/>
        <v>999</v>
      </c>
      <c r="M98" s="169">
        <f t="shared" si="1"/>
        <v>999</v>
      </c>
      <c r="N98" s="166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6">
        <v>93</v>
      </c>
      <c r="B99" s="90"/>
      <c r="C99" s="90"/>
      <c r="D99" s="91"/>
      <c r="E99" s="161"/>
      <c r="F99" s="107"/>
      <c r="G99" s="107"/>
      <c r="H99" s="287"/>
      <c r="I99" s="172"/>
      <c r="J99" s="143" t="e">
        <f>IF(AND(Q99="",#REF!&gt;0,#REF!&lt;5),K99,)</f>
        <v>#REF!</v>
      </c>
      <c r="K99" s="141" t="str">
        <f>IF(D99="","ZZZ9",IF(AND(#REF!&gt;0,#REF!&lt;5),D99&amp;#REF!,D99&amp;"9"))</f>
        <v>ZZZ9</v>
      </c>
      <c r="L99" s="145">
        <f t="shared" si="0"/>
        <v>999</v>
      </c>
      <c r="M99" s="169">
        <f t="shared" si="1"/>
        <v>999</v>
      </c>
      <c r="N99" s="166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6">
        <v>94</v>
      </c>
      <c r="B100" s="90"/>
      <c r="C100" s="90"/>
      <c r="D100" s="91"/>
      <c r="E100" s="161"/>
      <c r="F100" s="107"/>
      <c r="G100" s="107"/>
      <c r="H100" s="287"/>
      <c r="I100" s="172"/>
      <c r="J100" s="143" t="e">
        <f>IF(AND(Q100="",#REF!&gt;0,#REF!&lt;5),K100,)</f>
        <v>#REF!</v>
      </c>
      <c r="K100" s="141" t="str">
        <f>IF(D100="","ZZZ9",IF(AND(#REF!&gt;0,#REF!&lt;5),D100&amp;#REF!,D100&amp;"9"))</f>
        <v>ZZZ9</v>
      </c>
      <c r="L100" s="145">
        <f t="shared" si="0"/>
        <v>999</v>
      </c>
      <c r="M100" s="169">
        <f t="shared" si="1"/>
        <v>999</v>
      </c>
      <c r="N100" s="166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6">
        <v>95</v>
      </c>
      <c r="B101" s="90"/>
      <c r="C101" s="90"/>
      <c r="D101" s="91"/>
      <c r="E101" s="161"/>
      <c r="F101" s="107"/>
      <c r="G101" s="107"/>
      <c r="H101" s="287"/>
      <c r="I101" s="172"/>
      <c r="J101" s="143" t="e">
        <f>IF(AND(Q101="",#REF!&gt;0,#REF!&lt;5),K101,)</f>
        <v>#REF!</v>
      </c>
      <c r="K101" s="141" t="str">
        <f>IF(D101="","ZZZ9",IF(AND(#REF!&gt;0,#REF!&lt;5),D101&amp;#REF!,D101&amp;"9"))</f>
        <v>ZZZ9</v>
      </c>
      <c r="L101" s="145">
        <f t="shared" si="0"/>
        <v>999</v>
      </c>
      <c r="M101" s="169">
        <f t="shared" si="1"/>
        <v>999</v>
      </c>
      <c r="N101" s="166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6">
        <v>96</v>
      </c>
      <c r="B102" s="90"/>
      <c r="C102" s="90"/>
      <c r="D102" s="91"/>
      <c r="E102" s="161"/>
      <c r="F102" s="107"/>
      <c r="G102" s="107"/>
      <c r="H102" s="287"/>
      <c r="I102" s="172"/>
      <c r="J102" s="143" t="e">
        <f>IF(AND(Q102="",#REF!&gt;0,#REF!&lt;5),K102,)</f>
        <v>#REF!</v>
      </c>
      <c r="K102" s="141" t="str">
        <f>IF(D102="","ZZZ9",IF(AND(#REF!&gt;0,#REF!&lt;5),D102&amp;#REF!,D102&amp;"9"))</f>
        <v>ZZZ9</v>
      </c>
      <c r="L102" s="145">
        <f t="shared" si="0"/>
        <v>999</v>
      </c>
      <c r="M102" s="169">
        <f t="shared" si="1"/>
        <v>999</v>
      </c>
      <c r="N102" s="166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6">
        <v>97</v>
      </c>
      <c r="B103" s="90"/>
      <c r="C103" s="90"/>
      <c r="D103" s="91"/>
      <c r="E103" s="161"/>
      <c r="F103" s="107"/>
      <c r="G103" s="107"/>
      <c r="H103" s="287"/>
      <c r="I103" s="172"/>
      <c r="J103" s="143" t="e">
        <f>IF(AND(Q103="",#REF!&gt;0,#REF!&lt;5),K103,)</f>
        <v>#REF!</v>
      </c>
      <c r="K103" s="141" t="str">
        <f>IF(D103="","ZZZ9",IF(AND(#REF!&gt;0,#REF!&lt;5),D103&amp;#REF!,D103&amp;"9"))</f>
        <v>ZZZ9</v>
      </c>
      <c r="L103" s="145">
        <f t="shared" si="0"/>
        <v>999</v>
      </c>
      <c r="M103" s="169">
        <f t="shared" si="1"/>
        <v>999</v>
      </c>
      <c r="N103" s="166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6">
        <v>98</v>
      </c>
      <c r="B104" s="90"/>
      <c r="C104" s="90"/>
      <c r="D104" s="91"/>
      <c r="E104" s="161"/>
      <c r="F104" s="107"/>
      <c r="G104" s="107"/>
      <c r="H104" s="287"/>
      <c r="I104" s="172"/>
      <c r="J104" s="143" t="e">
        <f>IF(AND(Q104="",#REF!&gt;0,#REF!&lt;5),K104,)</f>
        <v>#REF!</v>
      </c>
      <c r="K104" s="141" t="str">
        <f>IF(D104="","ZZZ9",IF(AND(#REF!&gt;0,#REF!&lt;5),D104&amp;#REF!,D104&amp;"9"))</f>
        <v>ZZZ9</v>
      </c>
      <c r="L104" s="145">
        <f t="shared" ref="L104:L156" si="3">IF(Q104="",999,Q104)</f>
        <v>999</v>
      </c>
      <c r="M104" s="169">
        <f t="shared" ref="M104:M156" si="4">IF(P104=999,999,1)</f>
        <v>999</v>
      </c>
      <c r="N104" s="166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6">
        <v>99</v>
      </c>
      <c r="B105" s="90"/>
      <c r="C105" s="90"/>
      <c r="D105" s="91"/>
      <c r="E105" s="161"/>
      <c r="F105" s="107"/>
      <c r="G105" s="107"/>
      <c r="H105" s="287"/>
      <c r="I105" s="172"/>
      <c r="J105" s="143" t="e">
        <f>IF(AND(Q105="",#REF!&gt;0,#REF!&lt;5),K105,)</f>
        <v>#REF!</v>
      </c>
      <c r="K105" s="141" t="str">
        <f>IF(D105="","ZZZ9",IF(AND(#REF!&gt;0,#REF!&lt;5),D105&amp;#REF!,D105&amp;"9"))</f>
        <v>ZZZ9</v>
      </c>
      <c r="L105" s="145">
        <f t="shared" si="3"/>
        <v>999</v>
      </c>
      <c r="M105" s="169">
        <f t="shared" si="4"/>
        <v>999</v>
      </c>
      <c r="N105" s="166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6">
        <v>100</v>
      </c>
      <c r="B106" s="90"/>
      <c r="C106" s="90"/>
      <c r="D106" s="91"/>
      <c r="E106" s="161"/>
      <c r="F106" s="107"/>
      <c r="G106" s="107"/>
      <c r="H106" s="287"/>
      <c r="I106" s="172"/>
      <c r="J106" s="143" t="e">
        <f>IF(AND(Q106="",#REF!&gt;0,#REF!&lt;5),K106,)</f>
        <v>#REF!</v>
      </c>
      <c r="K106" s="141" t="str">
        <f>IF(D106="","ZZZ9",IF(AND(#REF!&gt;0,#REF!&lt;5),D106&amp;#REF!,D106&amp;"9"))</f>
        <v>ZZZ9</v>
      </c>
      <c r="L106" s="145">
        <f t="shared" si="3"/>
        <v>999</v>
      </c>
      <c r="M106" s="169">
        <f t="shared" si="4"/>
        <v>999</v>
      </c>
      <c r="N106" s="166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6">
        <v>101</v>
      </c>
      <c r="B107" s="90"/>
      <c r="C107" s="90"/>
      <c r="D107" s="91"/>
      <c r="E107" s="161"/>
      <c r="F107" s="107"/>
      <c r="G107" s="107"/>
      <c r="H107" s="287"/>
      <c r="I107" s="172"/>
      <c r="J107" s="143" t="e">
        <f>IF(AND(Q107="",#REF!&gt;0,#REF!&lt;5),K107,)</f>
        <v>#REF!</v>
      </c>
      <c r="K107" s="141" t="str">
        <f>IF(D107="","ZZZ9",IF(AND(#REF!&gt;0,#REF!&lt;5),D107&amp;#REF!,D107&amp;"9"))</f>
        <v>ZZZ9</v>
      </c>
      <c r="L107" s="145">
        <f t="shared" si="3"/>
        <v>999</v>
      </c>
      <c r="M107" s="169">
        <f t="shared" si="4"/>
        <v>999</v>
      </c>
      <c r="N107" s="166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6">
        <v>102</v>
      </c>
      <c r="B108" s="90"/>
      <c r="C108" s="90"/>
      <c r="D108" s="91"/>
      <c r="E108" s="161"/>
      <c r="F108" s="107"/>
      <c r="G108" s="107"/>
      <c r="H108" s="287"/>
      <c r="I108" s="172"/>
      <c r="J108" s="143" t="e">
        <f>IF(AND(Q108="",#REF!&gt;0,#REF!&lt;5),K108,)</f>
        <v>#REF!</v>
      </c>
      <c r="K108" s="141" t="str">
        <f>IF(D108="","ZZZ9",IF(AND(#REF!&gt;0,#REF!&lt;5),D108&amp;#REF!,D108&amp;"9"))</f>
        <v>ZZZ9</v>
      </c>
      <c r="L108" s="145">
        <f t="shared" si="3"/>
        <v>999</v>
      </c>
      <c r="M108" s="169">
        <f t="shared" si="4"/>
        <v>999</v>
      </c>
      <c r="N108" s="166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6">
        <v>103</v>
      </c>
      <c r="B109" s="90"/>
      <c r="C109" s="90"/>
      <c r="D109" s="91"/>
      <c r="E109" s="161"/>
      <c r="F109" s="107"/>
      <c r="G109" s="107"/>
      <c r="H109" s="287"/>
      <c r="I109" s="172"/>
      <c r="J109" s="143" t="e">
        <f>IF(AND(Q109="",#REF!&gt;0,#REF!&lt;5),K109,)</f>
        <v>#REF!</v>
      </c>
      <c r="K109" s="141" t="str">
        <f>IF(D109="","ZZZ9",IF(AND(#REF!&gt;0,#REF!&lt;5),D109&amp;#REF!,D109&amp;"9"))</f>
        <v>ZZZ9</v>
      </c>
      <c r="L109" s="145">
        <f t="shared" si="3"/>
        <v>999</v>
      </c>
      <c r="M109" s="169">
        <f t="shared" si="4"/>
        <v>999</v>
      </c>
      <c r="N109" s="166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6">
        <v>104</v>
      </c>
      <c r="B110" s="90"/>
      <c r="C110" s="90"/>
      <c r="D110" s="91"/>
      <c r="E110" s="161"/>
      <c r="F110" s="107"/>
      <c r="G110" s="107"/>
      <c r="H110" s="287"/>
      <c r="I110" s="172"/>
      <c r="J110" s="143" t="e">
        <f>IF(AND(Q110="",#REF!&gt;0,#REF!&lt;5),K110,)</f>
        <v>#REF!</v>
      </c>
      <c r="K110" s="141" t="str">
        <f>IF(D110="","ZZZ9",IF(AND(#REF!&gt;0,#REF!&lt;5),D110&amp;#REF!,D110&amp;"9"))</f>
        <v>ZZZ9</v>
      </c>
      <c r="L110" s="145">
        <f t="shared" si="3"/>
        <v>999</v>
      </c>
      <c r="M110" s="169">
        <f t="shared" si="4"/>
        <v>999</v>
      </c>
      <c r="N110" s="166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6">
        <v>105</v>
      </c>
      <c r="B111" s="90"/>
      <c r="C111" s="90"/>
      <c r="D111" s="91"/>
      <c r="E111" s="161"/>
      <c r="F111" s="107"/>
      <c r="G111" s="107"/>
      <c r="H111" s="287"/>
      <c r="I111" s="172"/>
      <c r="J111" s="143" t="e">
        <f>IF(AND(Q111="",#REF!&gt;0,#REF!&lt;5),K111,)</f>
        <v>#REF!</v>
      </c>
      <c r="K111" s="141" t="str">
        <f>IF(D111="","ZZZ9",IF(AND(#REF!&gt;0,#REF!&lt;5),D111&amp;#REF!,D111&amp;"9"))</f>
        <v>ZZZ9</v>
      </c>
      <c r="L111" s="145">
        <f t="shared" si="3"/>
        <v>999</v>
      </c>
      <c r="M111" s="169">
        <f t="shared" si="4"/>
        <v>999</v>
      </c>
      <c r="N111" s="166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6">
        <v>106</v>
      </c>
      <c r="B112" s="90"/>
      <c r="C112" s="90"/>
      <c r="D112" s="91"/>
      <c r="E112" s="161"/>
      <c r="F112" s="107"/>
      <c r="G112" s="107"/>
      <c r="H112" s="287"/>
      <c r="I112" s="172"/>
      <c r="J112" s="143" t="e">
        <f>IF(AND(Q112="",#REF!&gt;0,#REF!&lt;5),K112,)</f>
        <v>#REF!</v>
      </c>
      <c r="K112" s="141" t="str">
        <f>IF(D112="","ZZZ9",IF(AND(#REF!&gt;0,#REF!&lt;5),D112&amp;#REF!,D112&amp;"9"))</f>
        <v>ZZZ9</v>
      </c>
      <c r="L112" s="145">
        <f t="shared" si="3"/>
        <v>999</v>
      </c>
      <c r="M112" s="169">
        <f t="shared" si="4"/>
        <v>999</v>
      </c>
      <c r="N112" s="166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6">
        <v>107</v>
      </c>
      <c r="B113" s="90"/>
      <c r="C113" s="90"/>
      <c r="D113" s="91"/>
      <c r="E113" s="161"/>
      <c r="F113" s="107"/>
      <c r="G113" s="107"/>
      <c r="H113" s="287"/>
      <c r="I113" s="172"/>
      <c r="J113" s="143" t="e">
        <f>IF(AND(Q113="",#REF!&gt;0,#REF!&lt;5),K113,)</f>
        <v>#REF!</v>
      </c>
      <c r="K113" s="141" t="str">
        <f>IF(D113="","ZZZ9",IF(AND(#REF!&gt;0,#REF!&lt;5),D113&amp;#REF!,D113&amp;"9"))</f>
        <v>ZZZ9</v>
      </c>
      <c r="L113" s="145">
        <f t="shared" si="3"/>
        <v>999</v>
      </c>
      <c r="M113" s="169">
        <f t="shared" si="4"/>
        <v>999</v>
      </c>
      <c r="N113" s="166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6">
        <v>108</v>
      </c>
      <c r="B114" s="90"/>
      <c r="C114" s="90"/>
      <c r="D114" s="91"/>
      <c r="E114" s="161"/>
      <c r="F114" s="107"/>
      <c r="G114" s="107"/>
      <c r="H114" s="287"/>
      <c r="I114" s="172"/>
      <c r="J114" s="143" t="e">
        <f>IF(AND(Q114="",#REF!&gt;0,#REF!&lt;5),K114,)</f>
        <v>#REF!</v>
      </c>
      <c r="K114" s="141" t="str">
        <f>IF(D114="","ZZZ9",IF(AND(#REF!&gt;0,#REF!&lt;5),D114&amp;#REF!,D114&amp;"9"))</f>
        <v>ZZZ9</v>
      </c>
      <c r="L114" s="145">
        <f t="shared" si="3"/>
        <v>999</v>
      </c>
      <c r="M114" s="169">
        <f t="shared" si="4"/>
        <v>999</v>
      </c>
      <c r="N114" s="166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6">
        <v>109</v>
      </c>
      <c r="B115" s="90"/>
      <c r="C115" s="90"/>
      <c r="D115" s="91"/>
      <c r="E115" s="161"/>
      <c r="F115" s="107"/>
      <c r="G115" s="107"/>
      <c r="H115" s="287"/>
      <c r="I115" s="172"/>
      <c r="J115" s="143" t="e">
        <f>IF(AND(Q115="",#REF!&gt;0,#REF!&lt;5),K115,)</f>
        <v>#REF!</v>
      </c>
      <c r="K115" s="141" t="str">
        <f>IF(D115="","ZZZ9",IF(AND(#REF!&gt;0,#REF!&lt;5),D115&amp;#REF!,D115&amp;"9"))</f>
        <v>ZZZ9</v>
      </c>
      <c r="L115" s="145">
        <f t="shared" si="3"/>
        <v>999</v>
      </c>
      <c r="M115" s="169">
        <f t="shared" si="4"/>
        <v>999</v>
      </c>
      <c r="N115" s="166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6">
        <v>110</v>
      </c>
      <c r="B116" s="90"/>
      <c r="C116" s="90"/>
      <c r="D116" s="91"/>
      <c r="E116" s="161"/>
      <c r="F116" s="107"/>
      <c r="G116" s="107"/>
      <c r="H116" s="287"/>
      <c r="I116" s="172"/>
      <c r="J116" s="143" t="e">
        <f>IF(AND(Q116="",#REF!&gt;0,#REF!&lt;5),K116,)</f>
        <v>#REF!</v>
      </c>
      <c r="K116" s="141" t="str">
        <f>IF(D116="","ZZZ9",IF(AND(#REF!&gt;0,#REF!&lt;5),D116&amp;#REF!,D116&amp;"9"))</f>
        <v>ZZZ9</v>
      </c>
      <c r="L116" s="145">
        <f t="shared" si="3"/>
        <v>999</v>
      </c>
      <c r="M116" s="169">
        <f t="shared" si="4"/>
        <v>999</v>
      </c>
      <c r="N116" s="166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6">
        <v>111</v>
      </c>
      <c r="B117" s="90"/>
      <c r="C117" s="90"/>
      <c r="D117" s="91"/>
      <c r="E117" s="161"/>
      <c r="F117" s="107"/>
      <c r="G117" s="107"/>
      <c r="H117" s="287"/>
      <c r="I117" s="172"/>
      <c r="J117" s="143" t="e">
        <f>IF(AND(Q117="",#REF!&gt;0,#REF!&lt;5),K117,)</f>
        <v>#REF!</v>
      </c>
      <c r="K117" s="141" t="str">
        <f>IF(D117="","ZZZ9",IF(AND(#REF!&gt;0,#REF!&lt;5),D117&amp;#REF!,D117&amp;"9"))</f>
        <v>ZZZ9</v>
      </c>
      <c r="L117" s="145">
        <f t="shared" si="3"/>
        <v>999</v>
      </c>
      <c r="M117" s="169">
        <f t="shared" si="4"/>
        <v>999</v>
      </c>
      <c r="N117" s="166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6">
        <v>112</v>
      </c>
      <c r="B118" s="90"/>
      <c r="C118" s="90"/>
      <c r="D118" s="91"/>
      <c r="E118" s="161"/>
      <c r="F118" s="107"/>
      <c r="G118" s="107"/>
      <c r="H118" s="287"/>
      <c r="I118" s="172"/>
      <c r="J118" s="143" t="e">
        <f>IF(AND(Q118="",#REF!&gt;0,#REF!&lt;5),K118,)</f>
        <v>#REF!</v>
      </c>
      <c r="K118" s="141" t="str">
        <f>IF(D118="","ZZZ9",IF(AND(#REF!&gt;0,#REF!&lt;5),D118&amp;#REF!,D118&amp;"9"))</f>
        <v>ZZZ9</v>
      </c>
      <c r="L118" s="145">
        <f t="shared" si="3"/>
        <v>999</v>
      </c>
      <c r="M118" s="169">
        <f t="shared" si="4"/>
        <v>999</v>
      </c>
      <c r="N118" s="166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6">
        <v>113</v>
      </c>
      <c r="B119" s="90"/>
      <c r="C119" s="90"/>
      <c r="D119" s="91"/>
      <c r="E119" s="161"/>
      <c r="F119" s="107"/>
      <c r="G119" s="107"/>
      <c r="H119" s="287"/>
      <c r="I119" s="172"/>
      <c r="J119" s="143" t="e">
        <f>IF(AND(Q119="",#REF!&gt;0,#REF!&lt;5),K119,)</f>
        <v>#REF!</v>
      </c>
      <c r="K119" s="141" t="str">
        <f>IF(D119="","ZZZ9",IF(AND(#REF!&gt;0,#REF!&lt;5),D119&amp;#REF!,D119&amp;"9"))</f>
        <v>ZZZ9</v>
      </c>
      <c r="L119" s="145">
        <f t="shared" si="3"/>
        <v>999</v>
      </c>
      <c r="M119" s="169">
        <f t="shared" si="4"/>
        <v>999</v>
      </c>
      <c r="N119" s="166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6">
        <v>114</v>
      </c>
      <c r="B120" s="90"/>
      <c r="C120" s="90"/>
      <c r="D120" s="91"/>
      <c r="E120" s="161"/>
      <c r="F120" s="107"/>
      <c r="G120" s="107"/>
      <c r="H120" s="287"/>
      <c r="I120" s="172"/>
      <c r="J120" s="143" t="e">
        <f>IF(AND(Q120="",#REF!&gt;0,#REF!&lt;5),K120,)</f>
        <v>#REF!</v>
      </c>
      <c r="K120" s="141" t="str">
        <f>IF(D120="","ZZZ9",IF(AND(#REF!&gt;0,#REF!&lt;5),D120&amp;#REF!,D120&amp;"9"))</f>
        <v>ZZZ9</v>
      </c>
      <c r="L120" s="145">
        <f t="shared" si="3"/>
        <v>999</v>
      </c>
      <c r="M120" s="169">
        <f t="shared" si="4"/>
        <v>999</v>
      </c>
      <c r="N120" s="166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6">
        <v>115</v>
      </c>
      <c r="B121" s="90"/>
      <c r="C121" s="90"/>
      <c r="D121" s="91"/>
      <c r="E121" s="161"/>
      <c r="F121" s="107"/>
      <c r="G121" s="107"/>
      <c r="H121" s="287"/>
      <c r="I121" s="172"/>
      <c r="J121" s="143" t="e">
        <f>IF(AND(Q121="",#REF!&gt;0,#REF!&lt;5),K121,)</f>
        <v>#REF!</v>
      </c>
      <c r="K121" s="141" t="str">
        <f>IF(D121="","ZZZ9",IF(AND(#REF!&gt;0,#REF!&lt;5),D121&amp;#REF!,D121&amp;"9"))</f>
        <v>ZZZ9</v>
      </c>
      <c r="L121" s="145">
        <f t="shared" si="3"/>
        <v>999</v>
      </c>
      <c r="M121" s="169">
        <f t="shared" si="4"/>
        <v>999</v>
      </c>
      <c r="N121" s="166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6">
        <v>116</v>
      </c>
      <c r="B122" s="90"/>
      <c r="C122" s="90"/>
      <c r="D122" s="91"/>
      <c r="E122" s="161"/>
      <c r="F122" s="107"/>
      <c r="G122" s="107"/>
      <c r="H122" s="287"/>
      <c r="I122" s="172"/>
      <c r="J122" s="143" t="e">
        <f>IF(AND(Q122="",#REF!&gt;0,#REF!&lt;5),K122,)</f>
        <v>#REF!</v>
      </c>
      <c r="K122" s="141" t="str">
        <f>IF(D122="","ZZZ9",IF(AND(#REF!&gt;0,#REF!&lt;5),D122&amp;#REF!,D122&amp;"9"))</f>
        <v>ZZZ9</v>
      </c>
      <c r="L122" s="145">
        <f t="shared" si="3"/>
        <v>999</v>
      </c>
      <c r="M122" s="169">
        <f t="shared" si="4"/>
        <v>999</v>
      </c>
      <c r="N122" s="166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6">
        <v>117</v>
      </c>
      <c r="B123" s="90"/>
      <c r="C123" s="90"/>
      <c r="D123" s="91"/>
      <c r="E123" s="161"/>
      <c r="F123" s="107"/>
      <c r="G123" s="107"/>
      <c r="H123" s="287"/>
      <c r="I123" s="172"/>
      <c r="J123" s="143" t="e">
        <f>IF(AND(Q123="",#REF!&gt;0,#REF!&lt;5),K123,)</f>
        <v>#REF!</v>
      </c>
      <c r="K123" s="141" t="str">
        <f>IF(D123="","ZZZ9",IF(AND(#REF!&gt;0,#REF!&lt;5),D123&amp;#REF!,D123&amp;"9"))</f>
        <v>ZZZ9</v>
      </c>
      <c r="L123" s="145">
        <f t="shared" si="3"/>
        <v>999</v>
      </c>
      <c r="M123" s="169">
        <f t="shared" si="4"/>
        <v>999</v>
      </c>
      <c r="N123" s="166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6">
        <v>118</v>
      </c>
      <c r="B124" s="90"/>
      <c r="C124" s="90"/>
      <c r="D124" s="91"/>
      <c r="E124" s="161"/>
      <c r="F124" s="107"/>
      <c r="G124" s="107"/>
      <c r="H124" s="287"/>
      <c r="I124" s="172"/>
      <c r="J124" s="143" t="e">
        <f>IF(AND(Q124="",#REF!&gt;0,#REF!&lt;5),K124,)</f>
        <v>#REF!</v>
      </c>
      <c r="K124" s="141" t="str">
        <f>IF(D124="","ZZZ9",IF(AND(#REF!&gt;0,#REF!&lt;5),D124&amp;#REF!,D124&amp;"9"))</f>
        <v>ZZZ9</v>
      </c>
      <c r="L124" s="145">
        <f t="shared" si="3"/>
        <v>999</v>
      </c>
      <c r="M124" s="169">
        <f t="shared" si="4"/>
        <v>999</v>
      </c>
      <c r="N124" s="166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6">
        <v>119</v>
      </c>
      <c r="B125" s="90"/>
      <c r="C125" s="90"/>
      <c r="D125" s="91"/>
      <c r="E125" s="161"/>
      <c r="F125" s="107"/>
      <c r="G125" s="107"/>
      <c r="H125" s="287"/>
      <c r="I125" s="172"/>
      <c r="J125" s="143" t="e">
        <f>IF(AND(Q125="",#REF!&gt;0,#REF!&lt;5),K125,)</f>
        <v>#REF!</v>
      </c>
      <c r="K125" s="141" t="str">
        <f>IF(D125="","ZZZ9",IF(AND(#REF!&gt;0,#REF!&lt;5),D125&amp;#REF!,D125&amp;"9"))</f>
        <v>ZZZ9</v>
      </c>
      <c r="L125" s="145">
        <f t="shared" si="3"/>
        <v>999</v>
      </c>
      <c r="M125" s="169">
        <f t="shared" si="4"/>
        <v>999</v>
      </c>
      <c r="N125" s="166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6">
        <v>120</v>
      </c>
      <c r="B126" s="90"/>
      <c r="C126" s="90"/>
      <c r="D126" s="91"/>
      <c r="E126" s="161"/>
      <c r="F126" s="107"/>
      <c r="G126" s="107"/>
      <c r="H126" s="287"/>
      <c r="I126" s="172"/>
      <c r="J126" s="143" t="e">
        <f>IF(AND(Q126="",#REF!&gt;0,#REF!&lt;5),K126,)</f>
        <v>#REF!</v>
      </c>
      <c r="K126" s="141" t="str">
        <f>IF(D126="","ZZZ9",IF(AND(#REF!&gt;0,#REF!&lt;5),D126&amp;#REF!,D126&amp;"9"))</f>
        <v>ZZZ9</v>
      </c>
      <c r="L126" s="145">
        <f t="shared" si="3"/>
        <v>999</v>
      </c>
      <c r="M126" s="169">
        <f t="shared" si="4"/>
        <v>999</v>
      </c>
      <c r="N126" s="166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6">
        <v>121</v>
      </c>
      <c r="B127" s="90"/>
      <c r="C127" s="90"/>
      <c r="D127" s="91"/>
      <c r="E127" s="161"/>
      <c r="F127" s="107"/>
      <c r="G127" s="107"/>
      <c r="H127" s="287"/>
      <c r="I127" s="172"/>
      <c r="J127" s="143" t="e">
        <f>IF(AND(Q127="",#REF!&gt;0,#REF!&lt;5),K127,)</f>
        <v>#REF!</v>
      </c>
      <c r="K127" s="141" t="str">
        <f>IF(D127="","ZZZ9",IF(AND(#REF!&gt;0,#REF!&lt;5),D127&amp;#REF!,D127&amp;"9"))</f>
        <v>ZZZ9</v>
      </c>
      <c r="L127" s="145">
        <f t="shared" si="3"/>
        <v>999</v>
      </c>
      <c r="M127" s="169">
        <f t="shared" si="4"/>
        <v>999</v>
      </c>
      <c r="N127" s="166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6">
        <v>122</v>
      </c>
      <c r="B128" s="90"/>
      <c r="C128" s="90"/>
      <c r="D128" s="91"/>
      <c r="E128" s="161"/>
      <c r="F128" s="107"/>
      <c r="G128" s="107"/>
      <c r="H128" s="287"/>
      <c r="I128" s="172"/>
      <c r="J128" s="143" t="e">
        <f>IF(AND(Q128="",#REF!&gt;0,#REF!&lt;5),K128,)</f>
        <v>#REF!</v>
      </c>
      <c r="K128" s="141" t="str">
        <f>IF(D128="","ZZZ9",IF(AND(#REF!&gt;0,#REF!&lt;5),D128&amp;#REF!,D128&amp;"9"))</f>
        <v>ZZZ9</v>
      </c>
      <c r="L128" s="145">
        <f t="shared" si="3"/>
        <v>999</v>
      </c>
      <c r="M128" s="169">
        <f t="shared" si="4"/>
        <v>999</v>
      </c>
      <c r="N128" s="166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6">
        <v>123</v>
      </c>
      <c r="B129" s="90"/>
      <c r="C129" s="90"/>
      <c r="D129" s="91"/>
      <c r="E129" s="161"/>
      <c r="F129" s="107"/>
      <c r="G129" s="107"/>
      <c r="H129" s="287"/>
      <c r="I129" s="172"/>
      <c r="J129" s="143" t="e">
        <f>IF(AND(Q129="",#REF!&gt;0,#REF!&lt;5),K129,)</f>
        <v>#REF!</v>
      </c>
      <c r="K129" s="141" t="str">
        <f>IF(D129="","ZZZ9",IF(AND(#REF!&gt;0,#REF!&lt;5),D129&amp;#REF!,D129&amp;"9"))</f>
        <v>ZZZ9</v>
      </c>
      <c r="L129" s="145">
        <f t="shared" si="3"/>
        <v>999</v>
      </c>
      <c r="M129" s="169">
        <f t="shared" si="4"/>
        <v>999</v>
      </c>
      <c r="N129" s="166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6">
        <v>124</v>
      </c>
      <c r="B130" s="90"/>
      <c r="C130" s="90"/>
      <c r="D130" s="91"/>
      <c r="E130" s="161"/>
      <c r="F130" s="107"/>
      <c r="G130" s="107"/>
      <c r="H130" s="287"/>
      <c r="I130" s="172"/>
      <c r="J130" s="143" t="e">
        <f>IF(AND(Q130="",#REF!&gt;0,#REF!&lt;5),K130,)</f>
        <v>#REF!</v>
      </c>
      <c r="K130" s="141" t="str">
        <f>IF(D130="","ZZZ9",IF(AND(#REF!&gt;0,#REF!&lt;5),D130&amp;#REF!,D130&amp;"9"))</f>
        <v>ZZZ9</v>
      </c>
      <c r="L130" s="145">
        <f t="shared" si="3"/>
        <v>999</v>
      </c>
      <c r="M130" s="169">
        <f t="shared" si="4"/>
        <v>999</v>
      </c>
      <c r="N130" s="166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6">
        <v>125</v>
      </c>
      <c r="B131" s="90"/>
      <c r="C131" s="90"/>
      <c r="D131" s="91"/>
      <c r="E131" s="161"/>
      <c r="F131" s="107"/>
      <c r="G131" s="107"/>
      <c r="H131" s="287"/>
      <c r="I131" s="172"/>
      <c r="J131" s="143" t="e">
        <f>IF(AND(Q131="",#REF!&gt;0,#REF!&lt;5),K131,)</f>
        <v>#REF!</v>
      </c>
      <c r="K131" s="141" t="str">
        <f>IF(D131="","ZZZ9",IF(AND(#REF!&gt;0,#REF!&lt;5),D131&amp;#REF!,D131&amp;"9"))</f>
        <v>ZZZ9</v>
      </c>
      <c r="L131" s="145">
        <f t="shared" si="3"/>
        <v>999</v>
      </c>
      <c r="M131" s="169">
        <f t="shared" si="4"/>
        <v>999</v>
      </c>
      <c r="N131" s="166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6">
        <v>126</v>
      </c>
      <c r="B132" s="90"/>
      <c r="C132" s="90"/>
      <c r="D132" s="91"/>
      <c r="E132" s="161"/>
      <c r="F132" s="107"/>
      <c r="G132" s="107"/>
      <c r="H132" s="287"/>
      <c r="I132" s="172"/>
      <c r="J132" s="143" t="e">
        <f>IF(AND(Q132="",#REF!&gt;0,#REF!&lt;5),K132,)</f>
        <v>#REF!</v>
      </c>
      <c r="K132" s="141" t="str">
        <f>IF(D132="","ZZZ9",IF(AND(#REF!&gt;0,#REF!&lt;5),D132&amp;#REF!,D132&amp;"9"))</f>
        <v>ZZZ9</v>
      </c>
      <c r="L132" s="145">
        <f t="shared" si="3"/>
        <v>999</v>
      </c>
      <c r="M132" s="169">
        <f t="shared" si="4"/>
        <v>999</v>
      </c>
      <c r="N132" s="166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6">
        <v>127</v>
      </c>
      <c r="B133" s="90"/>
      <c r="C133" s="90"/>
      <c r="D133" s="91"/>
      <c r="E133" s="161"/>
      <c r="F133" s="107"/>
      <c r="G133" s="107"/>
      <c r="H133" s="287"/>
      <c r="I133" s="172"/>
      <c r="J133" s="143" t="e">
        <f>IF(AND(Q133="",#REF!&gt;0,#REF!&lt;5),K133,)</f>
        <v>#REF!</v>
      </c>
      <c r="K133" s="141" t="str">
        <f>IF(D133="","ZZZ9",IF(AND(#REF!&gt;0,#REF!&lt;5),D133&amp;#REF!,D133&amp;"9"))</f>
        <v>ZZZ9</v>
      </c>
      <c r="L133" s="145">
        <f t="shared" si="3"/>
        <v>999</v>
      </c>
      <c r="M133" s="169">
        <f t="shared" si="4"/>
        <v>999</v>
      </c>
      <c r="N133" s="166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6">
        <v>128</v>
      </c>
      <c r="B134" s="90"/>
      <c r="C134" s="90"/>
      <c r="D134" s="91"/>
      <c r="E134" s="161"/>
      <c r="F134" s="107"/>
      <c r="G134" s="107"/>
      <c r="H134" s="287"/>
      <c r="I134" s="172"/>
      <c r="J134" s="143" t="e">
        <f>IF(AND(Q134="",#REF!&gt;0,#REF!&lt;5),K134,)</f>
        <v>#REF!</v>
      </c>
      <c r="K134" s="141" t="str">
        <f>IF(D134="","ZZZ9",IF(AND(#REF!&gt;0,#REF!&lt;5),D134&amp;#REF!,D134&amp;"9"))</f>
        <v>ZZZ9</v>
      </c>
      <c r="L134" s="145">
        <f t="shared" si="3"/>
        <v>999</v>
      </c>
      <c r="M134" s="169">
        <f t="shared" si="4"/>
        <v>999</v>
      </c>
      <c r="N134" s="166"/>
      <c r="O134" s="170"/>
      <c r="P134" s="171">
        <f t="shared" si="5"/>
        <v>999</v>
      </c>
      <c r="Q134" s="172"/>
    </row>
    <row r="135" spans="1:17" x14ac:dyDescent="0.25">
      <c r="A135" s="146">
        <v>129</v>
      </c>
      <c r="B135" s="90"/>
      <c r="C135" s="90"/>
      <c r="D135" s="91"/>
      <c r="E135" s="161"/>
      <c r="F135" s="107"/>
      <c r="G135" s="107"/>
      <c r="H135" s="287"/>
      <c r="I135" s="172"/>
      <c r="J135" s="143" t="e">
        <f>IF(AND(Q135="",#REF!&gt;0,#REF!&lt;5),K135,)</f>
        <v>#REF!</v>
      </c>
      <c r="K135" s="141" t="str">
        <f>IF(D135="","ZZZ9",IF(AND(#REF!&gt;0,#REF!&lt;5),D135&amp;#REF!,D135&amp;"9"))</f>
        <v>ZZZ9</v>
      </c>
      <c r="L135" s="145">
        <f t="shared" si="3"/>
        <v>999</v>
      </c>
      <c r="M135" s="169">
        <f t="shared" si="4"/>
        <v>999</v>
      </c>
      <c r="N135" s="166"/>
      <c r="O135" s="140"/>
      <c r="P135" s="108">
        <f t="shared" si="5"/>
        <v>999</v>
      </c>
      <c r="Q135" s="92"/>
    </row>
    <row r="136" spans="1:17" x14ac:dyDescent="0.25">
      <c r="A136" s="146">
        <v>130</v>
      </c>
      <c r="B136" s="90"/>
      <c r="C136" s="90"/>
      <c r="D136" s="91"/>
      <c r="E136" s="161"/>
      <c r="F136" s="107"/>
      <c r="G136" s="107"/>
      <c r="H136" s="287"/>
      <c r="I136" s="172"/>
      <c r="J136" s="143" t="e">
        <f>IF(AND(Q136="",#REF!&gt;0,#REF!&lt;5),K136,)</f>
        <v>#REF!</v>
      </c>
      <c r="K136" s="141" t="str">
        <f>IF(D136="","ZZZ9",IF(AND(#REF!&gt;0,#REF!&lt;5),D136&amp;#REF!,D136&amp;"9"))</f>
        <v>ZZZ9</v>
      </c>
      <c r="L136" s="145">
        <f t="shared" si="3"/>
        <v>999</v>
      </c>
      <c r="M136" s="169">
        <f t="shared" si="4"/>
        <v>999</v>
      </c>
      <c r="N136" s="166"/>
      <c r="O136" s="140"/>
      <c r="P136" s="108">
        <f t="shared" si="5"/>
        <v>999</v>
      </c>
      <c r="Q136" s="92"/>
    </row>
    <row r="137" spans="1:17" x14ac:dyDescent="0.25">
      <c r="A137" s="146">
        <v>131</v>
      </c>
      <c r="B137" s="90"/>
      <c r="C137" s="90"/>
      <c r="D137" s="91"/>
      <c r="E137" s="161"/>
      <c r="F137" s="107"/>
      <c r="G137" s="107"/>
      <c r="H137" s="287"/>
      <c r="I137" s="172"/>
      <c r="J137" s="143" t="e">
        <f>IF(AND(Q137="",#REF!&gt;0,#REF!&lt;5),K137,)</f>
        <v>#REF!</v>
      </c>
      <c r="K137" s="141" t="str">
        <f>IF(D137="","ZZZ9",IF(AND(#REF!&gt;0,#REF!&lt;5),D137&amp;#REF!,D137&amp;"9"))</f>
        <v>ZZZ9</v>
      </c>
      <c r="L137" s="145">
        <f t="shared" si="3"/>
        <v>999</v>
      </c>
      <c r="M137" s="169">
        <f t="shared" si="4"/>
        <v>999</v>
      </c>
      <c r="N137" s="166"/>
      <c r="O137" s="140"/>
      <c r="P137" s="108">
        <f t="shared" si="5"/>
        <v>999</v>
      </c>
      <c r="Q137" s="92"/>
    </row>
    <row r="138" spans="1:17" x14ac:dyDescent="0.25">
      <c r="A138" s="146">
        <v>132</v>
      </c>
      <c r="B138" s="90"/>
      <c r="C138" s="90"/>
      <c r="D138" s="91"/>
      <c r="E138" s="161"/>
      <c r="F138" s="107"/>
      <c r="G138" s="107"/>
      <c r="H138" s="287"/>
      <c r="I138" s="172"/>
      <c r="J138" s="143" t="e">
        <f>IF(AND(Q138="",#REF!&gt;0,#REF!&lt;5),K138,)</f>
        <v>#REF!</v>
      </c>
      <c r="K138" s="141" t="str">
        <f>IF(D138="","ZZZ9",IF(AND(#REF!&gt;0,#REF!&lt;5),D138&amp;#REF!,D138&amp;"9"))</f>
        <v>ZZZ9</v>
      </c>
      <c r="L138" s="145">
        <f t="shared" si="3"/>
        <v>999</v>
      </c>
      <c r="M138" s="169">
        <f t="shared" si="4"/>
        <v>999</v>
      </c>
      <c r="N138" s="166"/>
      <c r="O138" s="140"/>
      <c r="P138" s="108">
        <f t="shared" si="5"/>
        <v>999</v>
      </c>
      <c r="Q138" s="92"/>
    </row>
    <row r="139" spans="1:17" x14ac:dyDescent="0.25">
      <c r="A139" s="146">
        <v>133</v>
      </c>
      <c r="B139" s="90"/>
      <c r="C139" s="90"/>
      <c r="D139" s="91"/>
      <c r="E139" s="161"/>
      <c r="F139" s="107"/>
      <c r="G139" s="107"/>
      <c r="H139" s="287"/>
      <c r="I139" s="172"/>
      <c r="J139" s="143" t="e">
        <f>IF(AND(Q139="",#REF!&gt;0,#REF!&lt;5),K139,)</f>
        <v>#REF!</v>
      </c>
      <c r="K139" s="141" t="str">
        <f>IF(D139="","ZZZ9",IF(AND(#REF!&gt;0,#REF!&lt;5),D139&amp;#REF!,D139&amp;"9"))</f>
        <v>ZZZ9</v>
      </c>
      <c r="L139" s="145">
        <f t="shared" si="3"/>
        <v>999</v>
      </c>
      <c r="M139" s="169">
        <f t="shared" si="4"/>
        <v>999</v>
      </c>
      <c r="N139" s="166"/>
      <c r="O139" s="140"/>
      <c r="P139" s="108">
        <f t="shared" si="5"/>
        <v>999</v>
      </c>
      <c r="Q139" s="92"/>
    </row>
    <row r="140" spans="1:17" x14ac:dyDescent="0.25">
      <c r="A140" s="146">
        <v>134</v>
      </c>
      <c r="B140" s="90"/>
      <c r="C140" s="90"/>
      <c r="D140" s="91"/>
      <c r="E140" s="161"/>
      <c r="F140" s="107"/>
      <c r="G140" s="107"/>
      <c r="H140" s="287"/>
      <c r="I140" s="172"/>
      <c r="J140" s="143" t="e">
        <f>IF(AND(Q140="",#REF!&gt;0,#REF!&lt;5),K140,)</f>
        <v>#REF!</v>
      </c>
      <c r="K140" s="141" t="str">
        <f>IF(D140="","ZZZ9",IF(AND(#REF!&gt;0,#REF!&lt;5),D140&amp;#REF!,D140&amp;"9"))</f>
        <v>ZZZ9</v>
      </c>
      <c r="L140" s="145">
        <f t="shared" si="3"/>
        <v>999</v>
      </c>
      <c r="M140" s="169">
        <f t="shared" si="4"/>
        <v>999</v>
      </c>
      <c r="N140" s="166"/>
      <c r="O140" s="140"/>
      <c r="P140" s="108">
        <f t="shared" si="5"/>
        <v>999</v>
      </c>
      <c r="Q140" s="92"/>
    </row>
    <row r="141" spans="1:17" x14ac:dyDescent="0.25">
      <c r="A141" s="146">
        <v>135</v>
      </c>
      <c r="B141" s="90"/>
      <c r="C141" s="90"/>
      <c r="D141" s="91"/>
      <c r="E141" s="161"/>
      <c r="F141" s="107"/>
      <c r="G141" s="107"/>
      <c r="H141" s="287"/>
      <c r="I141" s="172"/>
      <c r="J141" s="143" t="e">
        <f>IF(AND(Q141="",#REF!&gt;0,#REF!&lt;5),K141,)</f>
        <v>#REF!</v>
      </c>
      <c r="K141" s="141" t="str">
        <f>IF(D141="","ZZZ9",IF(AND(#REF!&gt;0,#REF!&lt;5),D141&amp;#REF!,D141&amp;"9"))</f>
        <v>ZZZ9</v>
      </c>
      <c r="L141" s="145">
        <f t="shared" si="3"/>
        <v>999</v>
      </c>
      <c r="M141" s="169">
        <f t="shared" si="4"/>
        <v>999</v>
      </c>
      <c r="N141" s="166"/>
      <c r="O141" s="170"/>
      <c r="P141" s="171">
        <f t="shared" si="5"/>
        <v>999</v>
      </c>
      <c r="Q141" s="172"/>
    </row>
    <row r="142" spans="1:17" x14ac:dyDescent="0.25">
      <c r="A142" s="146">
        <v>136</v>
      </c>
      <c r="B142" s="90"/>
      <c r="C142" s="90"/>
      <c r="D142" s="91"/>
      <c r="E142" s="161"/>
      <c r="F142" s="107"/>
      <c r="G142" s="107"/>
      <c r="H142" s="287"/>
      <c r="I142" s="172"/>
      <c r="J142" s="143" t="e">
        <f>IF(AND(Q142="",#REF!&gt;0,#REF!&lt;5),K142,)</f>
        <v>#REF!</v>
      </c>
      <c r="K142" s="141" t="str">
        <f>IF(D142="","ZZZ9",IF(AND(#REF!&gt;0,#REF!&lt;5),D142&amp;#REF!,D142&amp;"9"))</f>
        <v>ZZZ9</v>
      </c>
      <c r="L142" s="145">
        <f t="shared" si="3"/>
        <v>999</v>
      </c>
      <c r="M142" s="169">
        <f t="shared" si="4"/>
        <v>999</v>
      </c>
      <c r="N142" s="166"/>
      <c r="O142" s="140"/>
      <c r="P142" s="108">
        <f t="shared" si="5"/>
        <v>999</v>
      </c>
      <c r="Q142" s="92"/>
    </row>
    <row r="143" spans="1:17" x14ac:dyDescent="0.25">
      <c r="A143" s="146">
        <v>137</v>
      </c>
      <c r="B143" s="90"/>
      <c r="C143" s="90"/>
      <c r="D143" s="91"/>
      <c r="E143" s="161"/>
      <c r="F143" s="107"/>
      <c r="G143" s="107"/>
      <c r="H143" s="287"/>
      <c r="I143" s="172"/>
      <c r="J143" s="143" t="e">
        <f>IF(AND(Q143="",#REF!&gt;0,#REF!&lt;5),K143,)</f>
        <v>#REF!</v>
      </c>
      <c r="K143" s="141" t="str">
        <f>IF(D143="","ZZZ9",IF(AND(#REF!&gt;0,#REF!&lt;5),D143&amp;#REF!,D143&amp;"9"))</f>
        <v>ZZZ9</v>
      </c>
      <c r="L143" s="145">
        <f t="shared" si="3"/>
        <v>999</v>
      </c>
      <c r="M143" s="169">
        <f t="shared" si="4"/>
        <v>999</v>
      </c>
      <c r="N143" s="166"/>
      <c r="O143" s="140"/>
      <c r="P143" s="108">
        <f t="shared" si="5"/>
        <v>999</v>
      </c>
      <c r="Q143" s="92"/>
    </row>
    <row r="144" spans="1:17" x14ac:dyDescent="0.25">
      <c r="A144" s="146">
        <v>138</v>
      </c>
      <c r="B144" s="90"/>
      <c r="C144" s="90"/>
      <c r="D144" s="91"/>
      <c r="E144" s="161"/>
      <c r="F144" s="107"/>
      <c r="G144" s="107"/>
      <c r="H144" s="287"/>
      <c r="I144" s="172"/>
      <c r="J144" s="143" t="e">
        <f>IF(AND(Q144="",#REF!&gt;0,#REF!&lt;5),K144,)</f>
        <v>#REF!</v>
      </c>
      <c r="K144" s="141" t="str">
        <f>IF(D144="","ZZZ9",IF(AND(#REF!&gt;0,#REF!&lt;5),D144&amp;#REF!,D144&amp;"9"))</f>
        <v>ZZZ9</v>
      </c>
      <c r="L144" s="145">
        <f t="shared" si="3"/>
        <v>999</v>
      </c>
      <c r="M144" s="169">
        <f t="shared" si="4"/>
        <v>999</v>
      </c>
      <c r="N144" s="166"/>
      <c r="O144" s="140"/>
      <c r="P144" s="108">
        <f t="shared" si="5"/>
        <v>999</v>
      </c>
      <c r="Q144" s="92"/>
    </row>
    <row r="145" spans="1:17" x14ac:dyDescent="0.25">
      <c r="A145" s="146">
        <v>139</v>
      </c>
      <c r="B145" s="90"/>
      <c r="C145" s="90"/>
      <c r="D145" s="91"/>
      <c r="E145" s="161"/>
      <c r="F145" s="107"/>
      <c r="G145" s="107"/>
      <c r="H145" s="287"/>
      <c r="I145" s="172"/>
      <c r="J145" s="143" t="e">
        <f>IF(AND(Q145="",#REF!&gt;0,#REF!&lt;5),K145,)</f>
        <v>#REF!</v>
      </c>
      <c r="K145" s="141" t="str">
        <f>IF(D145="","ZZZ9",IF(AND(#REF!&gt;0,#REF!&lt;5),D145&amp;#REF!,D145&amp;"9"))</f>
        <v>ZZZ9</v>
      </c>
      <c r="L145" s="145">
        <f t="shared" si="3"/>
        <v>999</v>
      </c>
      <c r="M145" s="169">
        <f t="shared" si="4"/>
        <v>999</v>
      </c>
      <c r="N145" s="166"/>
      <c r="O145" s="140"/>
      <c r="P145" s="108">
        <f t="shared" si="5"/>
        <v>999</v>
      </c>
      <c r="Q145" s="92"/>
    </row>
    <row r="146" spans="1:17" x14ac:dyDescent="0.25">
      <c r="A146" s="146">
        <v>140</v>
      </c>
      <c r="B146" s="90"/>
      <c r="C146" s="90"/>
      <c r="D146" s="91"/>
      <c r="E146" s="161"/>
      <c r="F146" s="107"/>
      <c r="G146" s="107"/>
      <c r="H146" s="287"/>
      <c r="I146" s="172"/>
      <c r="J146" s="143" t="e">
        <f>IF(AND(Q146="",#REF!&gt;0,#REF!&lt;5),K146,)</f>
        <v>#REF!</v>
      </c>
      <c r="K146" s="141" t="str">
        <f>IF(D146="","ZZZ9",IF(AND(#REF!&gt;0,#REF!&lt;5),D146&amp;#REF!,D146&amp;"9"))</f>
        <v>ZZZ9</v>
      </c>
      <c r="L146" s="145">
        <f t="shared" si="3"/>
        <v>999</v>
      </c>
      <c r="M146" s="169">
        <f t="shared" si="4"/>
        <v>999</v>
      </c>
      <c r="N146" s="166"/>
      <c r="O146" s="140"/>
      <c r="P146" s="108">
        <f t="shared" si="5"/>
        <v>999</v>
      </c>
      <c r="Q146" s="92"/>
    </row>
    <row r="147" spans="1:17" x14ac:dyDescent="0.25">
      <c r="A147" s="146">
        <v>141</v>
      </c>
      <c r="B147" s="90"/>
      <c r="C147" s="90"/>
      <c r="D147" s="91"/>
      <c r="E147" s="161"/>
      <c r="F147" s="107"/>
      <c r="G147" s="107"/>
      <c r="H147" s="287"/>
      <c r="I147" s="172"/>
      <c r="J147" s="143" t="e">
        <f>IF(AND(Q147="",#REF!&gt;0,#REF!&lt;5),K147,)</f>
        <v>#REF!</v>
      </c>
      <c r="K147" s="141" t="str">
        <f>IF(D147="","ZZZ9",IF(AND(#REF!&gt;0,#REF!&lt;5),D147&amp;#REF!,D147&amp;"9"))</f>
        <v>ZZZ9</v>
      </c>
      <c r="L147" s="145">
        <f t="shared" si="3"/>
        <v>999</v>
      </c>
      <c r="M147" s="169">
        <f t="shared" si="4"/>
        <v>999</v>
      </c>
      <c r="N147" s="166"/>
      <c r="O147" s="140"/>
      <c r="P147" s="108">
        <f t="shared" si="5"/>
        <v>999</v>
      </c>
      <c r="Q147" s="92"/>
    </row>
    <row r="148" spans="1:17" x14ac:dyDescent="0.25">
      <c r="A148" s="146">
        <v>142</v>
      </c>
      <c r="B148" s="90"/>
      <c r="C148" s="90"/>
      <c r="D148" s="91"/>
      <c r="E148" s="161"/>
      <c r="F148" s="107"/>
      <c r="G148" s="107"/>
      <c r="H148" s="287"/>
      <c r="I148" s="172"/>
      <c r="J148" s="143" t="e">
        <f>IF(AND(Q148="",#REF!&gt;0,#REF!&lt;5),K148,)</f>
        <v>#REF!</v>
      </c>
      <c r="K148" s="141" t="str">
        <f>IF(D148="","ZZZ9",IF(AND(#REF!&gt;0,#REF!&lt;5),D148&amp;#REF!,D148&amp;"9"))</f>
        <v>ZZZ9</v>
      </c>
      <c r="L148" s="145">
        <f t="shared" si="3"/>
        <v>999</v>
      </c>
      <c r="M148" s="169">
        <f t="shared" si="4"/>
        <v>999</v>
      </c>
      <c r="N148" s="166"/>
      <c r="O148" s="170"/>
      <c r="P148" s="171">
        <f t="shared" si="5"/>
        <v>999</v>
      </c>
      <c r="Q148" s="172"/>
    </row>
    <row r="149" spans="1:17" x14ac:dyDescent="0.25">
      <c r="A149" s="146">
        <v>143</v>
      </c>
      <c r="B149" s="90"/>
      <c r="C149" s="90"/>
      <c r="D149" s="91"/>
      <c r="E149" s="161"/>
      <c r="F149" s="107"/>
      <c r="G149" s="107"/>
      <c r="H149" s="287"/>
      <c r="I149" s="172"/>
      <c r="J149" s="143" t="e">
        <f>IF(AND(Q149="",#REF!&gt;0,#REF!&lt;5),K149,)</f>
        <v>#REF!</v>
      </c>
      <c r="K149" s="141" t="str">
        <f>IF(D149="","ZZZ9",IF(AND(#REF!&gt;0,#REF!&lt;5),D149&amp;#REF!,D149&amp;"9"))</f>
        <v>ZZZ9</v>
      </c>
      <c r="L149" s="145">
        <f t="shared" si="3"/>
        <v>999</v>
      </c>
      <c r="M149" s="169">
        <f t="shared" si="4"/>
        <v>999</v>
      </c>
      <c r="N149" s="166"/>
      <c r="O149" s="140"/>
      <c r="P149" s="108">
        <f t="shared" si="5"/>
        <v>999</v>
      </c>
      <c r="Q149" s="92"/>
    </row>
    <row r="150" spans="1:17" x14ac:dyDescent="0.25">
      <c r="A150" s="146">
        <v>144</v>
      </c>
      <c r="B150" s="90"/>
      <c r="C150" s="90"/>
      <c r="D150" s="91"/>
      <c r="E150" s="161"/>
      <c r="F150" s="107"/>
      <c r="G150" s="107"/>
      <c r="H150" s="287"/>
      <c r="I150" s="172"/>
      <c r="J150" s="143" t="e">
        <f>IF(AND(Q150="",#REF!&gt;0,#REF!&lt;5),K150,)</f>
        <v>#REF!</v>
      </c>
      <c r="K150" s="141" t="str">
        <f>IF(D150="","ZZZ9",IF(AND(#REF!&gt;0,#REF!&lt;5),D150&amp;#REF!,D150&amp;"9"))</f>
        <v>ZZZ9</v>
      </c>
      <c r="L150" s="145">
        <f t="shared" si="3"/>
        <v>999</v>
      </c>
      <c r="M150" s="169">
        <f t="shared" si="4"/>
        <v>999</v>
      </c>
      <c r="N150" s="166"/>
      <c r="O150" s="140"/>
      <c r="P150" s="108">
        <f t="shared" si="5"/>
        <v>999</v>
      </c>
      <c r="Q150" s="92"/>
    </row>
    <row r="151" spans="1:17" x14ac:dyDescent="0.25">
      <c r="A151" s="146">
        <v>145</v>
      </c>
      <c r="B151" s="90"/>
      <c r="C151" s="90"/>
      <c r="D151" s="91"/>
      <c r="E151" s="161"/>
      <c r="F151" s="107"/>
      <c r="G151" s="107"/>
      <c r="H151" s="287"/>
      <c r="I151" s="172"/>
      <c r="J151" s="143" t="e">
        <f>IF(AND(Q151="",#REF!&gt;0,#REF!&lt;5),K151,)</f>
        <v>#REF!</v>
      </c>
      <c r="K151" s="141" t="str">
        <f>IF(D151="","ZZZ9",IF(AND(#REF!&gt;0,#REF!&lt;5),D151&amp;#REF!,D151&amp;"9"))</f>
        <v>ZZZ9</v>
      </c>
      <c r="L151" s="145">
        <f t="shared" si="3"/>
        <v>999</v>
      </c>
      <c r="M151" s="169">
        <f t="shared" si="4"/>
        <v>999</v>
      </c>
      <c r="N151" s="166"/>
      <c r="O151" s="140"/>
      <c r="P151" s="108">
        <f t="shared" si="5"/>
        <v>999</v>
      </c>
      <c r="Q151" s="92"/>
    </row>
    <row r="152" spans="1:17" x14ac:dyDescent="0.25">
      <c r="A152" s="146">
        <v>146</v>
      </c>
      <c r="B152" s="90"/>
      <c r="C152" s="90"/>
      <c r="D152" s="91"/>
      <c r="E152" s="161"/>
      <c r="F152" s="107"/>
      <c r="G152" s="107"/>
      <c r="H152" s="287"/>
      <c r="I152" s="172"/>
      <c r="J152" s="143" t="e">
        <f>IF(AND(Q152="",#REF!&gt;0,#REF!&lt;5),K152,)</f>
        <v>#REF!</v>
      </c>
      <c r="K152" s="141" t="str">
        <f>IF(D152="","ZZZ9",IF(AND(#REF!&gt;0,#REF!&lt;5),D152&amp;#REF!,D152&amp;"9"))</f>
        <v>ZZZ9</v>
      </c>
      <c r="L152" s="145">
        <f t="shared" si="3"/>
        <v>999</v>
      </c>
      <c r="M152" s="169">
        <f t="shared" si="4"/>
        <v>999</v>
      </c>
      <c r="N152" s="166"/>
      <c r="O152" s="140"/>
      <c r="P152" s="108">
        <f t="shared" si="5"/>
        <v>999</v>
      </c>
      <c r="Q152" s="92"/>
    </row>
    <row r="153" spans="1:17" x14ac:dyDescent="0.25">
      <c r="A153" s="146">
        <v>147</v>
      </c>
      <c r="B153" s="90"/>
      <c r="C153" s="90"/>
      <c r="D153" s="91"/>
      <c r="E153" s="161"/>
      <c r="F153" s="107"/>
      <c r="G153" s="107"/>
      <c r="H153" s="287"/>
      <c r="I153" s="172"/>
      <c r="J153" s="143" t="e">
        <f>IF(AND(Q153="",#REF!&gt;0,#REF!&lt;5),K153,)</f>
        <v>#REF!</v>
      </c>
      <c r="K153" s="141" t="str">
        <f>IF(D153="","ZZZ9",IF(AND(#REF!&gt;0,#REF!&lt;5),D153&amp;#REF!,D153&amp;"9"))</f>
        <v>ZZZ9</v>
      </c>
      <c r="L153" s="145">
        <f t="shared" si="3"/>
        <v>999</v>
      </c>
      <c r="M153" s="169">
        <f t="shared" si="4"/>
        <v>999</v>
      </c>
      <c r="N153" s="166"/>
      <c r="O153" s="140"/>
      <c r="P153" s="108">
        <f t="shared" si="5"/>
        <v>999</v>
      </c>
      <c r="Q153" s="92"/>
    </row>
    <row r="154" spans="1:17" x14ac:dyDescent="0.25">
      <c r="A154" s="146">
        <v>148</v>
      </c>
      <c r="B154" s="90"/>
      <c r="C154" s="90"/>
      <c r="D154" s="91"/>
      <c r="E154" s="161"/>
      <c r="F154" s="107"/>
      <c r="G154" s="107"/>
      <c r="H154" s="287"/>
      <c r="I154" s="172"/>
      <c r="J154" s="143" t="e">
        <f>IF(AND(Q154="",#REF!&gt;0,#REF!&lt;5),K154,)</f>
        <v>#REF!</v>
      </c>
      <c r="K154" s="141" t="str">
        <f>IF(D154="","ZZZ9",IF(AND(#REF!&gt;0,#REF!&lt;5),D154&amp;#REF!,D154&amp;"9"))</f>
        <v>ZZZ9</v>
      </c>
      <c r="L154" s="145">
        <f t="shared" si="3"/>
        <v>999</v>
      </c>
      <c r="M154" s="169">
        <f t="shared" si="4"/>
        <v>999</v>
      </c>
      <c r="N154" s="166"/>
      <c r="O154" s="140"/>
      <c r="P154" s="108">
        <f t="shared" si="5"/>
        <v>999</v>
      </c>
      <c r="Q154" s="92"/>
    </row>
    <row r="155" spans="1:17" x14ac:dyDescent="0.25">
      <c r="A155" s="146">
        <v>149</v>
      </c>
      <c r="B155" s="90"/>
      <c r="C155" s="90"/>
      <c r="D155" s="91"/>
      <c r="E155" s="161"/>
      <c r="F155" s="107"/>
      <c r="G155" s="107"/>
      <c r="H155" s="287"/>
      <c r="I155" s="172"/>
      <c r="J155" s="143" t="e">
        <f>IF(AND(Q155="",#REF!&gt;0,#REF!&lt;5),K155,)</f>
        <v>#REF!</v>
      </c>
      <c r="K155" s="141" t="str">
        <f>IF(D155="","ZZZ9",IF(AND(#REF!&gt;0,#REF!&lt;5),D155&amp;#REF!,D155&amp;"9"))</f>
        <v>ZZZ9</v>
      </c>
      <c r="L155" s="145">
        <f t="shared" si="3"/>
        <v>999</v>
      </c>
      <c r="M155" s="169">
        <f t="shared" si="4"/>
        <v>999</v>
      </c>
      <c r="N155" s="166"/>
      <c r="O155" s="140"/>
      <c r="P155" s="108">
        <f t="shared" si="5"/>
        <v>999</v>
      </c>
      <c r="Q155" s="92"/>
    </row>
    <row r="156" spans="1:17" x14ac:dyDescent="0.25">
      <c r="A156" s="146">
        <v>150</v>
      </c>
      <c r="B156" s="90"/>
      <c r="C156" s="90"/>
      <c r="D156" s="91"/>
      <c r="E156" s="161"/>
      <c r="F156" s="107"/>
      <c r="G156" s="107"/>
      <c r="H156" s="287"/>
      <c r="I156" s="172"/>
      <c r="J156" s="143" t="e">
        <f>IF(AND(Q156="",#REF!&gt;0,#REF!&lt;5),K156,)</f>
        <v>#REF!</v>
      </c>
      <c r="K156" s="141" t="str">
        <f>IF(D156="","ZZZ9",IF(AND(#REF!&gt;0,#REF!&lt;5),D156&amp;#REF!,D156&amp;"9"))</f>
        <v>ZZZ9</v>
      </c>
      <c r="L156" s="145">
        <f t="shared" si="3"/>
        <v>999</v>
      </c>
      <c r="M156" s="169">
        <f t="shared" si="4"/>
        <v>999</v>
      </c>
      <c r="N156" s="166"/>
      <c r="O156" s="140"/>
      <c r="P156" s="108">
        <f t="shared" si="5"/>
        <v>999</v>
      </c>
      <c r="Q156" s="92"/>
    </row>
  </sheetData>
  <conditionalFormatting sqref="E7:E156">
    <cfRule type="expression" dxfId="538" priority="16" stopIfTrue="1">
      <formula>AND(ROUNDDOWN(($A$4-E7)/365.25,0)&lt;=13,G7&lt;&gt;"OK")</formula>
    </cfRule>
    <cfRule type="expression" dxfId="537" priority="17" stopIfTrue="1">
      <formula>AND(ROUNDDOWN(($A$4-E7)/365.25,0)&lt;=14,G7&lt;&gt;"OK")</formula>
    </cfRule>
    <cfRule type="expression" dxfId="536" priority="18" stopIfTrue="1">
      <formula>AND(ROUNDDOWN(($A$4-E7)/365.25,0)&lt;=17,G7&lt;&gt;"OK")</formula>
    </cfRule>
  </conditionalFormatting>
  <conditionalFormatting sqref="J7:J156">
    <cfRule type="cellIs" dxfId="535" priority="15" stopIfTrue="1" operator="equal">
      <formula>"Z"</formula>
    </cfRule>
  </conditionalFormatting>
  <conditionalFormatting sqref="A7:D156">
    <cfRule type="expression" dxfId="534" priority="14" stopIfTrue="1">
      <formula>$Q7&gt;=1</formula>
    </cfRule>
  </conditionalFormatting>
  <conditionalFormatting sqref="E7:E14">
    <cfRule type="expression" dxfId="533" priority="11" stopIfTrue="1">
      <formula>AND(ROUNDDOWN(($A$4-E7)/365.25,0)&lt;=13,G7&lt;&gt;"OK")</formula>
    </cfRule>
    <cfRule type="expression" dxfId="532" priority="12" stopIfTrue="1">
      <formula>AND(ROUNDDOWN(($A$4-E7)/365.25,0)&lt;=14,G7&lt;&gt;"OK")</formula>
    </cfRule>
    <cfRule type="expression" dxfId="531" priority="13" stopIfTrue="1">
      <formula>AND(ROUNDDOWN(($A$4-E7)/365.25,0)&lt;=17,G7&lt;&gt;"OK")</formula>
    </cfRule>
  </conditionalFormatting>
  <conditionalFormatting sqref="J7:J14">
    <cfRule type="cellIs" dxfId="530" priority="10" stopIfTrue="1" operator="equal">
      <formula>"Z"</formula>
    </cfRule>
  </conditionalFormatting>
  <conditionalFormatting sqref="B7:D14">
    <cfRule type="expression" dxfId="529" priority="9" stopIfTrue="1">
      <formula>$Q7&gt;=1</formula>
    </cfRule>
  </conditionalFormatting>
  <conditionalFormatting sqref="E7:E14">
    <cfRule type="expression" dxfId="528" priority="6" stopIfTrue="1">
      <formula>AND(ROUNDDOWN(($A$4-E7)/365.25,0)&lt;=13,G7&lt;&gt;"OK")</formula>
    </cfRule>
    <cfRule type="expression" dxfId="527" priority="7" stopIfTrue="1">
      <formula>AND(ROUNDDOWN(($A$4-E7)/365.25,0)&lt;=14,G7&lt;&gt;"OK")</formula>
    </cfRule>
    <cfRule type="expression" dxfId="526" priority="8" stopIfTrue="1">
      <formula>AND(ROUNDDOWN(($A$4-E7)/365.25,0)&lt;=17,G7&lt;&gt;"OK")</formula>
    </cfRule>
  </conditionalFormatting>
  <conditionalFormatting sqref="B7:D14">
    <cfRule type="expression" dxfId="525" priority="5" stopIfTrue="1">
      <formula>$Q7&gt;=1</formula>
    </cfRule>
  </conditionalFormatting>
  <conditionalFormatting sqref="E7:E27 E29:E37">
    <cfRule type="expression" dxfId="524" priority="2" stopIfTrue="1">
      <formula>AND(ROUNDDOWN(($A$4-E7)/365.25,0)&lt;=13,G7&lt;&gt;"OK")</formula>
    </cfRule>
    <cfRule type="expression" dxfId="523" priority="3" stopIfTrue="1">
      <formula>AND(ROUNDDOWN(($A$4-E7)/365.25,0)&lt;=14,G7&lt;&gt;"OK")</formula>
    </cfRule>
    <cfRule type="expression" dxfId="522" priority="4" stopIfTrue="1">
      <formula>AND(ROUNDDOWN(($A$4-E7)/365.25,0)&lt;=17,G7&lt;&gt;"OK")</formula>
    </cfRule>
  </conditionalFormatting>
  <conditionalFormatting sqref="B7:D37">
    <cfRule type="expression" dxfId="52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C6FB-CB7C-4444-BCF4-DC53F4F57BCD}">
  <sheetPr codeName="Munka23">
    <tabColor indexed="11"/>
  </sheetPr>
  <dimension ref="A1:AK43"/>
  <sheetViews>
    <sheetView workbookViewId="0">
      <selection activeCell="B12" sqref="B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61" hidden="1" customWidth="1"/>
    <col min="26" max="37" width="0" style="261" hidden="1" customWidth="1"/>
  </cols>
  <sheetData>
    <row r="1" spans="1:37" ht="24.6" x14ac:dyDescent="0.25">
      <c r="A1" s="324" t="str">
        <f>Altalanos!$A$6</f>
        <v>Baranya Vármegyei Tenisz Diákolimpia - A kategória</v>
      </c>
      <c r="B1" s="324"/>
      <c r="C1" s="324"/>
      <c r="D1" s="324"/>
      <c r="E1" s="324"/>
      <c r="F1" s="324"/>
      <c r="G1" s="177"/>
      <c r="H1" s="180" t="s">
        <v>47</v>
      </c>
      <c r="I1" s="178"/>
      <c r="J1" s="179"/>
      <c r="L1" s="181"/>
      <c r="M1" s="205"/>
      <c r="N1" s="207"/>
      <c r="O1" s="207" t="s">
        <v>11</v>
      </c>
      <c r="P1" s="207"/>
      <c r="Q1" s="208"/>
      <c r="R1" s="207"/>
      <c r="S1" s="209"/>
      <c r="Y1"/>
      <c r="Z1"/>
      <c r="AA1"/>
      <c r="AB1" s="269" t="e">
        <f>IF(Y5=1,CONCATENATE(VLOOKUP(Y3,AA16:AH27,2)),CONCATENATE(VLOOKUP(Y3,AA2:AK13,2)))</f>
        <v>#N/A</v>
      </c>
      <c r="AC1" s="269" t="e">
        <f>IF(Y5=1,CONCATENATE(VLOOKUP(Y3,AA16:AK27,3)),CONCATENATE(VLOOKUP(Y3,AA2:AK13,3)))</f>
        <v>#N/A</v>
      </c>
      <c r="AD1" s="269" t="e">
        <f>IF(Y5=1,CONCATENATE(VLOOKUP(Y3,AA16:AK27,4)),CONCATENATE(VLOOKUP(Y3,AA2:AK13,4)))</f>
        <v>#N/A</v>
      </c>
      <c r="AE1" s="269" t="e">
        <f>IF(Y5=1,CONCATENATE(VLOOKUP(Y3,AA16:AK27,5)),CONCATENATE(VLOOKUP(Y3,AA2:AK13,5)))</f>
        <v>#N/A</v>
      </c>
      <c r="AF1" s="269" t="e">
        <f>IF(Y5=1,CONCATENATE(VLOOKUP(Y3,AA16:AK27,6)),CONCATENATE(VLOOKUP(Y3,AA2:AK13,6)))</f>
        <v>#N/A</v>
      </c>
      <c r="AG1" s="269" t="e">
        <f>IF(Y5=1,CONCATENATE(VLOOKUP(Y3,AA16:AK27,7)),CONCATENATE(VLOOKUP(Y3,AA2:AK13,7)))</f>
        <v>#N/A</v>
      </c>
      <c r="AH1" s="269" t="e">
        <f>IF(Y5=1,CONCATENATE(VLOOKUP(Y3,AA16:AK27,8)),CONCATENATE(VLOOKUP(Y3,AA2:AK13,8)))</f>
        <v>#N/A</v>
      </c>
      <c r="AI1" s="269" t="e">
        <f>IF(Y5=1,CONCATENATE(VLOOKUP(Y3,AA16:AK27,9)),CONCATENATE(VLOOKUP(Y3,AA2:AK13,9)))</f>
        <v>#N/A</v>
      </c>
      <c r="AJ1" s="269" t="e">
        <f>IF(Y5=1,CONCATENATE(VLOOKUP(Y3,AA16:AK27,10)),CONCATENATE(VLOOKUP(Y3,AA2:AK13,10)))</f>
        <v>#N/A</v>
      </c>
      <c r="AK1" s="269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05" t="str">
        <f>Altalanos!$C$8</f>
        <v>A-U18-F-VII.kcs</v>
      </c>
      <c r="F2" s="183"/>
      <c r="G2" s="184"/>
      <c r="H2" s="185"/>
      <c r="I2" s="185"/>
      <c r="J2" s="186"/>
      <c r="K2" s="181"/>
      <c r="L2" s="181"/>
      <c r="M2" s="206"/>
      <c r="N2" s="210"/>
      <c r="O2" s="211"/>
      <c r="P2" s="210"/>
      <c r="Q2" s="211"/>
      <c r="R2" s="210"/>
      <c r="S2" s="209"/>
      <c r="Y2" s="263"/>
      <c r="Z2" s="262"/>
      <c r="AA2" s="262" t="s">
        <v>57</v>
      </c>
      <c r="AB2" s="267">
        <v>150</v>
      </c>
      <c r="AC2" s="267">
        <v>120</v>
      </c>
      <c r="AD2" s="267">
        <v>100</v>
      </c>
      <c r="AE2" s="267">
        <v>80</v>
      </c>
      <c r="AF2" s="267">
        <v>70</v>
      </c>
      <c r="AG2" s="267">
        <v>60</v>
      </c>
      <c r="AH2" s="267">
        <v>55</v>
      </c>
      <c r="AI2" s="267">
        <v>50</v>
      </c>
      <c r="AJ2" s="267">
        <v>45</v>
      </c>
      <c r="AK2" s="267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3"/>
      <c r="O3" s="212"/>
      <c r="P3" s="213"/>
      <c r="Q3" s="253" t="s">
        <v>65</v>
      </c>
      <c r="R3" s="254" t="s">
        <v>71</v>
      </c>
      <c r="S3" s="209"/>
      <c r="Y3" s="262">
        <f>IF(H4="OB","A",IF(H4="IX","W",H4))</f>
        <v>0</v>
      </c>
      <c r="Z3" s="262"/>
      <c r="AA3" s="262" t="s">
        <v>74</v>
      </c>
      <c r="AB3" s="267">
        <v>120</v>
      </c>
      <c r="AC3" s="267">
        <v>90</v>
      </c>
      <c r="AD3" s="267">
        <v>65</v>
      </c>
      <c r="AE3" s="267">
        <v>55</v>
      </c>
      <c r="AF3" s="267">
        <v>50</v>
      </c>
      <c r="AG3" s="267">
        <v>45</v>
      </c>
      <c r="AH3" s="267">
        <v>40</v>
      </c>
      <c r="AI3" s="267">
        <v>35</v>
      </c>
      <c r="AJ3" s="267">
        <v>25</v>
      </c>
      <c r="AK3" s="267">
        <v>20</v>
      </c>
    </row>
    <row r="4" spans="1:37" ht="13.8" thickBot="1" x14ac:dyDescent="0.3">
      <c r="A4" s="325" t="str">
        <f>Altalanos!$A$10</f>
        <v>2025.05.06-07.</v>
      </c>
      <c r="B4" s="325"/>
      <c r="C4" s="325"/>
      <c r="D4" s="187"/>
      <c r="E4" s="188" t="str">
        <f>Altalanos!$C$10</f>
        <v>Pécs</v>
      </c>
      <c r="F4" s="188"/>
      <c r="G4" s="188"/>
      <c r="H4" s="190"/>
      <c r="I4" s="188"/>
      <c r="J4" s="189"/>
      <c r="K4" s="190"/>
      <c r="L4" s="191" t="str">
        <f>Altalanos!$E$10</f>
        <v>Nagyistók-Nádasi Judit</v>
      </c>
      <c r="M4" s="190"/>
      <c r="N4" s="214"/>
      <c r="O4" s="215"/>
      <c r="P4" s="214"/>
      <c r="Q4" s="255" t="s">
        <v>72</v>
      </c>
      <c r="R4" s="256" t="s">
        <v>67</v>
      </c>
      <c r="S4" s="209"/>
      <c r="Y4" s="262"/>
      <c r="Z4" s="262"/>
      <c r="AA4" s="262" t="s">
        <v>75</v>
      </c>
      <c r="AB4" s="267">
        <v>90</v>
      </c>
      <c r="AC4" s="267">
        <v>60</v>
      </c>
      <c r="AD4" s="267">
        <v>45</v>
      </c>
      <c r="AE4" s="267">
        <v>34</v>
      </c>
      <c r="AF4" s="267">
        <v>27</v>
      </c>
      <c r="AG4" s="267">
        <v>22</v>
      </c>
      <c r="AH4" s="267">
        <v>18</v>
      </c>
      <c r="AI4" s="267">
        <v>15</v>
      </c>
      <c r="AJ4" s="267">
        <v>12</v>
      </c>
      <c r="AK4" s="267">
        <v>9</v>
      </c>
    </row>
    <row r="5" spans="1:37" x14ac:dyDescent="0.25">
      <c r="A5" s="31"/>
      <c r="B5" s="31" t="s">
        <v>44</v>
      </c>
      <c r="C5" s="202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46" t="s">
        <v>61</v>
      </c>
      <c r="L5" s="246" t="s">
        <v>62</v>
      </c>
      <c r="M5" s="246" t="s">
        <v>63</v>
      </c>
      <c r="N5" s="209"/>
      <c r="O5" s="209"/>
      <c r="P5" s="209"/>
      <c r="Q5" s="257" t="s">
        <v>73</v>
      </c>
      <c r="R5" s="258" t="s">
        <v>69</v>
      </c>
      <c r="S5" s="209"/>
      <c r="Y5" s="262">
        <f>IF(OR(Altalanos!$A$8="F1",Altalanos!$A$8="F2",Altalanos!$A$8="N1",Altalanos!$A$8="N2"),1,2)</f>
        <v>2</v>
      </c>
      <c r="Z5" s="262"/>
      <c r="AA5" s="262" t="s">
        <v>76</v>
      </c>
      <c r="AB5" s="267">
        <v>60</v>
      </c>
      <c r="AC5" s="267">
        <v>40</v>
      </c>
      <c r="AD5" s="267">
        <v>30</v>
      </c>
      <c r="AE5" s="267">
        <v>20</v>
      </c>
      <c r="AF5" s="267">
        <v>18</v>
      </c>
      <c r="AG5" s="267">
        <v>15</v>
      </c>
      <c r="AH5" s="267">
        <v>12</v>
      </c>
      <c r="AI5" s="267">
        <v>10</v>
      </c>
      <c r="AJ5" s="267">
        <v>8</v>
      </c>
      <c r="AK5" s="267">
        <v>6</v>
      </c>
    </row>
    <row r="6" spans="1:37" x14ac:dyDescent="0.25">
      <c r="A6" s="193"/>
      <c r="B6" s="193"/>
      <c r="C6" s="245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09"/>
      <c r="O6" s="209"/>
      <c r="P6" s="209"/>
      <c r="Q6" s="209"/>
      <c r="R6" s="209"/>
      <c r="S6" s="209"/>
      <c r="Y6" s="262"/>
      <c r="Z6" s="262"/>
      <c r="AA6" s="262" t="s">
        <v>77</v>
      </c>
      <c r="AB6" s="267">
        <v>40</v>
      </c>
      <c r="AC6" s="267">
        <v>25</v>
      </c>
      <c r="AD6" s="267">
        <v>18</v>
      </c>
      <c r="AE6" s="267">
        <v>13</v>
      </c>
      <c r="AF6" s="267">
        <v>10</v>
      </c>
      <c r="AG6" s="267">
        <v>8</v>
      </c>
      <c r="AH6" s="267">
        <v>6</v>
      </c>
      <c r="AI6" s="267">
        <v>5</v>
      </c>
      <c r="AJ6" s="267">
        <v>4</v>
      </c>
      <c r="AK6" s="267">
        <v>3</v>
      </c>
    </row>
    <row r="7" spans="1:37" x14ac:dyDescent="0.25">
      <c r="A7" s="216" t="s">
        <v>57</v>
      </c>
      <c r="B7" s="247">
        <v>2</v>
      </c>
      <c r="C7" s="203" t="str">
        <f>IF($B7="","",VLOOKUP($B7,'A-U18-F-VII.kcs elo'!$A$7:$O$22,5))</f>
        <v>071214</v>
      </c>
      <c r="D7" s="203">
        <f>IF($B7="","",VLOOKUP($B7,'A-U18-F-VII.kcs elo'!$A$7:$O$22,15))</f>
        <v>0</v>
      </c>
      <c r="E7" s="201" t="str">
        <f>UPPER(IF($B7="","",VLOOKUP($B7,'A-U18-F-VII.kcs elo'!$A$7:$O$22,2)))</f>
        <v xml:space="preserve">VARGA </v>
      </c>
      <c r="F7" s="204"/>
      <c r="G7" s="201" t="str">
        <f>IF($B7="","",VLOOKUP($B7,'A-U18-F-VII.kcs elo'!$A$7:$O$22,3))</f>
        <v>Gábor</v>
      </c>
      <c r="H7" s="204"/>
      <c r="I7" s="201" t="str">
        <f>IF($B7="","",VLOOKUP($B7,'A-U18-F-VII.kcs elo'!$A$7:$O$22,4))</f>
        <v>Koch V. - Pécs</v>
      </c>
      <c r="J7" s="193"/>
      <c r="K7" s="270"/>
      <c r="L7" s="264" t="str">
        <f>IF(K7="","",CONCATENATE(VLOOKUP($Y$3,$AB$1:$AK$1,K7)," pont"))</f>
        <v/>
      </c>
      <c r="M7" s="271"/>
      <c r="N7" s="209"/>
      <c r="O7" s="209"/>
      <c r="P7" s="209"/>
      <c r="Q7" s="209"/>
      <c r="R7" s="209"/>
      <c r="S7" s="209"/>
      <c r="Y7" s="262"/>
      <c r="Z7" s="262"/>
      <c r="AA7" s="262" t="s">
        <v>78</v>
      </c>
      <c r="AB7" s="267">
        <v>25</v>
      </c>
      <c r="AC7" s="267">
        <v>15</v>
      </c>
      <c r="AD7" s="267">
        <v>13</v>
      </c>
      <c r="AE7" s="267">
        <v>8</v>
      </c>
      <c r="AF7" s="267">
        <v>6</v>
      </c>
      <c r="AG7" s="267">
        <v>4</v>
      </c>
      <c r="AH7" s="267">
        <v>3</v>
      </c>
      <c r="AI7" s="267">
        <v>2</v>
      </c>
      <c r="AJ7" s="267">
        <v>1</v>
      </c>
      <c r="AK7" s="267">
        <v>0</v>
      </c>
    </row>
    <row r="8" spans="1:37" x14ac:dyDescent="0.25">
      <c r="A8" s="216"/>
      <c r="B8" s="248"/>
      <c r="C8" s="217"/>
      <c r="D8" s="217"/>
      <c r="E8" s="217"/>
      <c r="F8" s="217"/>
      <c r="G8" s="217"/>
      <c r="H8" s="217"/>
      <c r="I8" s="217"/>
      <c r="J8" s="193"/>
      <c r="K8" s="216"/>
      <c r="L8" s="216"/>
      <c r="M8" s="272"/>
      <c r="N8" s="209"/>
      <c r="O8" s="209"/>
      <c r="P8" s="209"/>
      <c r="Q8" s="209"/>
      <c r="R8" s="209"/>
      <c r="S8" s="209"/>
      <c r="Y8" s="262"/>
      <c r="Z8" s="262"/>
      <c r="AA8" s="262" t="s">
        <v>79</v>
      </c>
      <c r="AB8" s="267">
        <v>15</v>
      </c>
      <c r="AC8" s="267">
        <v>10</v>
      </c>
      <c r="AD8" s="267">
        <v>7</v>
      </c>
      <c r="AE8" s="267">
        <v>5</v>
      </c>
      <c r="AF8" s="267">
        <v>4</v>
      </c>
      <c r="AG8" s="267">
        <v>3</v>
      </c>
      <c r="AH8" s="267">
        <v>2</v>
      </c>
      <c r="AI8" s="267">
        <v>1</v>
      </c>
      <c r="AJ8" s="267">
        <v>0</v>
      </c>
      <c r="AK8" s="267">
        <v>0</v>
      </c>
    </row>
    <row r="9" spans="1:37" x14ac:dyDescent="0.25">
      <c r="A9" s="216" t="s">
        <v>58</v>
      </c>
      <c r="B9" s="247">
        <v>3</v>
      </c>
      <c r="C9" s="203" t="str">
        <f>IF($B9="","",VLOOKUP($B9,'A-U18-F-VII.kcs elo'!$A$7:$O$22,5))</f>
        <v>070914</v>
      </c>
      <c r="D9" s="203">
        <f>IF($B9="","",VLOOKUP($B9,'A-U18-F-VII.kcs elo'!$A$7:$O$22,15))</f>
        <v>0</v>
      </c>
      <c r="E9" s="201" t="str">
        <f>UPPER(IF($B9="","",VLOOKUP($B9,'A-U18-F-VII.kcs elo'!$A$7:$O$22,2)))</f>
        <v xml:space="preserve">GÖMÖRY </v>
      </c>
      <c r="F9" s="204"/>
      <c r="G9" s="201" t="str">
        <f>IF($B9="","",VLOOKUP($B9,'A-U18-F-VII.kcs elo'!$A$7:$O$22,3))</f>
        <v>Dávid</v>
      </c>
      <c r="H9" s="204"/>
      <c r="I9" s="201" t="str">
        <f>IF($B9="","",VLOOKUP($B9,'A-U18-F-VII.kcs elo'!$A$7:$O$22,4))</f>
        <v>Szent Mór - Pécs</v>
      </c>
      <c r="J9" s="193"/>
      <c r="K9" s="270"/>
      <c r="L9" s="264" t="str">
        <f>IF(K9="","",CONCATENATE(VLOOKUP($Y$3,$AB$1:$AK$1,K9)," pont"))</f>
        <v/>
      </c>
      <c r="M9" s="271"/>
      <c r="N9" s="209"/>
      <c r="O9" s="209"/>
      <c r="P9" s="209"/>
      <c r="Q9" s="209"/>
      <c r="R9" s="209"/>
      <c r="S9" s="209"/>
      <c r="Y9" s="262"/>
      <c r="Z9" s="262"/>
      <c r="AA9" s="262" t="s">
        <v>80</v>
      </c>
      <c r="AB9" s="267">
        <v>10</v>
      </c>
      <c r="AC9" s="267">
        <v>6</v>
      </c>
      <c r="AD9" s="267">
        <v>4</v>
      </c>
      <c r="AE9" s="267">
        <v>2</v>
      </c>
      <c r="AF9" s="267">
        <v>1</v>
      </c>
      <c r="AG9" s="267">
        <v>0</v>
      </c>
      <c r="AH9" s="267">
        <v>0</v>
      </c>
      <c r="AI9" s="267">
        <v>0</v>
      </c>
      <c r="AJ9" s="267">
        <v>0</v>
      </c>
      <c r="AK9" s="267">
        <v>0</v>
      </c>
    </row>
    <row r="10" spans="1:37" x14ac:dyDescent="0.25">
      <c r="A10" s="216"/>
      <c r="B10" s="248"/>
      <c r="C10" s="217"/>
      <c r="D10" s="217"/>
      <c r="E10" s="217"/>
      <c r="F10" s="217"/>
      <c r="G10" s="217"/>
      <c r="H10" s="217"/>
      <c r="I10" s="217"/>
      <c r="J10" s="193"/>
      <c r="K10" s="216"/>
      <c r="L10" s="216"/>
      <c r="M10" s="272"/>
      <c r="N10" s="209"/>
      <c r="O10" s="209"/>
      <c r="P10" s="209"/>
      <c r="Q10" s="209"/>
      <c r="R10" s="209"/>
      <c r="S10" s="209"/>
      <c r="Y10" s="262"/>
      <c r="Z10" s="262"/>
      <c r="AA10" s="262" t="s">
        <v>81</v>
      </c>
      <c r="AB10" s="267">
        <v>6</v>
      </c>
      <c r="AC10" s="267">
        <v>3</v>
      </c>
      <c r="AD10" s="267">
        <v>2</v>
      </c>
      <c r="AE10" s="267">
        <v>1</v>
      </c>
      <c r="AF10" s="267">
        <v>0</v>
      </c>
      <c r="AG10" s="267">
        <v>0</v>
      </c>
      <c r="AH10" s="267">
        <v>0</v>
      </c>
      <c r="AI10" s="267">
        <v>0</v>
      </c>
      <c r="AJ10" s="267">
        <v>0</v>
      </c>
      <c r="AK10" s="267">
        <v>0</v>
      </c>
    </row>
    <row r="11" spans="1:37" x14ac:dyDescent="0.25">
      <c r="A11" s="216" t="s">
        <v>59</v>
      </c>
      <c r="B11" s="247">
        <v>1</v>
      </c>
      <c r="C11" s="203" t="str">
        <f>IF($B11="","",VLOOKUP($B11,'A-U18-F-VII.kcs elo'!$A$7:$O$22,5))</f>
        <v>070108</v>
      </c>
      <c r="D11" s="203">
        <f>IF($B11="","",VLOOKUP($B11,'A-U18-F-VII.kcs elo'!$A$7:$O$22,15))</f>
        <v>0</v>
      </c>
      <c r="E11" s="201" t="str">
        <f>UPPER(IF($B11="","",VLOOKUP($B11,'A-U18-F-VII.kcs elo'!$A$7:$O$22,2)))</f>
        <v xml:space="preserve">SCHILLINGER </v>
      </c>
      <c r="F11" s="204"/>
      <c r="G11" s="201" t="str">
        <f>IF($B11="","",VLOOKUP($B11,'A-U18-F-VII.kcs elo'!$A$7:$O$22,3))</f>
        <v>Marcell</v>
      </c>
      <c r="H11" s="204"/>
      <c r="I11" s="201" t="str">
        <f>IF($B11="","",VLOOKUP($B11,'A-U18-F-VII.kcs elo'!$A$7:$O$22,4))</f>
        <v>Janus -Pécs</v>
      </c>
      <c r="J11" s="193"/>
      <c r="K11" s="270"/>
      <c r="L11" s="264" t="str">
        <f>IF(K11="","",CONCATENATE(VLOOKUP($Y$3,$AB$1:$AK$1,K11)," pont"))</f>
        <v/>
      </c>
      <c r="M11" s="271"/>
      <c r="N11" s="209"/>
      <c r="O11" s="209"/>
      <c r="P11" s="209"/>
      <c r="Q11" s="209"/>
      <c r="R11" s="209"/>
      <c r="S11" s="209"/>
      <c r="Y11" s="262"/>
      <c r="Z11" s="262"/>
      <c r="AA11" s="262" t="s">
        <v>86</v>
      </c>
      <c r="AB11" s="267">
        <v>3</v>
      </c>
      <c r="AC11" s="267">
        <v>2</v>
      </c>
      <c r="AD11" s="267">
        <v>1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0</v>
      </c>
      <c r="AK11" s="267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62"/>
      <c r="Z12" s="262"/>
      <c r="AA12" s="262" t="s">
        <v>82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62"/>
      <c r="Z13" s="262"/>
      <c r="AA13" s="262" t="s">
        <v>83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62"/>
      <c r="Z16" s="262"/>
      <c r="AA16" s="262" t="s">
        <v>57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62"/>
      <c r="Z17" s="262"/>
      <c r="AA17" s="262" t="s">
        <v>74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3"/>
      <c r="B18" s="326"/>
      <c r="C18" s="326"/>
      <c r="D18" s="327" t="str">
        <f>E7</f>
        <v xml:space="preserve">VARGA </v>
      </c>
      <c r="E18" s="327"/>
      <c r="F18" s="327" t="str">
        <f>E9</f>
        <v xml:space="preserve">GÖMÖRY </v>
      </c>
      <c r="G18" s="327"/>
      <c r="H18" s="327" t="str">
        <f>E11</f>
        <v xml:space="preserve">SCHILLINGER </v>
      </c>
      <c r="I18" s="327"/>
      <c r="J18" s="193"/>
      <c r="K18" s="193"/>
      <c r="L18" s="193"/>
      <c r="M18" s="193"/>
      <c r="Y18" s="262"/>
      <c r="Z18" s="262"/>
      <c r="AA18" s="262" t="s">
        <v>75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52" t="s">
        <v>57</v>
      </c>
      <c r="B19" s="328" t="str">
        <f>E7</f>
        <v xml:space="preserve">VARGA </v>
      </c>
      <c r="C19" s="328"/>
      <c r="D19" s="329"/>
      <c r="E19" s="329"/>
      <c r="F19" s="330"/>
      <c r="G19" s="330"/>
      <c r="H19" s="330"/>
      <c r="I19" s="330"/>
      <c r="J19" s="193"/>
      <c r="K19" s="193"/>
      <c r="L19" s="193"/>
      <c r="M19" s="193"/>
      <c r="Y19" s="262"/>
      <c r="Z19" s="262"/>
      <c r="AA19" s="262" t="s">
        <v>76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52" t="s">
        <v>58</v>
      </c>
      <c r="B20" s="328" t="str">
        <f>E9</f>
        <v xml:space="preserve">GÖMÖRY </v>
      </c>
      <c r="C20" s="328"/>
      <c r="D20" s="330"/>
      <c r="E20" s="330"/>
      <c r="F20" s="329"/>
      <c r="G20" s="329"/>
      <c r="H20" s="330"/>
      <c r="I20" s="330"/>
      <c r="J20" s="193"/>
      <c r="K20" s="193"/>
      <c r="L20" s="193"/>
      <c r="M20" s="193"/>
      <c r="Y20" s="262"/>
      <c r="Z20" s="262"/>
      <c r="AA20" s="262" t="s">
        <v>77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52" t="s">
        <v>59</v>
      </c>
      <c r="B21" s="328" t="str">
        <f>E11</f>
        <v xml:space="preserve">SCHILLINGER </v>
      </c>
      <c r="C21" s="328"/>
      <c r="D21" s="330"/>
      <c r="E21" s="330"/>
      <c r="F21" s="330"/>
      <c r="G21" s="330"/>
      <c r="H21" s="329"/>
      <c r="I21" s="329"/>
      <c r="J21" s="193"/>
      <c r="K21" s="193"/>
      <c r="L21" s="193"/>
      <c r="M21" s="193"/>
      <c r="Y21" s="262"/>
      <c r="Z21" s="262"/>
      <c r="AA21" s="262" t="s">
        <v>78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2"/>
      <c r="Z22" s="262"/>
      <c r="AA22" s="262" t="s">
        <v>79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2"/>
      <c r="Z23" s="262"/>
      <c r="AA23" s="262" t="s">
        <v>80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62"/>
      <c r="Z24" s="262"/>
      <c r="AA24" s="262" t="s">
        <v>81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62"/>
      <c r="Z25" s="262"/>
      <c r="AA25" s="262" t="s">
        <v>86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62"/>
      <c r="Z26" s="262"/>
      <c r="AA26" s="262" t="s">
        <v>82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62"/>
      <c r="Z27" s="262"/>
      <c r="AA27" s="262" t="s">
        <v>83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09"/>
      <c r="P32" s="209"/>
      <c r="Q32" s="209"/>
      <c r="R32" s="209"/>
      <c r="S32" s="209"/>
    </row>
    <row r="33" spans="1:19" x14ac:dyDescent="0.25">
      <c r="A33" s="110" t="s">
        <v>38</v>
      </c>
      <c r="B33" s="111"/>
      <c r="C33" s="164"/>
      <c r="D33" s="224" t="s">
        <v>2</v>
      </c>
      <c r="E33" s="225" t="s">
        <v>40</v>
      </c>
      <c r="F33" s="243"/>
      <c r="G33" s="224" t="s">
        <v>2</v>
      </c>
      <c r="H33" s="225" t="s">
        <v>49</v>
      </c>
      <c r="I33" s="119"/>
      <c r="J33" s="225" t="s">
        <v>50</v>
      </c>
      <c r="K33" s="118" t="s">
        <v>51</v>
      </c>
      <c r="L33" s="31"/>
      <c r="M33" s="299"/>
      <c r="N33" s="298"/>
      <c r="O33" s="209"/>
      <c r="P33" s="218"/>
      <c r="Q33" s="218"/>
      <c r="R33" s="219"/>
      <c r="S33" s="209"/>
    </row>
    <row r="34" spans="1:19" x14ac:dyDescent="0.25">
      <c r="A34" s="196" t="s">
        <v>39</v>
      </c>
      <c r="B34" s="197"/>
      <c r="C34" s="198"/>
      <c r="D34" s="226"/>
      <c r="E34" s="331"/>
      <c r="F34" s="331"/>
      <c r="G34" s="237" t="s">
        <v>3</v>
      </c>
      <c r="H34" s="197"/>
      <c r="I34" s="227"/>
      <c r="J34" s="238"/>
      <c r="K34" s="194" t="s">
        <v>41</v>
      </c>
      <c r="L34" s="244"/>
      <c r="M34" s="232"/>
      <c r="O34" s="209"/>
      <c r="P34" s="220"/>
      <c r="Q34" s="220"/>
      <c r="R34" s="221"/>
      <c r="S34" s="209"/>
    </row>
    <row r="35" spans="1:19" x14ac:dyDescent="0.25">
      <c r="A35" s="199" t="s">
        <v>48</v>
      </c>
      <c r="B35" s="117"/>
      <c r="C35" s="200"/>
      <c r="D35" s="229"/>
      <c r="E35" s="332"/>
      <c r="F35" s="332"/>
      <c r="G35" s="239" t="s">
        <v>4</v>
      </c>
      <c r="H35" s="230"/>
      <c r="I35" s="231"/>
      <c r="J35" s="82"/>
      <c r="K35" s="241"/>
      <c r="L35" s="192"/>
      <c r="M35" s="236"/>
      <c r="O35" s="209"/>
      <c r="P35" s="221"/>
      <c r="Q35" s="222"/>
      <c r="R35" s="221"/>
      <c r="S35" s="209"/>
    </row>
    <row r="36" spans="1:19" x14ac:dyDescent="0.25">
      <c r="A36" s="132"/>
      <c r="B36" s="133"/>
      <c r="C36" s="134"/>
      <c r="D36" s="229"/>
      <c r="E36" s="233"/>
      <c r="F36" s="234"/>
      <c r="G36" s="239" t="s">
        <v>5</v>
      </c>
      <c r="H36" s="230"/>
      <c r="I36" s="231"/>
      <c r="J36" s="82"/>
      <c r="K36" s="194" t="s">
        <v>42</v>
      </c>
      <c r="L36" s="244"/>
      <c r="M36" s="228"/>
      <c r="O36" s="209"/>
      <c r="P36" s="220"/>
      <c r="Q36" s="220"/>
      <c r="R36" s="221"/>
      <c r="S36" s="209"/>
    </row>
    <row r="37" spans="1:19" x14ac:dyDescent="0.25">
      <c r="A37" s="112"/>
      <c r="B37" s="162"/>
      <c r="C37" s="113"/>
      <c r="D37" s="229"/>
      <c r="E37" s="233"/>
      <c r="F37" s="234"/>
      <c r="G37" s="239" t="s">
        <v>6</v>
      </c>
      <c r="H37" s="230"/>
      <c r="I37" s="231"/>
      <c r="J37" s="82"/>
      <c r="K37" s="242"/>
      <c r="L37" s="234"/>
      <c r="M37" s="232"/>
      <c r="O37" s="209"/>
      <c r="P37" s="221"/>
      <c r="Q37" s="222"/>
      <c r="R37" s="221"/>
      <c r="S37" s="209"/>
    </row>
    <row r="38" spans="1:19" x14ac:dyDescent="0.25">
      <c r="A38" s="121"/>
      <c r="B38" s="135"/>
      <c r="C38" s="163"/>
      <c r="D38" s="229"/>
      <c r="E38" s="233"/>
      <c r="F38" s="234"/>
      <c r="G38" s="239" t="s">
        <v>7</v>
      </c>
      <c r="H38" s="230"/>
      <c r="I38" s="231"/>
      <c r="J38" s="82"/>
      <c r="K38" s="199"/>
      <c r="L38" s="192"/>
      <c r="M38" s="236"/>
      <c r="O38" s="209"/>
      <c r="P38" s="221"/>
      <c r="Q38" s="222"/>
      <c r="R38" s="221"/>
      <c r="S38" s="209"/>
    </row>
    <row r="39" spans="1:19" x14ac:dyDescent="0.25">
      <c r="A39" s="122"/>
      <c r="B39" s="138"/>
      <c r="C39" s="113"/>
      <c r="D39" s="229"/>
      <c r="E39" s="233"/>
      <c r="F39" s="234"/>
      <c r="G39" s="239" t="s">
        <v>8</v>
      </c>
      <c r="H39" s="230"/>
      <c r="I39" s="231"/>
      <c r="J39" s="82"/>
      <c r="K39" s="194" t="s">
        <v>31</v>
      </c>
      <c r="L39" s="244"/>
      <c r="M39" s="228"/>
      <c r="O39" s="209"/>
      <c r="P39" s="220"/>
      <c r="Q39" s="220"/>
      <c r="R39" s="221"/>
      <c r="S39" s="209"/>
    </row>
    <row r="40" spans="1:19" x14ac:dyDescent="0.25">
      <c r="A40" s="122"/>
      <c r="B40" s="138"/>
      <c r="C40" s="130"/>
      <c r="D40" s="229"/>
      <c r="E40" s="233"/>
      <c r="F40" s="234"/>
      <c r="G40" s="239" t="s">
        <v>9</v>
      </c>
      <c r="H40" s="230"/>
      <c r="I40" s="231"/>
      <c r="J40" s="82"/>
      <c r="K40" s="242"/>
      <c r="L40" s="234"/>
      <c r="M40" s="232"/>
      <c r="O40" s="209"/>
      <c r="P40" s="221"/>
      <c r="Q40" s="222"/>
      <c r="R40" s="221"/>
      <c r="S40" s="209"/>
    </row>
    <row r="41" spans="1:19" x14ac:dyDescent="0.25">
      <c r="A41" s="123"/>
      <c r="B41" s="120"/>
      <c r="C41" s="131"/>
      <c r="D41" s="235"/>
      <c r="E41" s="114"/>
      <c r="F41" s="192"/>
      <c r="G41" s="240" t="s">
        <v>10</v>
      </c>
      <c r="H41" s="117"/>
      <c r="I41" s="195"/>
      <c r="J41" s="115"/>
      <c r="K41" s="199" t="str">
        <f>L4</f>
        <v>Nagyistók-Nádasi Judit</v>
      </c>
      <c r="L41" s="192"/>
      <c r="M41" s="236"/>
      <c r="O41" s="209"/>
      <c r="P41" s="221"/>
      <c r="Q41" s="222"/>
      <c r="R41" s="223"/>
      <c r="S41" s="209"/>
    </row>
    <row r="42" spans="1:19" x14ac:dyDescent="0.25">
      <c r="O42" s="209"/>
      <c r="P42" s="209"/>
      <c r="Q42" s="209"/>
      <c r="R42" s="209"/>
      <c r="S42" s="209"/>
    </row>
    <row r="43" spans="1:19" x14ac:dyDescent="0.25">
      <c r="O43" s="209"/>
      <c r="P43" s="209"/>
      <c r="Q43" s="209"/>
      <c r="R43" s="209"/>
      <c r="S43" s="209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520" priority="2" stopIfTrue="1" operator="equal">
      <formula>"Bye"</formula>
    </cfRule>
  </conditionalFormatting>
  <conditionalFormatting sqref="R41">
    <cfRule type="expression" dxfId="51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6A30-9774-4A4A-92F1-0F6A76910B62}">
  <sheetPr codeName="Sheet21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43" customWidth="1"/>
    <col min="2" max="2" width="13" style="343" customWidth="1"/>
    <col min="3" max="3" width="14.33203125" style="343" customWidth="1"/>
    <col min="4" max="4" width="13.5546875" style="428" bestFit="1" customWidth="1"/>
    <col min="5" max="5" width="10.5546875" style="429" customWidth="1"/>
    <col min="6" max="6" width="6.109375" style="430" hidden="1" customWidth="1"/>
    <col min="7" max="7" width="28.664062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344" t="str">
        <f>[1]Altalanos!$A$8</f>
        <v>B-U8-F-I.kcs-Piros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357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368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376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89" t="s">
        <v>37</v>
      </c>
    </row>
    <row r="7" spans="1:17" s="403" customFormat="1" ht="18.899999999999999" customHeight="1" x14ac:dyDescent="0.25">
      <c r="A7" s="390">
        <v>1</v>
      </c>
      <c r="B7" s="391" t="s">
        <v>160</v>
      </c>
      <c r="C7" s="392" t="s">
        <v>161</v>
      </c>
      <c r="D7" s="393" t="s">
        <v>119</v>
      </c>
      <c r="E7" s="394" t="s">
        <v>162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02"/>
    </row>
    <row r="8" spans="1:17" s="403" customFormat="1" ht="18.899999999999999" customHeight="1" x14ac:dyDescent="0.25">
      <c r="A8" s="390">
        <v>2</v>
      </c>
      <c r="B8" s="404" t="s">
        <v>163</v>
      </c>
      <c r="C8" s="405" t="s">
        <v>164</v>
      </c>
      <c r="D8" s="406" t="s">
        <v>119</v>
      </c>
      <c r="E8" s="407" t="s">
        <v>165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02"/>
    </row>
    <row r="9" spans="1:17" s="403" customFormat="1" ht="18.899999999999999" customHeight="1" x14ac:dyDescent="0.25">
      <c r="A9" s="390">
        <v>3</v>
      </c>
      <c r="B9" s="391" t="s">
        <v>166</v>
      </c>
      <c r="C9" s="392" t="s">
        <v>167</v>
      </c>
      <c r="D9" s="393" t="s">
        <v>119</v>
      </c>
      <c r="E9" s="394" t="s">
        <v>168</v>
      </c>
      <c r="F9" s="408"/>
      <c r="G9" s="409"/>
      <c r="H9" s="393"/>
      <c r="I9" s="393"/>
      <c r="J9" s="397"/>
      <c r="K9" s="398"/>
      <c r="L9" s="399"/>
      <c r="M9" s="398"/>
      <c r="N9" s="400"/>
      <c r="O9" s="410"/>
      <c r="P9" s="411"/>
      <c r="Q9" s="412"/>
    </row>
    <row r="10" spans="1:17" s="403" customFormat="1" ht="18.899999999999999" customHeight="1" x14ac:dyDescent="0.25">
      <c r="A10" s="390">
        <v>4</v>
      </c>
      <c r="B10" s="391" t="s">
        <v>169</v>
      </c>
      <c r="C10" s="392" t="s">
        <v>170</v>
      </c>
      <c r="D10" s="393" t="s">
        <v>129</v>
      </c>
      <c r="E10" s="394" t="s">
        <v>171</v>
      </c>
      <c r="F10" s="408"/>
      <c r="G10" s="409"/>
      <c r="H10" s="393"/>
      <c r="I10" s="393"/>
      <c r="J10" s="397"/>
      <c r="K10" s="398"/>
      <c r="L10" s="399"/>
      <c r="M10" s="398"/>
      <c r="N10" s="400"/>
      <c r="O10" s="413"/>
      <c r="P10" s="414"/>
      <c r="Q10" s="415"/>
    </row>
    <row r="11" spans="1:17" s="403" customFormat="1" ht="18.899999999999999" customHeight="1" x14ac:dyDescent="0.25">
      <c r="A11" s="390">
        <v>5</v>
      </c>
      <c r="B11" s="391" t="s">
        <v>172</v>
      </c>
      <c r="C11" s="392" t="s">
        <v>173</v>
      </c>
      <c r="D11" s="393" t="s">
        <v>129</v>
      </c>
      <c r="E11" s="394" t="s">
        <v>174</v>
      </c>
      <c r="F11" s="408"/>
      <c r="G11" s="409"/>
      <c r="H11" s="393"/>
      <c r="I11" s="393"/>
      <c r="J11" s="397"/>
      <c r="K11" s="398"/>
      <c r="L11" s="399"/>
      <c r="M11" s="398"/>
      <c r="N11" s="400"/>
      <c r="O11" s="413"/>
      <c r="P11" s="414"/>
      <c r="Q11" s="415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413"/>
      <c r="P12" s="414"/>
      <c r="Q12" s="415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413"/>
      <c r="P13" s="414"/>
      <c r="Q13" s="415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413"/>
      <c r="P14" s="414"/>
      <c r="Q14" s="415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02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02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02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02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02"/>
    </row>
    <row r="20" spans="1:17" s="403" customFormat="1" ht="18.899999999999999" customHeight="1" x14ac:dyDescent="0.25">
      <c r="A20" s="390">
        <v>14</v>
      </c>
      <c r="B20" s="419"/>
      <c r="C20" s="419"/>
      <c r="D20" s="419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02"/>
    </row>
    <row r="21" spans="1:17" s="403" customFormat="1" ht="18.899999999999999" customHeight="1" x14ac:dyDescent="0.25">
      <c r="A21" s="390">
        <v>15</v>
      </c>
      <c r="B21" s="419"/>
      <c r="C21" s="419"/>
      <c r="D21" s="419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02"/>
    </row>
    <row r="22" spans="1:17" s="403" customFormat="1" ht="18.899999999999999" customHeight="1" x14ac:dyDescent="0.25">
      <c r="A22" s="390">
        <v>16</v>
      </c>
      <c r="B22" s="419"/>
      <c r="C22" s="419"/>
      <c r="D22" s="419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02"/>
    </row>
    <row r="23" spans="1:17" s="403" customFormat="1" ht="18.899999999999999" customHeight="1" x14ac:dyDescent="0.25">
      <c r="A23" s="390">
        <v>17</v>
      </c>
      <c r="B23" s="419"/>
      <c r="C23" s="419"/>
      <c r="D23" s="419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02"/>
    </row>
    <row r="24" spans="1:17" s="403" customFormat="1" ht="18.899999999999999" customHeight="1" x14ac:dyDescent="0.25">
      <c r="A24" s="390">
        <v>18</v>
      </c>
      <c r="B24" s="419"/>
      <c r="C24" s="419"/>
      <c r="D24" s="419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02"/>
    </row>
    <row r="25" spans="1:17" s="403" customFormat="1" ht="18.899999999999999" customHeight="1" x14ac:dyDescent="0.25">
      <c r="A25" s="390">
        <v>19</v>
      </c>
      <c r="B25" s="420"/>
      <c r="C25" s="420"/>
      <c r="D25" s="421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02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02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518" priority="13" stopIfTrue="1">
      <formula>AND(ROUNDDOWN(($A$4-E7)/365.25,0)&lt;=13,G7&lt;&gt;"OK")</formula>
    </cfRule>
    <cfRule type="expression" dxfId="517" priority="14" stopIfTrue="1">
      <formula>AND(ROUNDDOWN(($A$4-E7)/365.25,0)&lt;=14,G7&lt;&gt;"OK")</formula>
    </cfRule>
    <cfRule type="expression" dxfId="516" priority="15" stopIfTrue="1">
      <formula>AND(ROUNDDOWN(($A$4-E7)/365.25,0)&lt;=17,G7&lt;&gt;"OK")</formula>
    </cfRule>
  </conditionalFormatting>
  <conditionalFormatting sqref="J7:J156">
    <cfRule type="cellIs" dxfId="515" priority="16" stopIfTrue="1" operator="equal">
      <formula>"Z"</formula>
    </cfRule>
  </conditionalFormatting>
  <conditionalFormatting sqref="A20:A24 A7:A11 A12:D19 A25:D156">
    <cfRule type="expression" dxfId="514" priority="17" stopIfTrue="1">
      <formula>$Q7&gt;=1</formula>
    </cfRule>
  </conditionalFormatting>
  <conditionalFormatting sqref="E7:E14">
    <cfRule type="expression" dxfId="513" priority="10" stopIfTrue="1">
      <formula>AND(ROUNDDOWN(($A$4-E7)/365.25,0)&lt;=13,G7&lt;&gt;"OK")</formula>
    </cfRule>
    <cfRule type="expression" dxfId="512" priority="11" stopIfTrue="1">
      <formula>AND(ROUNDDOWN(($A$4-E7)/365.25,0)&lt;=14,G7&lt;&gt;"OK")</formula>
    </cfRule>
    <cfRule type="expression" dxfId="511" priority="12" stopIfTrue="1">
      <formula>AND(ROUNDDOWN(($A$4-E7)/365.25,0)&lt;=17,G7&lt;&gt;"OK")</formula>
    </cfRule>
  </conditionalFormatting>
  <conditionalFormatting sqref="J7:J14">
    <cfRule type="cellIs" dxfId="510" priority="9" stopIfTrue="1" operator="equal">
      <formula>"Z"</formula>
    </cfRule>
  </conditionalFormatting>
  <conditionalFormatting sqref="B7:D14">
    <cfRule type="expression" dxfId="509" priority="8" stopIfTrue="1">
      <formula>$Q7&gt;=1</formula>
    </cfRule>
  </conditionalFormatting>
  <conditionalFormatting sqref="E7:E14">
    <cfRule type="expression" dxfId="508" priority="5" stopIfTrue="1">
      <formula>AND(ROUNDDOWN(($A$4-E7)/365.25,0)&lt;=13,G7&lt;&gt;"OK")</formula>
    </cfRule>
    <cfRule type="expression" dxfId="507" priority="6" stopIfTrue="1">
      <formula>AND(ROUNDDOWN(($A$4-E7)/365.25,0)&lt;=14,G7&lt;&gt;"OK")</formula>
    </cfRule>
    <cfRule type="expression" dxfId="506" priority="7" stopIfTrue="1">
      <formula>AND(ROUNDDOWN(($A$4-E7)/365.25,0)&lt;=17,G7&lt;&gt;"OK")</formula>
    </cfRule>
  </conditionalFormatting>
  <conditionalFormatting sqref="B7:D14">
    <cfRule type="expression" dxfId="505" priority="4" stopIfTrue="1">
      <formula>$Q7&gt;=1</formula>
    </cfRule>
  </conditionalFormatting>
  <conditionalFormatting sqref="E7:E27 E29:E37">
    <cfRule type="expression" dxfId="504" priority="1" stopIfTrue="1">
      <formula>AND(ROUNDDOWN(($A$4-E7)/365.25,0)&lt;=13,G7&lt;&gt;"OK")</formula>
    </cfRule>
    <cfRule type="expression" dxfId="503" priority="2" stopIfTrue="1">
      <formula>AND(ROUNDDOWN(($A$4-E7)/365.25,0)&lt;=14,G7&lt;&gt;"OK")</formula>
    </cfRule>
    <cfRule type="expression" dxfId="502" priority="3" stopIfTrue="1">
      <formula>AND(ROUNDDOWN(($A$4-E7)/365.25,0)&lt;=17,G7&lt;&gt;"OK")</formula>
    </cfRule>
  </conditionalFormatting>
  <conditionalFormatting sqref="B7:D11">
    <cfRule type="expression" dxfId="501" priority="18" stopIfTrue="1">
      <formula>$Q20&gt;=1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9809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C3AE-05C9-4249-A5CB-7C2EB1285B87}">
  <sheetPr codeName="Munka3">
    <tabColor indexed="11"/>
  </sheetPr>
  <dimension ref="A1:AK41"/>
  <sheetViews>
    <sheetView topLeftCell="A16"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10.5546875" style="343" customWidth="1"/>
    <col min="10" max="10" width="7.88671875" style="343" customWidth="1"/>
    <col min="11" max="12" width="8.5546875" style="343" customWidth="1"/>
    <col min="13" max="13" width="7.88671875" style="343" customWidth="1"/>
    <col min="14" max="14" width="8.88671875" style="343"/>
    <col min="15" max="15" width="5.109375" style="343" customWidth="1"/>
    <col min="16" max="16" width="11.5546875" style="343" customWidth="1"/>
    <col min="17" max="17" width="9.33203125" style="343" customWidth="1"/>
    <col min="18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442" t="str">
        <f>[1]Altalanos!$A$8</f>
        <v>B-U8-F-I.kcs-Piros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54"/>
      <c r="R3" s="455"/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3" t="s">
        <v>65</v>
      </c>
      <c r="Q4" s="450" t="s">
        <v>175</v>
      </c>
      <c r="R4" s="450" t="s">
        <v>70</v>
      </c>
      <c r="S4" s="428"/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P5" s="466" t="s">
        <v>72</v>
      </c>
      <c r="Q5" s="467" t="s">
        <v>68</v>
      </c>
      <c r="R5" s="467" t="s">
        <v>176</v>
      </c>
      <c r="S5" s="428"/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P6" s="469" t="s">
        <v>73</v>
      </c>
      <c r="Q6" s="470" t="s">
        <v>177</v>
      </c>
      <c r="R6" s="470" t="s">
        <v>71</v>
      </c>
      <c r="S6" s="42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3</v>
      </c>
      <c r="C7" s="473" t="str">
        <f>IF($B7="","",VLOOKUP($B7,'B-U8-F-I.kcs elo'!$A$7:$O$22,5))</f>
        <v>170708</v>
      </c>
      <c r="D7" s="473">
        <f>IF($B7="","",VLOOKUP($B7,'B-U8-F-I.kcs elo'!$A$7:$O$22,15))</f>
        <v>0</v>
      </c>
      <c r="E7" s="474" t="str">
        <f>UPPER(IF($B7="","",VLOOKUP($B7,'B-U8-F-I.kcs elo'!$A$7:$O$22,2)))</f>
        <v xml:space="preserve">PONGRÁCZ </v>
      </c>
      <c r="F7" s="474"/>
      <c r="G7" s="474" t="str">
        <f>IF($B7="","",VLOOKUP($B7,'B-U8-F-I.kcs elo'!$A$7:$O$22,3))</f>
        <v>Nándor</v>
      </c>
      <c r="H7" s="474"/>
      <c r="I7" s="475" t="str">
        <f>IF($B7="","",VLOOKUP($B7,'B-U8-F-I.kcs elo'!$A$7:$O$22,4))</f>
        <v>Bóly</v>
      </c>
      <c r="J7" s="468"/>
      <c r="K7" s="476"/>
      <c r="L7" s="477" t="str">
        <f>IF(K7="","",CONCATENATE(VLOOKUP($Y$3,$AB$1:$AK$1,K7)," pont"))</f>
        <v/>
      </c>
      <c r="M7" s="478"/>
      <c r="P7" s="463" t="s">
        <v>178</v>
      </c>
      <c r="Q7" s="450" t="s">
        <v>67</v>
      </c>
      <c r="R7" s="450" t="s">
        <v>179</v>
      </c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80"/>
      <c r="D8" s="480"/>
      <c r="E8" s="480"/>
      <c r="F8" s="480"/>
      <c r="G8" s="480"/>
      <c r="H8" s="480"/>
      <c r="I8" s="480"/>
      <c r="J8" s="468"/>
      <c r="K8" s="471"/>
      <c r="L8" s="471"/>
      <c r="M8" s="481"/>
      <c r="P8" s="466" t="s">
        <v>180</v>
      </c>
      <c r="Q8" s="467" t="s">
        <v>69</v>
      </c>
      <c r="R8" s="467" t="s">
        <v>181</v>
      </c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2</v>
      </c>
      <c r="C9" s="473" t="str">
        <f>IF($B9="","",VLOOKUP($B9,'B-U8-F-I.kcs elo'!$A$7:$O$22,5))</f>
        <v>180127</v>
      </c>
      <c r="D9" s="473">
        <f>IF($B9="","",VLOOKUP($B9,'B-U8-F-I.kcs elo'!$A$7:$O$22,15))</f>
        <v>0</v>
      </c>
      <c r="E9" s="474" t="str">
        <f>UPPER(IF($B9="","",VLOOKUP($B9,'B-U8-F-I.kcs elo'!$A$7:$O$22,2)))</f>
        <v xml:space="preserve">SZABÓ </v>
      </c>
      <c r="F9" s="474"/>
      <c r="G9" s="474" t="str">
        <f>IF($B9="","",VLOOKUP($B9,'B-U8-F-I.kcs elo'!$A$7:$O$22,3))</f>
        <v>Barnabás</v>
      </c>
      <c r="H9" s="474"/>
      <c r="I9" s="475" t="str">
        <f>IF($B9="","",VLOOKUP($B9,'B-U8-F-I.kcs elo'!$A$7:$O$22,4))</f>
        <v>Bóly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80"/>
      <c r="D10" s="480"/>
      <c r="E10" s="480"/>
      <c r="F10" s="480"/>
      <c r="G10" s="480"/>
      <c r="H10" s="480"/>
      <c r="I10" s="480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>
        <v>1</v>
      </c>
      <c r="C11" s="473" t="str">
        <f>IF($B11="","",VLOOKUP($B11,'B-U8-F-I.kcs elo'!$A$7:$O$22,5))</f>
        <v>171026</v>
      </c>
      <c r="D11" s="473">
        <f>IF($B11="","",VLOOKUP($B11,'B-U8-F-I.kcs elo'!$A$7:$O$22,15))</f>
        <v>0</v>
      </c>
      <c r="E11" s="474" t="str">
        <f>UPPER(IF($B11="","",VLOOKUP($B11,'B-U8-F-I.kcs elo'!$A$7:$O$22,2)))</f>
        <v xml:space="preserve">REISZ </v>
      </c>
      <c r="F11" s="474"/>
      <c r="G11" s="474" t="str">
        <f>IF($B11="","",VLOOKUP($B11,'B-U8-F-I.kcs elo'!$A$7:$O$22,3))</f>
        <v>Kende</v>
      </c>
      <c r="H11" s="474"/>
      <c r="I11" s="475" t="str">
        <f>IF($B11="","",VLOOKUP($B11,'B-U8-F-I.kcs elo'!$A$7:$O$22,4))</f>
        <v>Bóly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71"/>
      <c r="B12" s="479"/>
      <c r="C12" s="480"/>
      <c r="D12" s="480"/>
      <c r="E12" s="480"/>
      <c r="F12" s="480"/>
      <c r="G12" s="480"/>
      <c r="H12" s="480"/>
      <c r="I12" s="480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71" t="s">
        <v>64</v>
      </c>
      <c r="B13" s="472">
        <v>5</v>
      </c>
      <c r="C13" s="473" t="str">
        <f>IF($B13="","",VLOOKUP($B13,'B-U8-F-I.kcs elo'!$A$7:$O$22,5))</f>
        <v>170216</v>
      </c>
      <c r="D13" s="473">
        <f>IF($B13="","",VLOOKUP($B13,'B-U8-F-I.kcs elo'!$A$7:$O$22,15))</f>
        <v>0</v>
      </c>
      <c r="E13" s="474" t="str">
        <f>UPPER(IF($B13="","",VLOOKUP($B13,'B-U8-F-I.kcs elo'!$A$7:$O$22,2)))</f>
        <v xml:space="preserve">MÓRICZ </v>
      </c>
      <c r="F13" s="474"/>
      <c r="G13" s="474" t="str">
        <f>IF($B13="","",VLOOKUP($B13,'B-U8-F-I.kcs elo'!$A$7:$O$22,3))</f>
        <v>Vilmos Gergely</v>
      </c>
      <c r="H13" s="474"/>
      <c r="I13" s="475" t="str">
        <f>IF($B13="","",VLOOKUP($B13,'B-U8-F-I.kcs elo'!$A$7:$O$22,4))</f>
        <v>Koch V. - Pécs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71"/>
      <c r="B14" s="479"/>
      <c r="C14" s="480"/>
      <c r="D14" s="480"/>
      <c r="E14" s="480"/>
      <c r="F14" s="480"/>
      <c r="G14" s="480"/>
      <c r="H14" s="480"/>
      <c r="I14" s="480"/>
      <c r="J14" s="468"/>
      <c r="K14" s="471"/>
      <c r="L14" s="471"/>
      <c r="M14" s="481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71" t="s">
        <v>182</v>
      </c>
      <c r="B15" s="472">
        <v>4</v>
      </c>
      <c r="C15" s="473" t="str">
        <f>IF($B15="","",VLOOKUP($B15,'B-U8-F-I.kcs elo'!$A$7:$O$22,5))</f>
        <v>170522</v>
      </c>
      <c r="D15" s="473">
        <f>IF($B15="","",VLOOKUP($B15,'B-U8-F-I.kcs elo'!$A$7:$O$22,15))</f>
        <v>0</v>
      </c>
      <c r="E15" s="474" t="str">
        <f>UPPER(IF($B15="","",VLOOKUP($B15,'B-U8-F-I.kcs elo'!$A$7:$O$22,2)))</f>
        <v xml:space="preserve">PAPP-HOFFER </v>
      </c>
      <c r="F15" s="474"/>
      <c r="G15" s="474" t="str">
        <f>IF($B15="","",VLOOKUP($B15,'B-U8-F-I.kcs elo'!$A$7:$O$22,3))</f>
        <v>Bence</v>
      </c>
      <c r="H15" s="474"/>
      <c r="I15" s="475" t="str">
        <f>IF($B15="","",VLOOKUP($B15,'B-U8-F-I.kcs elo'!$A$7:$O$22,4))</f>
        <v>Koch V. - Pécs</v>
      </c>
      <c r="J15" s="468"/>
      <c r="K15" s="476"/>
      <c r="L15" s="477" t="str">
        <f>IF(K15="","",CONCATENATE(VLOOKUP($Y$3,$AB$1:$AK$1,K15)," pont"))</f>
        <v/>
      </c>
      <c r="M15" s="47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PONGRÁCZ </v>
      </c>
      <c r="E18" s="484"/>
      <c r="F18" s="484" t="str">
        <f>E9</f>
        <v xml:space="preserve">SZABÓ </v>
      </c>
      <c r="G18" s="484"/>
      <c r="H18" s="484" t="str">
        <f>E11</f>
        <v xml:space="preserve">REISZ </v>
      </c>
      <c r="I18" s="484"/>
      <c r="J18" s="484" t="str">
        <f>E13</f>
        <v xml:space="preserve">MÓRICZ </v>
      </c>
      <c r="K18" s="484"/>
      <c r="L18" s="484" t="str">
        <f>E15</f>
        <v xml:space="preserve">PAPP-HOFFER </v>
      </c>
      <c r="M18" s="484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">
        <v>183</v>
      </c>
      <c r="C19" s="486"/>
      <c r="D19" s="487"/>
      <c r="E19" s="487"/>
      <c r="F19" s="488"/>
      <c r="G19" s="488"/>
      <c r="H19" s="488"/>
      <c r="I19" s="488"/>
      <c r="J19" s="484"/>
      <c r="K19" s="484"/>
      <c r="L19" s="484"/>
      <c r="M19" s="484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SZABÓ </v>
      </c>
      <c r="C20" s="486"/>
      <c r="D20" s="488"/>
      <c r="E20" s="488"/>
      <c r="F20" s="487"/>
      <c r="G20" s="487"/>
      <c r="H20" s="488"/>
      <c r="I20" s="488"/>
      <c r="J20" s="488"/>
      <c r="K20" s="488"/>
      <c r="L20" s="484"/>
      <c r="M20" s="484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 xml:space="preserve">REISZ </v>
      </c>
      <c r="C21" s="486"/>
      <c r="D21" s="488"/>
      <c r="E21" s="488"/>
      <c r="F21" s="488"/>
      <c r="G21" s="488"/>
      <c r="H21" s="487"/>
      <c r="I21" s="487"/>
      <c r="J21" s="488"/>
      <c r="K21" s="488"/>
      <c r="L21" s="488"/>
      <c r="M21" s="48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85" t="s">
        <v>64</v>
      </c>
      <c r="B22" s="486" t="str">
        <f>E13</f>
        <v xml:space="preserve">MÓRICZ </v>
      </c>
      <c r="C22" s="486"/>
      <c r="D22" s="488"/>
      <c r="E22" s="488"/>
      <c r="F22" s="488"/>
      <c r="G22" s="488"/>
      <c r="H22" s="484"/>
      <c r="I22" s="484"/>
      <c r="J22" s="487"/>
      <c r="K22" s="487"/>
      <c r="L22" s="488"/>
      <c r="M22" s="48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ht="18.75" customHeight="1" x14ac:dyDescent="0.25">
      <c r="A23" s="485" t="s">
        <v>182</v>
      </c>
      <c r="B23" s="486" t="str">
        <f>E15</f>
        <v xml:space="preserve">PAPP-HOFFER </v>
      </c>
      <c r="C23" s="486"/>
      <c r="D23" s="488"/>
      <c r="E23" s="488"/>
      <c r="F23" s="488"/>
      <c r="G23" s="488"/>
      <c r="H23" s="484"/>
      <c r="I23" s="484"/>
      <c r="J23" s="484"/>
      <c r="K23" s="484"/>
      <c r="L23" s="487"/>
      <c r="M23" s="487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68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495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10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500" priority="1" stopIfTrue="1" operator="equal">
      <formula>"Bye"</formula>
    </cfRule>
  </conditionalFormatting>
  <conditionalFormatting sqref="R41">
    <cfRule type="expression" dxfId="499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39EE-5A91-45CC-83D0-42AE8238259F}">
  <sheetPr codeName="Sheet22">
    <tabColor indexed="42"/>
  </sheetPr>
  <dimension ref="A1:Q156"/>
  <sheetViews>
    <sheetView showGridLines="0" showZeros="0" zoomScale="96" zoomScaleNormal="96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43" customWidth="1"/>
    <col min="2" max="2" width="13.33203125" style="343" customWidth="1"/>
    <col min="3" max="3" width="11.88671875" style="343" customWidth="1"/>
    <col min="4" max="4" width="11.88671875" style="428" customWidth="1"/>
    <col min="5" max="5" width="10.6640625" style="429" customWidth="1"/>
    <col min="6" max="6" width="6.109375" style="430" hidden="1" customWidth="1"/>
    <col min="7" max="7" width="3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49" t="str">
        <f>[1]Altalanos!$B$8</f>
        <v>B-U8-L-I.kcs-Piros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114</v>
      </c>
      <c r="C7" s="392" t="s">
        <v>184</v>
      </c>
      <c r="D7" s="393" t="s">
        <v>185</v>
      </c>
      <c r="E7" s="394" t="s">
        <v>186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187</v>
      </c>
      <c r="C8" s="392" t="s">
        <v>188</v>
      </c>
      <c r="D8" s="393" t="s">
        <v>119</v>
      </c>
      <c r="E8" s="394" t="s">
        <v>189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190</v>
      </c>
      <c r="C9" s="392" t="s">
        <v>191</v>
      </c>
      <c r="D9" s="393" t="s">
        <v>192</v>
      </c>
      <c r="E9" s="394" t="s">
        <v>193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 t="s">
        <v>194</v>
      </c>
      <c r="C10" s="392" t="s">
        <v>195</v>
      </c>
      <c r="D10" s="393" t="s">
        <v>192</v>
      </c>
      <c r="E10" s="394" t="s">
        <v>196</v>
      </c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2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498" priority="16" stopIfTrue="1">
      <formula>AND(ROUNDDOWN(($A$4-E7)/365.25,0)&lt;=13,G7&lt;&gt;"OK")</formula>
    </cfRule>
    <cfRule type="expression" dxfId="497" priority="17" stopIfTrue="1">
      <formula>AND(ROUNDDOWN(($A$4-E7)/365.25,0)&lt;=14,G7&lt;&gt;"OK")</formula>
    </cfRule>
    <cfRule type="expression" dxfId="496" priority="18" stopIfTrue="1">
      <formula>AND(ROUNDDOWN(($A$4-E7)/365.25,0)&lt;=17,G7&lt;&gt;"OK")</formula>
    </cfRule>
  </conditionalFormatting>
  <conditionalFormatting sqref="J7:J156">
    <cfRule type="cellIs" dxfId="495" priority="15" stopIfTrue="1" operator="equal">
      <formula>"Z"</formula>
    </cfRule>
  </conditionalFormatting>
  <conditionalFormatting sqref="A7:D156">
    <cfRule type="expression" dxfId="494" priority="14" stopIfTrue="1">
      <formula>$Q7&gt;=1</formula>
    </cfRule>
  </conditionalFormatting>
  <conditionalFormatting sqref="E7:E14">
    <cfRule type="expression" dxfId="493" priority="11" stopIfTrue="1">
      <formula>AND(ROUNDDOWN(($A$4-E7)/365.25,0)&lt;=13,G7&lt;&gt;"OK")</formula>
    </cfRule>
    <cfRule type="expression" dxfId="492" priority="12" stopIfTrue="1">
      <formula>AND(ROUNDDOWN(($A$4-E7)/365.25,0)&lt;=14,G7&lt;&gt;"OK")</formula>
    </cfRule>
    <cfRule type="expression" dxfId="491" priority="13" stopIfTrue="1">
      <formula>AND(ROUNDDOWN(($A$4-E7)/365.25,0)&lt;=17,G7&lt;&gt;"OK")</formula>
    </cfRule>
  </conditionalFormatting>
  <conditionalFormatting sqref="J7:J14">
    <cfRule type="cellIs" dxfId="490" priority="10" stopIfTrue="1" operator="equal">
      <formula>"Z"</formula>
    </cfRule>
  </conditionalFormatting>
  <conditionalFormatting sqref="B7:D14">
    <cfRule type="expression" dxfId="489" priority="9" stopIfTrue="1">
      <formula>$Q7&gt;=1</formula>
    </cfRule>
  </conditionalFormatting>
  <conditionalFormatting sqref="E7:E14">
    <cfRule type="expression" dxfId="488" priority="6" stopIfTrue="1">
      <formula>AND(ROUNDDOWN(($A$4-E7)/365.25,0)&lt;=13,G7&lt;&gt;"OK")</formula>
    </cfRule>
    <cfRule type="expression" dxfId="487" priority="7" stopIfTrue="1">
      <formula>AND(ROUNDDOWN(($A$4-E7)/365.25,0)&lt;=14,G7&lt;&gt;"OK")</formula>
    </cfRule>
    <cfRule type="expression" dxfId="486" priority="8" stopIfTrue="1">
      <formula>AND(ROUNDDOWN(($A$4-E7)/365.25,0)&lt;=17,G7&lt;&gt;"OK")</formula>
    </cfRule>
  </conditionalFormatting>
  <conditionalFormatting sqref="B7:D14">
    <cfRule type="expression" dxfId="485" priority="5" stopIfTrue="1">
      <formula>$Q7&gt;=1</formula>
    </cfRule>
  </conditionalFormatting>
  <conditionalFormatting sqref="E7:E27 E29:E37">
    <cfRule type="expression" dxfId="484" priority="2" stopIfTrue="1">
      <formula>AND(ROUNDDOWN(($A$4-E7)/365.25,0)&lt;=13,G7&lt;&gt;"OK")</formula>
    </cfRule>
    <cfRule type="expression" dxfId="483" priority="3" stopIfTrue="1">
      <formula>AND(ROUNDDOWN(($A$4-E7)/365.25,0)&lt;=14,G7&lt;&gt;"OK")</formula>
    </cfRule>
    <cfRule type="expression" dxfId="482" priority="4" stopIfTrue="1">
      <formula>AND(ROUNDDOWN(($A$4-E7)/365.25,0)&lt;=17,G7&lt;&gt;"OK")</formula>
    </cfRule>
  </conditionalFormatting>
  <conditionalFormatting sqref="B7:D37">
    <cfRule type="expression" dxfId="48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11BB-DDB7-4F15-99EE-4BB462EBCB32}">
  <sheetPr codeName="Munka14">
    <tabColor indexed="11"/>
  </sheetPr>
  <dimension ref="A1:AK41"/>
  <sheetViews>
    <sheetView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2" width="8.5546875" style="343" customWidth="1"/>
    <col min="13" max="13" width="7.88671875" style="343" customWidth="1"/>
    <col min="14" max="14" width="8.88671875" style="343"/>
    <col min="15" max="16" width="4.44140625" style="343" customWidth="1"/>
    <col min="17" max="17" width="12.109375" style="343" customWidth="1"/>
    <col min="18" max="18" width="7.88671875" style="343" customWidth="1"/>
    <col min="19" max="19" width="7.44140625" style="343" customWidth="1"/>
    <col min="20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55" t="str">
        <f>[1]Altalanos!$B$8</f>
        <v>B-U8-L-I.kcs-Piros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/>
      <c r="M3" s="452" t="s">
        <v>28</v>
      </c>
      <c r="N3" s="453"/>
      <c r="O3" s="454"/>
      <c r="P3" s="453"/>
      <c r="Q3" s="463" t="s">
        <v>65</v>
      </c>
      <c r="R3" s="450" t="s">
        <v>71</v>
      </c>
      <c r="S3" s="450" t="s">
        <v>66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556"/>
      <c r="M4" s="460" t="str">
        <f>[1]Altalanos!$E$10</f>
        <v>Nagyistók-Nádasi Judit</v>
      </c>
      <c r="N4" s="461"/>
      <c r="O4" s="462"/>
      <c r="P4" s="461"/>
      <c r="Q4" s="466" t="s">
        <v>72</v>
      </c>
      <c r="R4" s="467" t="s">
        <v>67</v>
      </c>
      <c r="S4" s="467" t="s">
        <v>68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S5" s="470" t="s">
        <v>70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2</v>
      </c>
      <c r="C7" s="473" t="str">
        <f>IF($B7="","",VLOOKUP($B7,'B-U8-L-I.kcs elo'!$A$7:$O$22,5))</f>
        <v>170420</v>
      </c>
      <c r="D7" s="473">
        <f>IF($B7="","",VLOOKUP($B7,'B-U8-L-I.kcs elo'!$A$7:$O$22,15))</f>
        <v>0</v>
      </c>
      <c r="E7" s="474" t="str">
        <f>UPPER(IF($B7="","",VLOOKUP($B7,'B-U8-L-I.kcs elo'!$A$7:$O$22,2)))</f>
        <v xml:space="preserve">AMBRUS </v>
      </c>
      <c r="F7" s="474"/>
      <c r="G7" s="474" t="str">
        <f>IF($B7="","",VLOOKUP($B7,'B-U8-L-I.kcs elo'!$A$7:$O$22,3))</f>
        <v>Kíra Dóra</v>
      </c>
      <c r="H7" s="474"/>
      <c r="I7" s="475" t="str">
        <f>IF($B7="","",VLOOKUP($B7,'B-U8-L-I.kcs elo'!$A$7:$O$22,4))</f>
        <v>Bóly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80"/>
      <c r="D8" s="480"/>
      <c r="E8" s="480"/>
      <c r="F8" s="480"/>
      <c r="G8" s="480"/>
      <c r="H8" s="480"/>
      <c r="I8" s="480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3</v>
      </c>
      <c r="C9" s="473" t="str">
        <f>IF($B9="","",VLOOKUP($B9,'B-U8-L-I.kcs elo'!$A$7:$O$22,5))</f>
        <v>170319</v>
      </c>
      <c r="D9" s="473">
        <f>IF($B9="","",VLOOKUP($B9,'B-U8-L-I.kcs elo'!$A$7:$O$22,15))</f>
        <v>0</v>
      </c>
      <c r="E9" s="474" t="str">
        <f>UPPER(IF($B9="","",VLOOKUP($B9,'B-U8-L-I.kcs elo'!$A$7:$O$22,2)))</f>
        <v xml:space="preserve">JAGIC </v>
      </c>
      <c r="F9" s="474"/>
      <c r="G9" s="474" t="s">
        <v>191</v>
      </c>
      <c r="H9" s="474"/>
      <c r="I9" s="475" t="str">
        <f>IF($B9="","",VLOOKUP($B9,'B-U8-L-I.kcs elo'!$A$7:$O$22,4))</f>
        <v>Jókai - 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80"/>
      <c r="D10" s="480"/>
      <c r="E10" s="480"/>
      <c r="F10" s="480"/>
      <c r="G10" s="480"/>
      <c r="H10" s="480"/>
      <c r="I10" s="480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>
        <v>4</v>
      </c>
      <c r="C11" s="473" t="str">
        <f>IF($B11="","",VLOOKUP($B11,'B-U8-L-I.kcs elo'!$A$7:$O$22,5))</f>
        <v>180717</v>
      </c>
      <c r="D11" s="473">
        <f>IF($B11="","",VLOOKUP($B11,'B-U8-L-I.kcs elo'!$A$7:$O$22,15))</f>
        <v>0</v>
      </c>
      <c r="E11" s="474" t="str">
        <f>UPPER(IF($B11="","",VLOOKUP($B11,'B-U8-L-I.kcs elo'!$A$7:$O$22,2)))</f>
        <v xml:space="preserve">LI WU </v>
      </c>
      <c r="F11" s="474"/>
      <c r="G11" s="474" t="str">
        <f>IF($B11="","",VLOOKUP($B11,'B-U8-L-I.kcs elo'!$A$7:$O$22,3))</f>
        <v>Abigel</v>
      </c>
      <c r="H11" s="474"/>
      <c r="I11" s="475" t="str">
        <f>IF($B11="","",VLOOKUP($B11,'B-U8-L-I.kcs elo'!$A$7:$O$22,4))</f>
        <v>Jókai - Pécs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71"/>
      <c r="B12" s="479"/>
      <c r="C12" s="480"/>
      <c r="D12" s="480"/>
      <c r="E12" s="480"/>
      <c r="F12" s="480"/>
      <c r="G12" s="480"/>
      <c r="H12" s="480"/>
      <c r="I12" s="480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71" t="s">
        <v>64</v>
      </c>
      <c r="B13" s="472">
        <v>1</v>
      </c>
      <c r="C13" s="473" t="str">
        <f>IF($B13="","",VLOOKUP($B13,'B-U8-L-I.kcs elo'!$A$7:$O$22,5))</f>
        <v>180118</v>
      </c>
      <c r="D13" s="473">
        <f>IF($B13="","",VLOOKUP($B13,'B-U8-L-I.kcs elo'!$A$7:$O$22,15))</f>
        <v>0</v>
      </c>
      <c r="E13" s="474" t="str">
        <f>UPPER(IF($B13="","",VLOOKUP($B13,'B-U8-L-I.kcs elo'!$A$7:$O$22,2)))</f>
        <v xml:space="preserve">VARGA </v>
      </c>
      <c r="F13" s="474"/>
      <c r="G13" s="474" t="str">
        <f>IF($B13="","",VLOOKUP($B13,'B-U8-L-I.kcs elo'!$A$7:$O$22,3))</f>
        <v>Dóra Emili</v>
      </c>
      <c r="H13" s="474"/>
      <c r="I13" s="475" t="str">
        <f>IF($B13="","",VLOOKUP($B13,'B-U8-L-I.kcs elo'!$A$7:$O$22,4))</f>
        <v>Sztárai - Pécs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AMBRUS </v>
      </c>
      <c r="E18" s="484"/>
      <c r="F18" s="484" t="str">
        <f>E9</f>
        <v xml:space="preserve">JAGIC </v>
      </c>
      <c r="G18" s="484"/>
      <c r="H18" s="484" t="str">
        <f>E11</f>
        <v xml:space="preserve">LI WU </v>
      </c>
      <c r="I18" s="484"/>
      <c r="J18" s="484" t="str">
        <f>E13</f>
        <v xml:space="preserve">VARGA </v>
      </c>
      <c r="K18" s="484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 xml:space="preserve">AMBRUS </v>
      </c>
      <c r="C19" s="486"/>
      <c r="D19" s="487"/>
      <c r="E19" s="487"/>
      <c r="F19" s="488"/>
      <c r="G19" s="488"/>
      <c r="H19" s="488"/>
      <c r="I19" s="488"/>
      <c r="J19" s="484"/>
      <c r="K19" s="484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JAGIC </v>
      </c>
      <c r="C20" s="486"/>
      <c r="D20" s="488"/>
      <c r="E20" s="488"/>
      <c r="F20" s="487"/>
      <c r="G20" s="487"/>
      <c r="H20" s="488"/>
      <c r="I20" s="488"/>
      <c r="J20" s="488"/>
      <c r="K20" s="48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 xml:space="preserve">LI WU </v>
      </c>
      <c r="C21" s="486"/>
      <c r="D21" s="488"/>
      <c r="E21" s="488"/>
      <c r="F21" s="488"/>
      <c r="G21" s="488"/>
      <c r="H21" s="487"/>
      <c r="I21" s="487"/>
      <c r="J21" s="488"/>
      <c r="K21" s="48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85" t="s">
        <v>64</v>
      </c>
      <c r="B22" s="486" t="str">
        <f>E13</f>
        <v xml:space="preserve">VARGA </v>
      </c>
      <c r="C22" s="486"/>
      <c r="D22" s="488"/>
      <c r="E22" s="488"/>
      <c r="F22" s="488"/>
      <c r="G22" s="488"/>
      <c r="H22" s="484"/>
      <c r="I22" s="484"/>
      <c r="J22" s="487"/>
      <c r="K22" s="487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68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495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10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M4</f>
        <v>Nagyistók-Nádasi Judit</v>
      </c>
      <c r="L41" s="489"/>
      <c r="M41" s="523"/>
      <c r="P41" s="512"/>
      <c r="Q41" s="524"/>
      <c r="R41" s="54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80" priority="2" stopIfTrue="1" operator="equal">
      <formula>"Bye"</formula>
    </cfRule>
  </conditionalFormatting>
  <conditionalFormatting sqref="R41">
    <cfRule type="expression" dxfId="47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5076-B5C9-4DAC-8DF1-017D16A56B1A}">
  <sheetPr codeName="Sheet23">
    <tabColor indexed="42"/>
  </sheetPr>
  <dimension ref="A1:Q156"/>
  <sheetViews>
    <sheetView showGridLines="0" showZeros="0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43" customWidth="1"/>
    <col min="2" max="2" width="16.5546875" style="343" customWidth="1"/>
    <col min="3" max="3" width="14" style="343" customWidth="1"/>
    <col min="4" max="4" width="13.88671875" style="428" customWidth="1"/>
    <col min="5" max="5" width="12.109375" style="429" customWidth="1"/>
    <col min="6" max="6" width="6.109375" style="430" hidden="1" customWidth="1"/>
    <col min="7" max="7" width="29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557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49" t="str">
        <f>[1]Altalanos!$C$8</f>
        <v>B-U9-F-II.kcs-Narancs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391" t="s">
        <v>197</v>
      </c>
      <c r="C7" s="392" t="s">
        <v>198</v>
      </c>
      <c r="D7" s="393" t="s">
        <v>129</v>
      </c>
      <c r="E7" s="394" t="s">
        <v>199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200</v>
      </c>
      <c r="C8" s="392" t="s">
        <v>201</v>
      </c>
      <c r="D8" s="393" t="s">
        <v>129</v>
      </c>
      <c r="E8" s="394" t="s">
        <v>202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/>
      <c r="C9" s="392"/>
      <c r="D9" s="393"/>
      <c r="E9" s="394"/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2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2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478" priority="16" stopIfTrue="1">
      <formula>AND(ROUNDDOWN(($A$4-E7)/365.25,0)&lt;=13,G7&lt;&gt;"OK")</formula>
    </cfRule>
    <cfRule type="expression" dxfId="477" priority="17" stopIfTrue="1">
      <formula>AND(ROUNDDOWN(($A$4-E7)/365.25,0)&lt;=14,G7&lt;&gt;"OK")</formula>
    </cfRule>
    <cfRule type="expression" dxfId="476" priority="18" stopIfTrue="1">
      <formula>AND(ROUNDDOWN(($A$4-E7)/365.25,0)&lt;=17,G7&lt;&gt;"OK")</formula>
    </cfRule>
  </conditionalFormatting>
  <conditionalFormatting sqref="J7:J156">
    <cfRule type="cellIs" dxfId="475" priority="15" stopIfTrue="1" operator="equal">
      <formula>"Z"</formula>
    </cfRule>
  </conditionalFormatting>
  <conditionalFormatting sqref="A7:D156">
    <cfRule type="expression" dxfId="474" priority="14" stopIfTrue="1">
      <formula>$Q7&gt;=1</formula>
    </cfRule>
  </conditionalFormatting>
  <conditionalFormatting sqref="E7:E14">
    <cfRule type="expression" dxfId="473" priority="11" stopIfTrue="1">
      <formula>AND(ROUNDDOWN(($A$4-E7)/365.25,0)&lt;=13,G7&lt;&gt;"OK")</formula>
    </cfRule>
    <cfRule type="expression" dxfId="472" priority="12" stopIfTrue="1">
      <formula>AND(ROUNDDOWN(($A$4-E7)/365.25,0)&lt;=14,G7&lt;&gt;"OK")</formula>
    </cfRule>
    <cfRule type="expression" dxfId="471" priority="13" stopIfTrue="1">
      <formula>AND(ROUNDDOWN(($A$4-E7)/365.25,0)&lt;=17,G7&lt;&gt;"OK")</formula>
    </cfRule>
  </conditionalFormatting>
  <conditionalFormatting sqref="J7:J14">
    <cfRule type="cellIs" dxfId="470" priority="10" stopIfTrue="1" operator="equal">
      <formula>"Z"</formula>
    </cfRule>
  </conditionalFormatting>
  <conditionalFormatting sqref="B7:D14">
    <cfRule type="expression" dxfId="469" priority="9" stopIfTrue="1">
      <formula>$Q7&gt;=1</formula>
    </cfRule>
  </conditionalFormatting>
  <conditionalFormatting sqref="E7:E14">
    <cfRule type="expression" dxfId="468" priority="6" stopIfTrue="1">
      <formula>AND(ROUNDDOWN(($A$4-E7)/365.25,0)&lt;=13,G7&lt;&gt;"OK")</formula>
    </cfRule>
    <cfRule type="expression" dxfId="467" priority="7" stopIfTrue="1">
      <formula>AND(ROUNDDOWN(($A$4-E7)/365.25,0)&lt;=14,G7&lt;&gt;"OK")</formula>
    </cfRule>
    <cfRule type="expression" dxfId="466" priority="8" stopIfTrue="1">
      <formula>AND(ROUNDDOWN(($A$4-E7)/365.25,0)&lt;=17,G7&lt;&gt;"OK")</formula>
    </cfRule>
  </conditionalFormatting>
  <conditionalFormatting sqref="B7:D14">
    <cfRule type="expression" dxfId="465" priority="5" stopIfTrue="1">
      <formula>$Q7&gt;=1</formula>
    </cfRule>
  </conditionalFormatting>
  <conditionalFormatting sqref="E29:E37 E7:E27">
    <cfRule type="expression" dxfId="464" priority="2" stopIfTrue="1">
      <formula>AND(ROUNDDOWN(($A$4-E7)/365.25,0)&lt;=13,G7&lt;&gt;"OK")</formula>
    </cfRule>
    <cfRule type="expression" dxfId="463" priority="3" stopIfTrue="1">
      <formula>AND(ROUNDDOWN(($A$4-E7)/365.25,0)&lt;=14,G7&lt;&gt;"OK")</formula>
    </cfRule>
    <cfRule type="expression" dxfId="462" priority="4" stopIfTrue="1">
      <formula>AND(ROUNDDOWN(($A$4-E7)/365.25,0)&lt;=17,G7&lt;&gt;"OK")</formula>
    </cfRule>
  </conditionalFormatting>
  <conditionalFormatting sqref="B7:D37">
    <cfRule type="expression" dxfId="46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6EC2-2A0A-4DE7-89C6-B7CEE588498E}">
  <sheetPr codeName="Munka24">
    <tabColor indexed="11"/>
  </sheetPr>
  <dimension ref="A1:AK41"/>
  <sheetViews>
    <sheetView topLeftCell="A13"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55" t="str">
        <f>[1]Altalanos!$C$8</f>
        <v>B-U9-F-II.kcs-Narancs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1</v>
      </c>
      <c r="C7" s="558" t="str">
        <f>IF($B7="","",VLOOKUP($B7,'B-U9-F-II.kcs elo'!$A$7:$O$22,5))</f>
        <v>161102</v>
      </c>
      <c r="D7" s="558">
        <f>IF($B7="","",VLOOKUP($B7,'B-U9-F-II.kcs elo'!$A$7:$O$22,15))</f>
        <v>0</v>
      </c>
      <c r="E7" s="559" t="str">
        <f>UPPER(IF($B7="","",VLOOKUP($B7,'B-U9-F-II.kcs elo'!$A$7:$O$22,2)))</f>
        <v xml:space="preserve">ZÁMBÓ </v>
      </c>
      <c r="F7" s="489"/>
      <c r="G7" s="559" t="str">
        <f>IF($B7="","",VLOOKUP($B7,'B-U9-F-II.kcs elo'!$A$7:$O$22,3))</f>
        <v>Zénó</v>
      </c>
      <c r="H7" s="489"/>
      <c r="I7" s="559" t="str">
        <f>IF($B7="","",VLOOKUP($B7,'B-U9-F-II.kcs elo'!$A$7:$O$22,4))</f>
        <v>Koch V. - Pécs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2</v>
      </c>
      <c r="C9" s="558" t="str">
        <f>IF($B9="","",VLOOKUP($B9,'B-U9-F-II.kcs elo'!$A$7:$O$22,5))</f>
        <v>161002</v>
      </c>
      <c r="D9" s="558">
        <f>IF($B9="","",VLOOKUP($B9,'B-U9-F-II.kcs elo'!$A$7:$O$22,15))</f>
        <v>0</v>
      </c>
      <c r="E9" s="559" t="str">
        <f>UPPER(IF($B9="","",VLOOKUP($B9,'B-U9-F-II.kcs elo'!$A$7:$O$22,2)))</f>
        <v xml:space="preserve">SZEBÉNYI </v>
      </c>
      <c r="F9" s="489"/>
      <c r="G9" s="559" t="str">
        <f>IF($B9="","",VLOOKUP($B9,'B-U9-F-II.kcs elo'!$A$7:$O$22,3))</f>
        <v>Alexander</v>
      </c>
      <c r="H9" s="489"/>
      <c r="I9" s="559" t="str">
        <f>IF($B9="","",VLOOKUP($B9,'B-U9-F-II.kcs elo'!$A$7:$O$22,4))</f>
        <v>Koch V. - 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558" t="str">
        <f>IF($B11="","",VLOOKUP($B11,'B-U9-F-II.kcs elo'!$A$7:$O$22,5))</f>
        <v/>
      </c>
      <c r="D11" s="558" t="str">
        <f>IF($B11="","",VLOOKUP($B11,'B-U9-F-II.kcs elo'!$A$7:$O$22,15))</f>
        <v/>
      </c>
      <c r="E11" s="559" t="str">
        <f>UPPER(IF($B11="","",VLOOKUP($B11,'B-U9-F-II.kcs elo'!$A$7:$O$22,2)))</f>
        <v/>
      </c>
      <c r="F11" s="489"/>
      <c r="G11" s="559" t="str">
        <f>IF($B11="","",VLOOKUP($B11,'B-U9-F-II.kcs elo'!$A$7:$O$22,3))</f>
        <v/>
      </c>
      <c r="H11" s="489"/>
      <c r="I11" s="559" t="str">
        <f>IF($B11="","",VLOOKUP($B11,'B-U9-F-II.kcs elo'!$A$7:$O$22,4))</f>
        <v/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ZÁMBÓ </v>
      </c>
      <c r="E18" s="484"/>
      <c r="F18" s="484" t="str">
        <f>E9</f>
        <v xml:space="preserve">SZEBÉNYI </v>
      </c>
      <c r="G18" s="484"/>
      <c r="H18" s="484" t="str">
        <f>E11</f>
        <v/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 xml:space="preserve">ZÁMBÓ 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SZEBÉNYI 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/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460" priority="2" stopIfTrue="1" operator="equal">
      <formula>"Bye"</formula>
    </cfRule>
  </conditionalFormatting>
  <conditionalFormatting sqref="R41">
    <cfRule type="expression" dxfId="45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78A6-36AB-4F30-9612-6D960E632672}">
  <sheetPr codeName="Sheet24">
    <tabColor indexed="42"/>
  </sheetPr>
  <dimension ref="A1:Q156"/>
  <sheetViews>
    <sheetView showGridLines="0" showZeros="0" zoomScale="91" zoomScaleNormal="91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8.44140625" style="343" bestFit="1" customWidth="1"/>
    <col min="3" max="3" width="12.44140625" style="343" customWidth="1"/>
    <col min="4" max="4" width="19" style="428" bestFit="1" customWidth="1"/>
    <col min="5" max="5" width="12.109375" style="429" customWidth="1"/>
    <col min="6" max="6" width="6.109375" style="430" hidden="1" customWidth="1"/>
    <col min="7" max="7" width="31.4414062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49" t="str">
        <f>[1]Altalanos!$D$8</f>
        <v>B-U9-L-II.kcs-Narancs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203</v>
      </c>
      <c r="C7" s="392" t="s">
        <v>204</v>
      </c>
      <c r="D7" s="393" t="s">
        <v>205</v>
      </c>
      <c r="E7" s="394" t="s">
        <v>206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207</v>
      </c>
      <c r="C8" s="392" t="s">
        <v>208</v>
      </c>
      <c r="D8" s="393" t="s">
        <v>119</v>
      </c>
      <c r="E8" s="394" t="s">
        <v>209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210</v>
      </c>
      <c r="C9" s="392" t="s">
        <v>211</v>
      </c>
      <c r="D9" s="393" t="s">
        <v>129</v>
      </c>
      <c r="E9" s="394" t="s">
        <v>212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2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2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458" priority="16" stopIfTrue="1">
      <formula>AND(ROUNDDOWN(($A$4-E7)/365.25,0)&lt;=13,G7&lt;&gt;"OK")</formula>
    </cfRule>
    <cfRule type="expression" dxfId="457" priority="17" stopIfTrue="1">
      <formula>AND(ROUNDDOWN(($A$4-E7)/365.25,0)&lt;=14,G7&lt;&gt;"OK")</formula>
    </cfRule>
    <cfRule type="expression" dxfId="456" priority="18" stopIfTrue="1">
      <formula>AND(ROUNDDOWN(($A$4-E7)/365.25,0)&lt;=17,G7&lt;&gt;"OK")</formula>
    </cfRule>
  </conditionalFormatting>
  <conditionalFormatting sqref="J7:J156">
    <cfRule type="cellIs" dxfId="455" priority="15" stopIfTrue="1" operator="equal">
      <formula>"Z"</formula>
    </cfRule>
  </conditionalFormatting>
  <conditionalFormatting sqref="A7:D156">
    <cfRule type="expression" dxfId="454" priority="14" stopIfTrue="1">
      <formula>$Q7&gt;=1</formula>
    </cfRule>
  </conditionalFormatting>
  <conditionalFormatting sqref="E7:E14">
    <cfRule type="expression" dxfId="453" priority="11" stopIfTrue="1">
      <formula>AND(ROUNDDOWN(($A$4-E7)/365.25,0)&lt;=13,G7&lt;&gt;"OK")</formula>
    </cfRule>
    <cfRule type="expression" dxfId="452" priority="12" stopIfTrue="1">
      <formula>AND(ROUNDDOWN(($A$4-E7)/365.25,0)&lt;=14,G7&lt;&gt;"OK")</formula>
    </cfRule>
    <cfRule type="expression" dxfId="451" priority="13" stopIfTrue="1">
      <formula>AND(ROUNDDOWN(($A$4-E7)/365.25,0)&lt;=17,G7&lt;&gt;"OK")</formula>
    </cfRule>
  </conditionalFormatting>
  <conditionalFormatting sqref="J7:J14">
    <cfRule type="cellIs" dxfId="450" priority="10" stopIfTrue="1" operator="equal">
      <formula>"Z"</formula>
    </cfRule>
  </conditionalFormatting>
  <conditionalFormatting sqref="B7:D14">
    <cfRule type="expression" dxfId="449" priority="9" stopIfTrue="1">
      <formula>$Q7&gt;=1</formula>
    </cfRule>
  </conditionalFormatting>
  <conditionalFormatting sqref="E7:E14">
    <cfRule type="expression" dxfId="448" priority="6" stopIfTrue="1">
      <formula>AND(ROUNDDOWN(($A$4-E7)/365.25,0)&lt;=13,G7&lt;&gt;"OK")</formula>
    </cfRule>
    <cfRule type="expression" dxfId="447" priority="7" stopIfTrue="1">
      <formula>AND(ROUNDDOWN(($A$4-E7)/365.25,0)&lt;=14,G7&lt;&gt;"OK")</formula>
    </cfRule>
    <cfRule type="expression" dxfId="446" priority="8" stopIfTrue="1">
      <formula>AND(ROUNDDOWN(($A$4-E7)/365.25,0)&lt;=17,G7&lt;&gt;"OK")</formula>
    </cfRule>
  </conditionalFormatting>
  <conditionalFormatting sqref="B7:D14">
    <cfRule type="expression" dxfId="445" priority="5" stopIfTrue="1">
      <formula>$Q7&gt;=1</formula>
    </cfRule>
  </conditionalFormatting>
  <conditionalFormatting sqref="E7:E27 E29:E37">
    <cfRule type="expression" dxfId="444" priority="2" stopIfTrue="1">
      <formula>AND(ROUNDDOWN(($A$4-E7)/365.25,0)&lt;=13,G7&lt;&gt;"OK")</formula>
    </cfRule>
    <cfRule type="expression" dxfId="443" priority="3" stopIfTrue="1">
      <formula>AND(ROUNDDOWN(($A$4-E7)/365.25,0)&lt;=14,G7&lt;&gt;"OK")</formula>
    </cfRule>
    <cfRule type="expression" dxfId="442" priority="4" stopIfTrue="1">
      <formula>AND(ROUNDDOWN(($A$4-E7)/365.25,0)&lt;=17,G7&lt;&gt;"OK")</formula>
    </cfRule>
  </conditionalFormatting>
  <conditionalFormatting sqref="B7:D37">
    <cfRule type="expression" dxfId="44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4708-C53A-4BBF-AC72-B821E29E2562}">
  <sheetPr codeName="Munka35">
    <tabColor indexed="11"/>
  </sheetPr>
  <dimension ref="A1:AK41"/>
  <sheetViews>
    <sheetView topLeftCell="A3" zoomScale="99" zoomScaleNormal="99"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17.88671875" style="343" customWidth="1"/>
    <col min="6" max="6" width="3.664062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55" t="str">
        <f>[1]Altalanos!$D$8</f>
        <v>B-U9-L-II.kcs-Narancs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3</v>
      </c>
      <c r="C7" s="558" t="str">
        <f>IF($B7="","",VLOOKUP($B7,'B-U9-L-II.kcs elo'!$A$7:$O$22,5))</f>
        <v>160302</v>
      </c>
      <c r="D7" s="558">
        <f>IF($B7="","",VLOOKUP($B7,'B-U9-L-II.kcs elo'!$A$7:$O$22,15))</f>
        <v>0</v>
      </c>
      <c r="E7" s="559" t="str">
        <f>UPPER(IF($B7="","",VLOOKUP($B7,'B-U9-L-II.kcs elo'!$A$7:$O$22,2)))</f>
        <v xml:space="preserve">HARMATHA-KOMÁROMI </v>
      </c>
      <c r="F7" s="489"/>
      <c r="G7" s="559" t="str">
        <f>IF($B7="","",VLOOKUP($B7,'B-U9-L-II.kcs elo'!$A$7:$O$22,3))</f>
        <v>Abigél</v>
      </c>
      <c r="H7" s="489"/>
      <c r="I7" s="559" t="str">
        <f>IF($B7="","",VLOOKUP($B7,'B-U9-L-II.kcs elo'!$A$7:$O$22,4))</f>
        <v>Koch V. - Pécs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1</v>
      </c>
      <c r="C9" s="558" t="str">
        <f>IF($B9="","",VLOOKUP($B9,'B-U9-L-II.kcs elo'!$A$7:$O$22,5))</f>
        <v>160320</v>
      </c>
      <c r="D9" s="558">
        <f>IF($B9="","",VLOOKUP($B9,'B-U9-L-II.kcs elo'!$A$7:$O$22,15))</f>
        <v>0</v>
      </c>
      <c r="E9" s="559" t="str">
        <f>UPPER(IF($B9="","",VLOOKUP($B9,'B-U9-L-II.kcs elo'!$A$7:$O$22,2)))</f>
        <v xml:space="preserve">KOTTÁSZ </v>
      </c>
      <c r="F9" s="489"/>
      <c r="G9" s="559" t="str">
        <f>IF($B9="","",VLOOKUP($B9,'B-U9-L-II.kcs elo'!$A$7:$O$22,3))</f>
        <v>Dalma</v>
      </c>
      <c r="H9" s="489"/>
      <c r="I9" s="559" t="str">
        <f>IF($B9="","",VLOOKUP($B9,'B-U9-L-II.kcs elo'!$A$7:$O$22,4))</f>
        <v>PTE-II.Gyakorló-Pécs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>
        <v>2</v>
      </c>
      <c r="C11" s="558" t="str">
        <f>IF($B11="","",VLOOKUP($B11,'B-U9-L-II.kcs elo'!$A$7:$O$22,5))</f>
        <v>160811</v>
      </c>
      <c r="D11" s="558">
        <f>IF($B11="","",VLOOKUP($B11,'B-U9-L-II.kcs elo'!$A$7:$O$22,15))</f>
        <v>0</v>
      </c>
      <c r="E11" s="559" t="str">
        <f>UPPER(IF($B11="","",VLOOKUP($B11,'B-U9-L-II.kcs elo'!$A$7:$O$22,2)))</f>
        <v xml:space="preserve">ILLÉS </v>
      </c>
      <c r="F11" s="489"/>
      <c r="G11" s="559" t="str">
        <f>IF($B11="","",VLOOKUP($B11,'B-U9-L-II.kcs elo'!$A$7:$O$22,3))</f>
        <v>Emma</v>
      </c>
      <c r="H11" s="489"/>
      <c r="I11" s="559" t="str">
        <f>IF($B11="","",VLOOKUP($B11,'B-U9-L-II.kcs elo'!$A$7:$O$22,4))</f>
        <v>Bóly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HARMATHA-KOMÁROMI </v>
      </c>
      <c r="E18" s="484"/>
      <c r="F18" s="484" t="str">
        <f>E9</f>
        <v xml:space="preserve">KOTTÁSZ </v>
      </c>
      <c r="G18" s="484"/>
      <c r="H18" s="484" t="str">
        <f>E11</f>
        <v xml:space="preserve">ILLÉS </v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 xml:space="preserve">HARMATHA-KOMÁROMI 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KOTTÁSZ 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 xml:space="preserve">ILLÉS </v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440" priority="2" stopIfTrue="1" operator="equal">
      <formula>"Bye"</formula>
    </cfRule>
  </conditionalFormatting>
  <conditionalFormatting sqref="R41">
    <cfRule type="expression" dxfId="43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201A-F668-4249-AD69-D7EBD3722FDB}">
  <sheetPr codeName="Sheet25">
    <tabColor indexed="42"/>
  </sheetPr>
  <dimension ref="A1:Q156"/>
  <sheetViews>
    <sheetView showGridLines="0" showZeros="0" zoomScale="85" zoomScaleNormal="85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6.21875" style="343" bestFit="1" customWidth="1"/>
    <col min="3" max="3" width="19.44140625" style="343" bestFit="1" customWidth="1"/>
    <col min="4" max="4" width="14.44140625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tr">
        <f>[1]Altalanos!$E$8</f>
        <v>B-U11-F-III.kcs-Zöld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213</v>
      </c>
      <c r="C7" s="392" t="s">
        <v>124</v>
      </c>
      <c r="D7" s="393" t="s">
        <v>214</v>
      </c>
      <c r="E7" s="394" t="s">
        <v>215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216</v>
      </c>
      <c r="C8" s="392" t="s">
        <v>217</v>
      </c>
      <c r="D8" s="393" t="s">
        <v>214</v>
      </c>
      <c r="E8" s="394" t="s">
        <v>218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219</v>
      </c>
      <c r="C9" s="392" t="s">
        <v>111</v>
      </c>
      <c r="D9" s="393" t="s">
        <v>214</v>
      </c>
      <c r="E9" s="394" t="s">
        <v>220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 t="s">
        <v>221</v>
      </c>
      <c r="C10" s="392" t="s">
        <v>222</v>
      </c>
      <c r="D10" s="393" t="s">
        <v>223</v>
      </c>
      <c r="E10" s="394" t="s">
        <v>224</v>
      </c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 t="s">
        <v>225</v>
      </c>
      <c r="C11" s="392" t="s">
        <v>226</v>
      </c>
      <c r="D11" s="393" t="s">
        <v>227</v>
      </c>
      <c r="E11" s="394" t="s">
        <v>228</v>
      </c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 t="s">
        <v>114</v>
      </c>
      <c r="C12" s="392" t="s">
        <v>229</v>
      </c>
      <c r="D12" s="393" t="s">
        <v>119</v>
      </c>
      <c r="E12" s="394" t="s">
        <v>230</v>
      </c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 t="s">
        <v>231</v>
      </c>
      <c r="C13" s="392" t="s">
        <v>232</v>
      </c>
      <c r="D13" s="393" t="s">
        <v>119</v>
      </c>
      <c r="E13" s="394" t="s">
        <v>233</v>
      </c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 t="s">
        <v>234</v>
      </c>
      <c r="C14" s="392" t="s">
        <v>235</v>
      </c>
      <c r="D14" s="393" t="s">
        <v>119</v>
      </c>
      <c r="E14" s="394" t="s">
        <v>236</v>
      </c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 t="s">
        <v>237</v>
      </c>
      <c r="C15" s="392" t="s">
        <v>238</v>
      </c>
      <c r="D15" s="393" t="s">
        <v>119</v>
      </c>
      <c r="E15" s="394" t="s">
        <v>239</v>
      </c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 t="s">
        <v>240</v>
      </c>
      <c r="C16" s="392" t="s">
        <v>241</v>
      </c>
      <c r="D16" s="393" t="s">
        <v>119</v>
      </c>
      <c r="E16" s="394" t="s">
        <v>242</v>
      </c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1" t="s">
        <v>169</v>
      </c>
      <c r="C17" s="392" t="s">
        <v>161</v>
      </c>
      <c r="D17" s="393" t="s">
        <v>129</v>
      </c>
      <c r="E17" s="394" t="s">
        <v>243</v>
      </c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1" t="s">
        <v>244</v>
      </c>
      <c r="C18" s="392" t="s">
        <v>245</v>
      </c>
      <c r="D18" s="393" t="s">
        <v>129</v>
      </c>
      <c r="E18" s="394" t="s">
        <v>246</v>
      </c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1" t="s">
        <v>247</v>
      </c>
      <c r="C19" s="392" t="s">
        <v>248</v>
      </c>
      <c r="D19" s="393" t="s">
        <v>129</v>
      </c>
      <c r="E19" s="394" t="s">
        <v>249</v>
      </c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1" t="s">
        <v>250</v>
      </c>
      <c r="C20" s="392" t="s">
        <v>251</v>
      </c>
      <c r="D20" s="393" t="s">
        <v>129</v>
      </c>
      <c r="E20" s="394" t="s">
        <v>252</v>
      </c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1" t="s">
        <v>253</v>
      </c>
      <c r="C21" s="392" t="s">
        <v>254</v>
      </c>
      <c r="D21" s="393" t="s">
        <v>129</v>
      </c>
      <c r="E21" s="394" t="s">
        <v>255</v>
      </c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1" t="s">
        <v>256</v>
      </c>
      <c r="C22" s="392" t="s">
        <v>257</v>
      </c>
      <c r="D22" s="393" t="s">
        <v>129</v>
      </c>
      <c r="E22" s="394" t="s">
        <v>258</v>
      </c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1" t="s">
        <v>259</v>
      </c>
      <c r="C23" s="392" t="s">
        <v>260</v>
      </c>
      <c r="D23" s="393" t="s">
        <v>129</v>
      </c>
      <c r="E23" s="394" t="s">
        <v>228</v>
      </c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1" t="s">
        <v>261</v>
      </c>
      <c r="C24" s="392" t="s">
        <v>262</v>
      </c>
      <c r="D24" s="393" t="s">
        <v>263</v>
      </c>
      <c r="E24" s="394" t="s">
        <v>264</v>
      </c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438" priority="16" stopIfTrue="1">
      <formula>AND(ROUNDDOWN(($A$4-E7)/365.25,0)&lt;=13,G7&lt;&gt;"OK")</formula>
    </cfRule>
    <cfRule type="expression" dxfId="437" priority="17" stopIfTrue="1">
      <formula>AND(ROUNDDOWN(($A$4-E7)/365.25,0)&lt;=14,G7&lt;&gt;"OK")</formula>
    </cfRule>
    <cfRule type="expression" dxfId="436" priority="18" stopIfTrue="1">
      <formula>AND(ROUNDDOWN(($A$4-E7)/365.25,0)&lt;=17,G7&lt;&gt;"OK")</formula>
    </cfRule>
  </conditionalFormatting>
  <conditionalFormatting sqref="J7:J156">
    <cfRule type="cellIs" dxfId="435" priority="15" stopIfTrue="1" operator="equal">
      <formula>"Z"</formula>
    </cfRule>
  </conditionalFormatting>
  <conditionalFormatting sqref="A7:D156">
    <cfRule type="expression" dxfId="434" priority="14" stopIfTrue="1">
      <formula>$Q7&gt;=1</formula>
    </cfRule>
  </conditionalFormatting>
  <conditionalFormatting sqref="E7:E14">
    <cfRule type="expression" dxfId="433" priority="11" stopIfTrue="1">
      <formula>AND(ROUNDDOWN(($A$4-E7)/365.25,0)&lt;=13,G7&lt;&gt;"OK")</formula>
    </cfRule>
    <cfRule type="expression" dxfId="432" priority="12" stopIfTrue="1">
      <formula>AND(ROUNDDOWN(($A$4-E7)/365.25,0)&lt;=14,G7&lt;&gt;"OK")</formula>
    </cfRule>
    <cfRule type="expression" dxfId="431" priority="13" stopIfTrue="1">
      <formula>AND(ROUNDDOWN(($A$4-E7)/365.25,0)&lt;=17,G7&lt;&gt;"OK")</formula>
    </cfRule>
  </conditionalFormatting>
  <conditionalFormatting sqref="J7:J14">
    <cfRule type="cellIs" dxfId="430" priority="10" stopIfTrue="1" operator="equal">
      <formula>"Z"</formula>
    </cfRule>
  </conditionalFormatting>
  <conditionalFormatting sqref="B7:D14">
    <cfRule type="expression" dxfId="429" priority="9" stopIfTrue="1">
      <formula>$Q7&gt;=1</formula>
    </cfRule>
  </conditionalFormatting>
  <conditionalFormatting sqref="E7:E14">
    <cfRule type="expression" dxfId="428" priority="6" stopIfTrue="1">
      <formula>AND(ROUNDDOWN(($A$4-E7)/365.25,0)&lt;=13,G7&lt;&gt;"OK")</formula>
    </cfRule>
    <cfRule type="expression" dxfId="427" priority="7" stopIfTrue="1">
      <formula>AND(ROUNDDOWN(($A$4-E7)/365.25,0)&lt;=14,G7&lt;&gt;"OK")</formula>
    </cfRule>
    <cfRule type="expression" dxfId="426" priority="8" stopIfTrue="1">
      <formula>AND(ROUNDDOWN(($A$4-E7)/365.25,0)&lt;=17,G7&lt;&gt;"OK")</formula>
    </cfRule>
  </conditionalFormatting>
  <conditionalFormatting sqref="B7:D14">
    <cfRule type="expression" dxfId="425" priority="5" stopIfTrue="1">
      <formula>$Q7&gt;=1</formula>
    </cfRule>
  </conditionalFormatting>
  <conditionalFormatting sqref="E7:E27 E29:E37">
    <cfRule type="expression" dxfId="424" priority="2" stopIfTrue="1">
      <formula>AND(ROUNDDOWN(($A$4-E7)/365.25,0)&lt;=13,G7&lt;&gt;"OK")</formula>
    </cfRule>
    <cfRule type="expression" dxfId="423" priority="3" stopIfTrue="1">
      <formula>AND(ROUNDDOWN(($A$4-E7)/365.25,0)&lt;=14,G7&lt;&gt;"OK")</formula>
    </cfRule>
    <cfRule type="expression" dxfId="422" priority="4" stopIfTrue="1">
      <formula>AND(ROUNDDOWN(($A$4-E7)/365.25,0)&lt;=17,G7&lt;&gt;"OK")</formula>
    </cfRule>
  </conditionalFormatting>
  <conditionalFormatting sqref="B7:D37">
    <cfRule type="expression" dxfId="421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01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8827-49DB-46B4-945D-995A24BFCA67}">
  <sheetPr codeName="Munka48">
    <tabColor indexed="11"/>
  </sheetPr>
  <dimension ref="A1:AK47"/>
  <sheetViews>
    <sheetView workbookViewId="0">
      <selection activeCell="G8" sqref="G8"/>
    </sheetView>
  </sheetViews>
  <sheetFormatPr defaultRowHeight="13.2" x14ac:dyDescent="0.25"/>
  <cols>
    <col min="1" max="1" width="6.10937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3" width="8.5546875" style="343" customWidth="1"/>
    <col min="14" max="14" width="8.88671875" style="343"/>
    <col min="15" max="15" width="11.44140625" style="343" customWidth="1"/>
    <col min="16" max="17" width="8.44140625" style="343" customWidth="1"/>
    <col min="18" max="18" width="10.88671875" style="343" customWidth="1"/>
    <col min="19" max="21" width="8.44140625" style="343" customWidth="1"/>
    <col min="22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tr">
        <f>[1]Altalanos!$E$8</f>
        <v>B-U11-F-III.kcs-Zöld</v>
      </c>
      <c r="F2" s="442"/>
      <c r="G2" s="443"/>
      <c r="H2" s="444" t="s">
        <v>265</v>
      </c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O5" s="463" t="s">
        <v>65</v>
      </c>
      <c r="P5" s="450" t="s">
        <v>71</v>
      </c>
      <c r="R5" s="463" t="s">
        <v>65</v>
      </c>
      <c r="S5" s="450" t="s">
        <v>266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O6" s="466" t="s">
        <v>72</v>
      </c>
      <c r="P6" s="467" t="s">
        <v>67</v>
      </c>
      <c r="R6" s="466" t="s">
        <v>72</v>
      </c>
      <c r="S6" s="467" t="s">
        <v>267</v>
      </c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563" t="s">
        <v>57</v>
      </c>
      <c r="B7" s="564">
        <v>1</v>
      </c>
      <c r="C7" s="558" t="str">
        <f>IF($B7="","",VLOOKUP($B7,'B-U11-F-III.kcs elo'!$A$7:$O$22,5))</f>
        <v>141127</v>
      </c>
      <c r="D7" s="558">
        <f>IF($B7="","",VLOOKUP($B7,'B-U11-F-III.kcs elo'!$A$7:$O$22,15))</f>
        <v>0</v>
      </c>
      <c r="E7" s="565" t="str">
        <f>UPPER(IF($B7="","",VLOOKUP($B7,'B-U11-F-III.kcs elo'!$A$7:$O$22,2)))</f>
        <v xml:space="preserve">POLYÁK </v>
      </c>
      <c r="F7" s="566"/>
      <c r="G7" s="565" t="str">
        <f>IF($B7="","",VLOOKUP($B7,'B-U11-F-III.kcs elo'!$A$7:$O$22,3))</f>
        <v>Marcell</v>
      </c>
      <c r="H7" s="566"/>
      <c r="I7" s="565" t="str">
        <f>IF($B7="","",VLOOKUP($B7,'B-U11-F-III.kcs elo'!$A$7:$O$22,4))</f>
        <v>Park U.-Mohács</v>
      </c>
      <c r="J7" s="468"/>
      <c r="K7" s="476"/>
      <c r="L7" s="477" t="str">
        <f>IF(K7="","",CONCATENATE(VLOOKUP($Y$3,$AB$1:$AK$1,K7)," pont"))</f>
        <v/>
      </c>
      <c r="M7" s="478"/>
      <c r="O7" s="469" t="s">
        <v>73</v>
      </c>
      <c r="P7" s="470" t="s">
        <v>69</v>
      </c>
      <c r="R7" s="469" t="s">
        <v>73</v>
      </c>
      <c r="S7" s="470" t="s">
        <v>179</v>
      </c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567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568">
        <v>6</v>
      </c>
      <c r="C9" s="558" t="str">
        <f>IF($B9="","",VLOOKUP($B9,'B-U11-F-III.kcs elo'!$A$7:$O$22,5))</f>
        <v>141112</v>
      </c>
      <c r="D9" s="558">
        <f>IF($B9="","",VLOOKUP($B9,'B-U11-F-III.kcs elo'!$A$7:$O$22,15))</f>
        <v>0</v>
      </c>
      <c r="E9" s="559" t="str">
        <f>UPPER(IF($B9="","",VLOOKUP($B9,'B-U11-F-III.kcs elo'!$A$7:$O$22,2)))</f>
        <v xml:space="preserve">VARGA </v>
      </c>
      <c r="F9" s="489"/>
      <c r="G9" s="559" t="str">
        <f>IF($B9="","",VLOOKUP($B9,'B-U11-F-III.kcs elo'!$A$7:$O$22,3))</f>
        <v>Flórián</v>
      </c>
      <c r="H9" s="489"/>
      <c r="I9" s="559" t="str">
        <f>IF($B9="","",VLOOKUP($B9,'B-U11-F-III.kcs elo'!$A$7:$O$22,4))</f>
        <v>Bóly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567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568">
        <v>11</v>
      </c>
      <c r="C11" s="558" t="str">
        <f>IF($B11="","",VLOOKUP($B11,'B-U11-F-III.kcs elo'!$A$7:$O$22,5))</f>
        <v>141118</v>
      </c>
      <c r="D11" s="558">
        <f>IF($B11="","",VLOOKUP($B11,'B-U11-F-III.kcs elo'!$A$7:$O$22,15))</f>
        <v>0</v>
      </c>
      <c r="E11" s="559" t="str">
        <f>UPPER(IF($B11="","",VLOOKUP($B11,'B-U11-F-III.kcs elo'!$A$7:$O$22,2)))</f>
        <v xml:space="preserve">PAPP-HOFFER </v>
      </c>
      <c r="F11" s="489"/>
      <c r="G11" s="559" t="str">
        <f>IF($B11="","",VLOOKUP($B11,'B-U11-F-III.kcs elo'!$A$7:$O$22,3))</f>
        <v>Kende</v>
      </c>
      <c r="H11" s="489"/>
      <c r="I11" s="559" t="str">
        <f>IF($B11="","",VLOOKUP($B11,'B-U11-F-III.kcs elo'!$A$7:$O$22,4))</f>
        <v>Koch V. - Pécs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563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563" t="s">
        <v>64</v>
      </c>
      <c r="B13" s="564">
        <v>4</v>
      </c>
      <c r="C13" s="558" t="str">
        <f>IF($B13="","",VLOOKUP($B13,'B-U11-F-III.kcs elo'!$A$7:$O$22,5))</f>
        <v>140827</v>
      </c>
      <c r="D13" s="558">
        <f>IF($B13="","",VLOOKUP($B13,'B-U11-F-III.kcs elo'!$A$7:$O$22,15))</f>
        <v>0</v>
      </c>
      <c r="E13" s="565" t="str">
        <f>UPPER(IF($B13="","",VLOOKUP($B13,'B-U11-F-III.kcs elo'!$A$7:$O$22,2)))</f>
        <v xml:space="preserve">NOSZLOPY </v>
      </c>
      <c r="F13" s="566"/>
      <c r="G13" s="565" t="str">
        <f>IF($B13="","",VLOOKUP($B13,'B-U11-F-III.kcs elo'!$A$7:$O$22,3))</f>
        <v>Noel</v>
      </c>
      <c r="H13" s="566"/>
      <c r="I13" s="565" t="str">
        <f>IF($B13="","",VLOOKUP($B13,'B-U11-F-III.kcs elo'!$A$7:$O$22,4))</f>
        <v>Mohács Térségi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71"/>
      <c r="B14" s="567"/>
      <c r="C14" s="468"/>
      <c r="D14" s="468"/>
      <c r="E14" s="468"/>
      <c r="F14" s="468"/>
      <c r="G14" s="468"/>
      <c r="H14" s="468"/>
      <c r="I14" s="468"/>
      <c r="J14" s="468"/>
      <c r="K14" s="471"/>
      <c r="L14" s="471"/>
      <c r="M14" s="481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71" t="s">
        <v>182</v>
      </c>
      <c r="B15" s="568">
        <v>7</v>
      </c>
      <c r="C15" s="558" t="str">
        <f>IF($B15="","",VLOOKUP($B15,'B-U11-F-III.kcs elo'!$A$7:$O$22,5))</f>
        <v>150204</v>
      </c>
      <c r="D15" s="558">
        <f>IF($B15="","",VLOOKUP($B15,'B-U11-F-III.kcs elo'!$A$7:$O$22,15))</f>
        <v>0</v>
      </c>
      <c r="E15" s="559" t="str">
        <f>UPPER(IF($B15="","",VLOOKUP($B15,'B-U11-F-III.kcs elo'!$A$7:$O$22,2)))</f>
        <v xml:space="preserve">DEMHARDT </v>
      </c>
      <c r="F15" s="489"/>
      <c r="G15" s="559" t="str">
        <f>IF($B15="","",VLOOKUP($B15,'B-U11-F-III.kcs elo'!$A$7:$O$22,3))</f>
        <v>Flórián Ádám</v>
      </c>
      <c r="H15" s="489"/>
      <c r="I15" s="559" t="str">
        <f>IF($B15="","",VLOOKUP($B15,'B-U11-F-III.kcs elo'!$A$7:$O$22,4))</f>
        <v>Bóly</v>
      </c>
      <c r="J15" s="468"/>
      <c r="K15" s="476"/>
      <c r="L15" s="477" t="str">
        <f>IF(K15="","",CONCATENATE(VLOOKUP($Y$3,$AB$1:$AK$1,K15)," pont"))</f>
        <v/>
      </c>
      <c r="M15" s="47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71"/>
      <c r="B16" s="567"/>
      <c r="C16" s="468"/>
      <c r="D16" s="468"/>
      <c r="E16" s="468"/>
      <c r="F16" s="468"/>
      <c r="G16" s="468"/>
      <c r="H16" s="468"/>
      <c r="I16" s="468"/>
      <c r="J16" s="468"/>
      <c r="K16" s="471"/>
      <c r="L16" s="471"/>
      <c r="M16" s="481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71" t="s">
        <v>268</v>
      </c>
      <c r="B17" s="568">
        <v>12</v>
      </c>
      <c r="C17" s="558" t="str">
        <f>IF($B17="","",VLOOKUP($B17,'B-U11-F-III.kcs elo'!$A$7:$O$22,5))</f>
        <v>150426</v>
      </c>
      <c r="D17" s="558">
        <f>IF($B17="","",VLOOKUP($B17,'B-U11-F-III.kcs elo'!$A$7:$O$22,15))</f>
        <v>0</v>
      </c>
      <c r="E17" s="559" t="str">
        <f>UPPER(IF($B17="","",VLOOKUP($B17,'B-U11-F-III.kcs elo'!$A$7:$O$22,2)))</f>
        <v xml:space="preserve">WALTER </v>
      </c>
      <c r="F17" s="489"/>
      <c r="G17" s="559" t="str">
        <f>IF($B17="","",VLOOKUP($B17,'B-U11-F-III.kcs elo'!$A$7:$O$22,3))</f>
        <v>Gergely</v>
      </c>
      <c r="H17" s="489"/>
      <c r="I17" s="559" t="str">
        <f>IF($B17="","",VLOOKUP($B17,'B-U11-F-III.kcs elo'!$A$7:$O$22,4))</f>
        <v>Koch V. - Pécs</v>
      </c>
      <c r="J17" s="468"/>
      <c r="K17" s="476"/>
      <c r="L17" s="477" t="str">
        <f>IF(K17="","",CONCATENATE(VLOOKUP($Y$3,$AB$1:$AK$1,K17)," pont"))</f>
        <v/>
      </c>
      <c r="M17" s="47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x14ac:dyDescent="0.25">
      <c r="A18" s="468"/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x14ac:dyDescent="0.25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x14ac:dyDescent="0.2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x14ac:dyDescent="0.25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68"/>
      <c r="B22" s="483"/>
      <c r="C22" s="483"/>
      <c r="D22" s="484" t="str">
        <f>E7</f>
        <v xml:space="preserve">POLYÁK </v>
      </c>
      <c r="E22" s="484"/>
      <c r="F22" s="484" t="str">
        <f>E9</f>
        <v xml:space="preserve">VARGA </v>
      </c>
      <c r="G22" s="484"/>
      <c r="H22" s="484" t="str">
        <f>E11</f>
        <v xml:space="preserve">PAPP-HOFFER </v>
      </c>
      <c r="I22" s="484"/>
      <c r="J22" s="468"/>
      <c r="K22" s="468"/>
      <c r="L22" s="468"/>
      <c r="M22" s="569" t="s">
        <v>61</v>
      </c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ht="18.75" customHeight="1" x14ac:dyDescent="0.25">
      <c r="A23" s="485" t="s">
        <v>57</v>
      </c>
      <c r="B23" s="486" t="str">
        <f>E7</f>
        <v xml:space="preserve">POLYÁK </v>
      </c>
      <c r="C23" s="486"/>
      <c r="D23" s="487"/>
      <c r="E23" s="487"/>
      <c r="F23" s="488"/>
      <c r="G23" s="488"/>
      <c r="H23" s="488"/>
      <c r="I23" s="488"/>
      <c r="J23" s="468"/>
      <c r="K23" s="468"/>
      <c r="L23" s="468"/>
      <c r="M23" s="570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ht="18.75" customHeight="1" x14ac:dyDescent="0.25">
      <c r="A24" s="485" t="s">
        <v>58</v>
      </c>
      <c r="B24" s="486" t="str">
        <f>E9</f>
        <v xml:space="preserve">VARGA </v>
      </c>
      <c r="C24" s="486"/>
      <c r="D24" s="488"/>
      <c r="E24" s="488"/>
      <c r="F24" s="487"/>
      <c r="G24" s="487"/>
      <c r="H24" s="488"/>
      <c r="I24" s="488"/>
      <c r="J24" s="468"/>
      <c r="K24" s="468"/>
      <c r="L24" s="468"/>
      <c r="M24" s="570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ht="18.75" customHeight="1" x14ac:dyDescent="0.25">
      <c r="A25" s="485" t="s">
        <v>59</v>
      </c>
      <c r="B25" s="486" t="str">
        <f>E11</f>
        <v xml:space="preserve">PAPP-HOFFER </v>
      </c>
      <c r="C25" s="486"/>
      <c r="D25" s="488"/>
      <c r="E25" s="488"/>
      <c r="F25" s="488"/>
      <c r="G25" s="488"/>
      <c r="H25" s="487"/>
      <c r="I25" s="487"/>
      <c r="J25" s="468"/>
      <c r="K25" s="468"/>
      <c r="L25" s="468"/>
      <c r="M25" s="570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571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ht="18.75" customHeight="1" x14ac:dyDescent="0.25">
      <c r="A27" s="468"/>
      <c r="B27" s="483"/>
      <c r="C27" s="483"/>
      <c r="D27" s="484" t="str">
        <f>E13</f>
        <v xml:space="preserve">NOSZLOPY </v>
      </c>
      <c r="E27" s="484"/>
      <c r="F27" s="484" t="str">
        <f>E15</f>
        <v xml:space="preserve">DEMHARDT </v>
      </c>
      <c r="G27" s="484"/>
      <c r="H27" s="484" t="str">
        <f>E17</f>
        <v xml:space="preserve">WALTER </v>
      </c>
      <c r="I27" s="484"/>
      <c r="J27" s="468"/>
      <c r="K27" s="468"/>
      <c r="L27" s="468"/>
      <c r="M27" s="571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ht="18.75" customHeight="1" x14ac:dyDescent="0.25">
      <c r="A28" s="485" t="s">
        <v>64</v>
      </c>
      <c r="B28" s="486" t="str">
        <f>E13</f>
        <v xml:space="preserve">NOSZLOPY </v>
      </c>
      <c r="C28" s="486"/>
      <c r="D28" s="487"/>
      <c r="E28" s="487"/>
      <c r="F28" s="488"/>
      <c r="G28" s="488"/>
      <c r="H28" s="488"/>
      <c r="I28" s="488"/>
      <c r="J28" s="468"/>
      <c r="K28" s="468"/>
      <c r="L28" s="468"/>
      <c r="M28" s="570"/>
    </row>
    <row r="29" spans="1:37" ht="18.75" customHeight="1" x14ac:dyDescent="0.25">
      <c r="A29" s="485" t="s">
        <v>182</v>
      </c>
      <c r="B29" s="486" t="str">
        <f>E15</f>
        <v xml:space="preserve">DEMHARDT </v>
      </c>
      <c r="C29" s="486"/>
      <c r="D29" s="488"/>
      <c r="E29" s="488"/>
      <c r="F29" s="487"/>
      <c r="G29" s="487"/>
      <c r="H29" s="488"/>
      <c r="I29" s="488"/>
      <c r="J29" s="468"/>
      <c r="K29" s="468"/>
      <c r="L29" s="468"/>
      <c r="M29" s="570"/>
    </row>
    <row r="30" spans="1:37" ht="18.75" customHeight="1" x14ac:dyDescent="0.25">
      <c r="A30" s="485" t="s">
        <v>268</v>
      </c>
      <c r="B30" s="486" t="str">
        <f>E17</f>
        <v xml:space="preserve">WALTER </v>
      </c>
      <c r="C30" s="486"/>
      <c r="D30" s="488"/>
      <c r="E30" s="488"/>
      <c r="F30" s="488"/>
      <c r="G30" s="488"/>
      <c r="H30" s="487"/>
      <c r="I30" s="487"/>
      <c r="J30" s="468"/>
      <c r="K30" s="468"/>
      <c r="L30" s="468"/>
      <c r="M30" s="570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 t="s">
        <v>269</v>
      </c>
      <c r="B32" s="468"/>
      <c r="C32" s="572" t="str">
        <f>IF(M23=1,B23,IF(M24=1,B24,IF(M25=1,B25,"")))</f>
        <v/>
      </c>
      <c r="D32" s="572"/>
      <c r="E32" s="471" t="s">
        <v>270</v>
      </c>
      <c r="F32" s="572" t="str">
        <f>IF(M28=1,B28,IF(M29=1,B29,IF(M30=1,B30,"")))</f>
        <v/>
      </c>
      <c r="G32" s="572"/>
      <c r="H32" s="468"/>
      <c r="I32" s="489"/>
      <c r="J32" s="468"/>
      <c r="K32" s="468"/>
      <c r="L32" s="468"/>
      <c r="M32" s="468"/>
    </row>
    <row r="33" spans="1:18" x14ac:dyDescent="0.25">
      <c r="A33" s="468"/>
      <c r="B33" s="468"/>
      <c r="C33" s="468"/>
      <c r="D33" s="468"/>
      <c r="E33" s="468"/>
      <c r="F33" s="471"/>
      <c r="G33" s="471"/>
      <c r="H33" s="468"/>
      <c r="I33" s="468"/>
      <c r="J33" s="468"/>
      <c r="K33" s="468"/>
      <c r="L33" s="468"/>
      <c r="M33" s="468"/>
    </row>
    <row r="34" spans="1:18" x14ac:dyDescent="0.25">
      <c r="A34" s="468" t="s">
        <v>271</v>
      </c>
      <c r="B34" s="468"/>
      <c r="C34" s="572" t="str">
        <f>IF(M23=2,B23,IF(M24=2,B24,IF(M25=2,B25,"")))</f>
        <v/>
      </c>
      <c r="D34" s="572"/>
      <c r="E34" s="471" t="s">
        <v>270</v>
      </c>
      <c r="F34" s="572" t="str">
        <f>IF(M28=2,B28,IF(M29=2,B29,IF(M30=2,B30,"")))</f>
        <v/>
      </c>
      <c r="G34" s="572"/>
      <c r="H34" s="468"/>
      <c r="I34" s="489"/>
      <c r="J34" s="468"/>
      <c r="K34" s="468"/>
      <c r="L34" s="468"/>
      <c r="M34" s="468"/>
    </row>
    <row r="35" spans="1:18" x14ac:dyDescent="0.25">
      <c r="A35" s="468"/>
      <c r="B35" s="468"/>
      <c r="C35" s="471"/>
      <c r="D35" s="471"/>
      <c r="E35" s="471"/>
      <c r="F35" s="471"/>
      <c r="G35" s="471"/>
      <c r="H35" s="468"/>
      <c r="I35" s="468"/>
      <c r="J35" s="468"/>
      <c r="K35" s="468"/>
      <c r="L35" s="468"/>
      <c r="M35" s="468"/>
    </row>
    <row r="36" spans="1:18" x14ac:dyDescent="0.25">
      <c r="A36" s="468" t="s">
        <v>272</v>
      </c>
      <c r="B36" s="468"/>
      <c r="C36" s="572" t="str">
        <f>IF(M23=3,B23,IF(M24=3,B24,IF(M25=3,B25,"")))</f>
        <v/>
      </c>
      <c r="D36" s="572"/>
      <c r="E36" s="471" t="s">
        <v>270</v>
      </c>
      <c r="F36" s="572" t="str">
        <f>IF(M28=3,B28,IF(M29=3,B29,IF(M30=3,B30,"")))</f>
        <v/>
      </c>
      <c r="G36" s="572"/>
      <c r="H36" s="468"/>
      <c r="I36" s="489"/>
      <c r="J36" s="468"/>
      <c r="K36" s="468"/>
      <c r="L36" s="468"/>
      <c r="M36" s="468"/>
    </row>
    <row r="37" spans="1:18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</row>
    <row r="38" spans="1:18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89"/>
      <c r="M38" s="468"/>
    </row>
    <row r="39" spans="1:18" x14ac:dyDescent="0.25">
      <c r="A39" s="490" t="s">
        <v>38</v>
      </c>
      <c r="B39" s="491"/>
      <c r="C39" s="492"/>
      <c r="D39" s="493" t="s">
        <v>2</v>
      </c>
      <c r="E39" s="494" t="s">
        <v>40</v>
      </c>
      <c r="F39" s="495"/>
      <c r="G39" s="493" t="s">
        <v>2</v>
      </c>
      <c r="H39" s="494" t="s">
        <v>49</v>
      </c>
      <c r="I39" s="496"/>
      <c r="J39" s="494" t="s">
        <v>50</v>
      </c>
      <c r="K39" s="497" t="s">
        <v>51</v>
      </c>
      <c r="L39" s="464"/>
      <c r="M39" s="495"/>
      <c r="P39" s="498"/>
      <c r="Q39" s="498"/>
      <c r="R39" s="499"/>
    </row>
    <row r="40" spans="1:18" x14ac:dyDescent="0.25">
      <c r="A40" s="500" t="s">
        <v>39</v>
      </c>
      <c r="B40" s="501"/>
      <c r="C40" s="502"/>
      <c r="D40" s="503">
        <v>1</v>
      </c>
      <c r="E40" s="504" t="str">
        <f>IF(D40&gt;$R$47,,UPPER(VLOOKUP(D40,'B-U11-F-III.kcs elo'!$A$7:$Q$134,2)))</f>
        <v xml:space="preserve">POLYÁK </v>
      </c>
      <c r="F40" s="504"/>
      <c r="G40" s="505" t="s">
        <v>3</v>
      </c>
      <c r="H40" s="501"/>
      <c r="I40" s="506"/>
      <c r="J40" s="507"/>
      <c r="K40" s="508" t="s">
        <v>41</v>
      </c>
      <c r="L40" s="509"/>
      <c r="M40" s="510"/>
      <c r="P40" s="511"/>
      <c r="Q40" s="511"/>
      <c r="R40" s="512"/>
    </row>
    <row r="41" spans="1:18" x14ac:dyDescent="0.25">
      <c r="A41" s="513" t="s">
        <v>48</v>
      </c>
      <c r="B41" s="514"/>
      <c r="C41" s="515"/>
      <c r="D41" s="516">
        <v>2</v>
      </c>
      <c r="E41" s="517" t="str">
        <f>IF(D41&gt;$R$47,,UPPER(VLOOKUP(D41,'B-U11-F-III.kcs elo'!$A$7:$Q$134,2)))</f>
        <v xml:space="preserve">MAGYAROSI </v>
      </c>
      <c r="F41" s="517"/>
      <c r="G41" s="518" t="s">
        <v>4</v>
      </c>
      <c r="H41" s="519"/>
      <c r="I41" s="520"/>
      <c r="J41" s="521"/>
      <c r="K41" s="522"/>
      <c r="L41" s="489"/>
      <c r="M41" s="523"/>
      <c r="P41" s="512"/>
      <c r="Q41" s="524"/>
      <c r="R41" s="512"/>
    </row>
    <row r="42" spans="1:18" x14ac:dyDescent="0.25">
      <c r="A42" s="525"/>
      <c r="B42" s="526"/>
      <c r="C42" s="527"/>
      <c r="D42" s="516"/>
      <c r="E42" s="528"/>
      <c r="F42" s="468"/>
      <c r="G42" s="518" t="s">
        <v>5</v>
      </c>
      <c r="H42" s="519"/>
      <c r="I42" s="520"/>
      <c r="J42" s="521"/>
      <c r="K42" s="508" t="s">
        <v>42</v>
      </c>
      <c r="L42" s="509"/>
      <c r="M42" s="510"/>
      <c r="P42" s="511"/>
      <c r="Q42" s="511"/>
      <c r="R42" s="512"/>
    </row>
    <row r="43" spans="1:18" x14ac:dyDescent="0.25">
      <c r="A43" s="529"/>
      <c r="B43" s="530"/>
      <c r="C43" s="531"/>
      <c r="D43" s="516"/>
      <c r="E43" s="528"/>
      <c r="F43" s="468"/>
      <c r="G43" s="518" t="s">
        <v>6</v>
      </c>
      <c r="H43" s="519"/>
      <c r="I43" s="520"/>
      <c r="J43" s="521"/>
      <c r="K43" s="532"/>
      <c r="L43" s="468"/>
      <c r="M43" s="533"/>
      <c r="P43" s="512"/>
      <c r="Q43" s="524"/>
      <c r="R43" s="512"/>
    </row>
    <row r="44" spans="1:18" x14ac:dyDescent="0.25">
      <c r="A44" s="534"/>
      <c r="B44" s="535"/>
      <c r="C44" s="536"/>
      <c r="D44" s="516"/>
      <c r="E44" s="528"/>
      <c r="F44" s="468"/>
      <c r="G44" s="518" t="s">
        <v>7</v>
      </c>
      <c r="H44" s="519"/>
      <c r="I44" s="520"/>
      <c r="J44" s="521"/>
      <c r="K44" s="513"/>
      <c r="L44" s="489"/>
      <c r="M44" s="523"/>
      <c r="P44" s="512"/>
      <c r="Q44" s="524"/>
      <c r="R44" s="512"/>
    </row>
    <row r="45" spans="1:18" x14ac:dyDescent="0.25">
      <c r="A45" s="537"/>
      <c r="B45" s="538"/>
      <c r="C45" s="531"/>
      <c r="D45" s="516"/>
      <c r="E45" s="528"/>
      <c r="F45" s="468"/>
      <c r="G45" s="518" t="s">
        <v>8</v>
      </c>
      <c r="H45" s="519"/>
      <c r="I45" s="520"/>
      <c r="J45" s="521"/>
      <c r="K45" s="508" t="s">
        <v>31</v>
      </c>
      <c r="L45" s="509"/>
      <c r="M45" s="510"/>
      <c r="P45" s="511"/>
      <c r="Q45" s="511"/>
      <c r="R45" s="512"/>
    </row>
    <row r="46" spans="1:18" x14ac:dyDescent="0.25">
      <c r="A46" s="537"/>
      <c r="B46" s="538"/>
      <c r="C46" s="539"/>
      <c r="D46" s="516"/>
      <c r="E46" s="528"/>
      <c r="F46" s="468"/>
      <c r="G46" s="518" t="s">
        <v>9</v>
      </c>
      <c r="H46" s="519"/>
      <c r="I46" s="520"/>
      <c r="J46" s="521"/>
      <c r="K46" s="532"/>
      <c r="L46" s="468"/>
      <c r="M46" s="533"/>
      <c r="P46" s="512"/>
      <c r="Q46" s="524"/>
      <c r="R46" s="512"/>
    </row>
    <row r="47" spans="1:18" x14ac:dyDescent="0.25">
      <c r="A47" s="540"/>
      <c r="B47" s="541"/>
      <c r="C47" s="542"/>
      <c r="D47" s="543"/>
      <c r="E47" s="544"/>
      <c r="F47" s="489"/>
      <c r="G47" s="545" t="s">
        <v>10</v>
      </c>
      <c r="H47" s="514"/>
      <c r="I47" s="546"/>
      <c r="J47" s="547"/>
      <c r="K47" s="513" t="str">
        <f>L4</f>
        <v>Nagyistók-Nádasi Judit</v>
      </c>
      <c r="L47" s="489"/>
      <c r="M47" s="523"/>
      <c r="P47" s="512"/>
      <c r="Q47" s="524"/>
      <c r="R47" s="548">
        <f>MIN(4,'B-U11-F-III.kcs elo'!Q5)</f>
        <v>4</v>
      </c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7">
    <cfRule type="expression" dxfId="420" priority="2" stopIfTrue="1">
      <formula>$O$1="CU"</formula>
    </cfRule>
  </conditionalFormatting>
  <conditionalFormatting sqref="E7 E9 E11 E13 E15 E17">
    <cfRule type="cellIs" dxfId="419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A278-ED48-4486-AB45-F5115414E009}">
  <sheetPr codeName="Munka49">
    <tabColor indexed="11"/>
  </sheetPr>
  <dimension ref="A1:AK49"/>
  <sheetViews>
    <sheetView topLeftCell="A24" workbookViewId="0">
      <selection activeCell="G8" sqref="G8"/>
    </sheetView>
  </sheetViews>
  <sheetFormatPr defaultRowHeight="13.2" x14ac:dyDescent="0.25"/>
  <cols>
    <col min="1" max="1" width="6.10937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3" width="8.5546875" style="343" customWidth="1"/>
    <col min="14" max="14" width="8.88671875" style="343"/>
    <col min="15" max="16" width="5.33203125" style="343" customWidth="1"/>
    <col min="17" max="17" width="11.5546875" style="343" customWidth="1"/>
    <col min="18" max="24" width="8.88671875" style="343"/>
    <col min="25" max="25" width="10.33203125" style="343" hidden="1" customWidth="1"/>
    <col min="26" max="37" width="9.109375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tr">
        <f>[1]Altalanos!$E$8</f>
        <v>B-U11-F-III.kcs-Zöld</v>
      </c>
      <c r="F2" s="442"/>
      <c r="G2" s="443"/>
      <c r="H2" s="444" t="s">
        <v>273</v>
      </c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S3" s="450" t="s">
        <v>66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S4" s="467" t="s">
        <v>68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S5" s="470" t="s">
        <v>70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563" t="s">
        <v>57</v>
      </c>
      <c r="B7" s="564">
        <v>2</v>
      </c>
      <c r="C7" s="558" t="str">
        <f>IF($B7="","",VLOOKUP($B7,'B-U11-F-III.kcs elo'!$A$7:$O$22,5))</f>
        <v>140221</v>
      </c>
      <c r="D7" s="558">
        <f>IF($B7="","",VLOOKUP($B7,'B-U11-F-III.kcs elo'!$A$7:$O$22,15))</f>
        <v>0</v>
      </c>
      <c r="E7" s="565" t="str">
        <f>UPPER(IF($B7="","",VLOOKUP($B7,'B-U11-F-III.kcs elo'!$A$7:$O$22,2)))</f>
        <v xml:space="preserve">MAGYAROSI </v>
      </c>
      <c r="F7" s="566"/>
      <c r="G7" s="565" t="str">
        <f>IF($B7="","",VLOOKUP($B7,'B-U11-F-III.kcs elo'!$A$7:$O$22,3))</f>
        <v>Krisztián</v>
      </c>
      <c r="H7" s="566"/>
      <c r="I7" s="565" t="str">
        <f>IF($B7="","",VLOOKUP($B7,'B-U11-F-III.kcs elo'!$A$7:$O$22,4))</f>
        <v>Park U.-Mohács</v>
      </c>
      <c r="J7" s="468"/>
      <c r="K7" s="476"/>
      <c r="L7" s="477" t="str">
        <f>IF(K7="","",CONCATENATE(VLOOKUP($Y$3,$AB$1:$AK$1,K7)," pont"))</f>
        <v/>
      </c>
      <c r="M7" s="478"/>
      <c r="Q7" s="463" t="s">
        <v>65</v>
      </c>
      <c r="R7" s="450" t="s">
        <v>266</v>
      </c>
      <c r="S7" s="450" t="s">
        <v>274</v>
      </c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567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Q8" s="466" t="s">
        <v>72</v>
      </c>
      <c r="R8" s="467" t="s">
        <v>267</v>
      </c>
      <c r="S8" s="467" t="s">
        <v>275</v>
      </c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568">
        <v>8</v>
      </c>
      <c r="C9" s="558" t="str">
        <f>IF($B9="","",VLOOKUP($B9,'B-U11-F-III.kcs elo'!$A$7:$O$22,5))</f>
        <v>140207</v>
      </c>
      <c r="D9" s="558">
        <f>IF($B9="","",VLOOKUP($B9,'B-U11-F-III.kcs elo'!$A$7:$O$22,15))</f>
        <v>0</v>
      </c>
      <c r="E9" s="559" t="str">
        <f>UPPER(IF($B9="","",VLOOKUP($B9,'B-U11-F-III.kcs elo'!$A$7:$O$22,2)))</f>
        <v xml:space="preserve">TILL </v>
      </c>
      <c r="F9" s="489"/>
      <c r="G9" s="559" t="str">
        <f>IF($B9="","",VLOOKUP($B9,'B-U11-F-III.kcs elo'!$A$7:$O$22,3))</f>
        <v>Aurél</v>
      </c>
      <c r="H9" s="489"/>
      <c r="I9" s="559" t="str">
        <f>IF($B9="","",VLOOKUP($B9,'B-U11-F-III.kcs elo'!$A$7:$O$22,4))</f>
        <v>Bóly</v>
      </c>
      <c r="J9" s="468"/>
      <c r="K9" s="476"/>
      <c r="L9" s="477" t="str">
        <f>IF(K9="","",CONCATENATE(VLOOKUP($Y$3,$AB$1:$AK$1,K9)," pont"))</f>
        <v/>
      </c>
      <c r="M9" s="478"/>
      <c r="Q9" s="469" t="s">
        <v>73</v>
      </c>
      <c r="R9" s="470" t="s">
        <v>179</v>
      </c>
      <c r="S9" s="470" t="s">
        <v>276</v>
      </c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567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568">
        <v>13</v>
      </c>
      <c r="C11" s="558" t="str">
        <f>IF($B11="","",VLOOKUP($B11,'B-U11-F-III.kcs elo'!$A$7:$O$22,5))</f>
        <v>150807</v>
      </c>
      <c r="D11" s="558">
        <f>IF($B11="","",VLOOKUP($B11,'B-U11-F-III.kcs elo'!$A$7:$O$22,15))</f>
        <v>0</v>
      </c>
      <c r="E11" s="559" t="str">
        <f>UPPER(IF($B11="","",VLOOKUP($B11,'B-U11-F-III.kcs elo'!$A$7:$O$22,2)))</f>
        <v xml:space="preserve">RÁBAI </v>
      </c>
      <c r="F11" s="489"/>
      <c r="G11" s="559" t="str">
        <f>IF($B11="","",VLOOKUP($B11,'B-U11-F-III.kcs elo'!$A$7:$O$22,3))</f>
        <v>Nándor Áron</v>
      </c>
      <c r="H11" s="489"/>
      <c r="I11" s="559" t="str">
        <f>IF($B11="","",VLOOKUP($B11,'B-U11-F-III.kcs elo'!$A$7:$O$22,4))</f>
        <v>Koch V. - Pécs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563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563" t="s">
        <v>64</v>
      </c>
      <c r="B13" s="564">
        <v>9</v>
      </c>
      <c r="C13" s="558" t="str">
        <f>IF($B13="","",VLOOKUP($B13,'B-U11-F-III.kcs elo'!$A$7:$O$22,5))</f>
        <v>140707</v>
      </c>
      <c r="D13" s="558">
        <f>IF($B13="","",VLOOKUP($B13,'B-U11-F-III.kcs elo'!$A$7:$O$22,15))</f>
        <v>0</v>
      </c>
      <c r="E13" s="565" t="str">
        <f>UPPER(IF($B13="","",VLOOKUP($B13,'B-U11-F-III.kcs elo'!$A$7:$O$22,2)))</f>
        <v xml:space="preserve">HORVÁT </v>
      </c>
      <c r="F13" s="566"/>
      <c r="G13" s="565" t="str">
        <f>IF($B13="","",VLOOKUP($B13,'B-U11-F-III.kcs elo'!$A$7:$O$22,3))</f>
        <v>Botond</v>
      </c>
      <c r="H13" s="566"/>
      <c r="I13" s="565" t="str">
        <f>IF($B13="","",VLOOKUP($B13,'B-U11-F-III.kcs elo'!$A$7:$O$22,4))</f>
        <v>Bóly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71"/>
      <c r="B14" s="567"/>
      <c r="C14" s="468"/>
      <c r="D14" s="468"/>
      <c r="E14" s="468"/>
      <c r="F14" s="468"/>
      <c r="G14" s="468"/>
      <c r="H14" s="468"/>
      <c r="I14" s="468"/>
      <c r="J14" s="468"/>
      <c r="K14" s="471"/>
      <c r="L14" s="471"/>
      <c r="M14" s="481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71" t="s">
        <v>182</v>
      </c>
      <c r="B15" s="568">
        <v>14</v>
      </c>
      <c r="C15" s="558" t="str">
        <f>IF($B15="","",VLOOKUP($B15,'B-U11-F-III.kcs elo'!$A$7:$O$22,5))</f>
        <v>140526</v>
      </c>
      <c r="D15" s="558">
        <f>IF($B15="","",VLOOKUP($B15,'B-U11-F-III.kcs elo'!$A$7:$O$22,15))</f>
        <v>0</v>
      </c>
      <c r="E15" s="559" t="str">
        <f>UPPER(IF($B15="","",VLOOKUP($B15,'B-U11-F-III.kcs elo'!$A$7:$O$22,2)))</f>
        <v xml:space="preserve">CSERE </v>
      </c>
      <c r="F15" s="489"/>
      <c r="G15" s="559" t="str">
        <f>IF($B15="","",VLOOKUP($B15,'B-U11-F-III.kcs elo'!$A$7:$O$22,3))</f>
        <v xml:space="preserve">Vilmos Tamás </v>
      </c>
      <c r="H15" s="489"/>
      <c r="I15" s="559" t="str">
        <f>IF($B15="","",VLOOKUP($B15,'B-U11-F-III.kcs elo'!$A$7:$O$22,4))</f>
        <v>Koch V. - Pécs</v>
      </c>
      <c r="J15" s="468"/>
      <c r="K15" s="476"/>
      <c r="L15" s="477" t="str">
        <f>IF(K15="","",CONCATENATE(VLOOKUP($Y$3,$AB$1:$AK$1,K15)," pont"))</f>
        <v/>
      </c>
      <c r="M15" s="47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71"/>
      <c r="B16" s="567"/>
      <c r="C16" s="468"/>
      <c r="D16" s="468"/>
      <c r="E16" s="468"/>
      <c r="F16" s="468"/>
      <c r="G16" s="468"/>
      <c r="H16" s="468"/>
      <c r="I16" s="468"/>
      <c r="J16" s="468"/>
      <c r="K16" s="471"/>
      <c r="L16" s="471"/>
      <c r="M16" s="481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71" t="s">
        <v>268</v>
      </c>
      <c r="B17" s="568">
        <v>5</v>
      </c>
      <c r="C17" s="558" t="str">
        <f>IF($B17="","",VLOOKUP($B17,'B-U11-F-III.kcs elo'!$A$7:$O$22,5))</f>
        <v>151126</v>
      </c>
      <c r="D17" s="558">
        <f>IF($B17="","",VLOOKUP($B17,'B-U11-F-III.kcs elo'!$A$7:$O$22,15))</f>
        <v>0</v>
      </c>
      <c r="E17" s="559" t="str">
        <f>UPPER(IF($B17="","",VLOOKUP($B17,'B-U11-F-III.kcs elo'!$A$7:$O$22,2)))</f>
        <v xml:space="preserve">SIMON-HARANGOZÓ </v>
      </c>
      <c r="F17" s="489"/>
      <c r="G17" s="559" t="str">
        <f>IF($B17="","",VLOOKUP($B17,'B-U11-F-III.kcs elo'!$A$7:$O$22,3))</f>
        <v>Ervin</v>
      </c>
      <c r="H17" s="489"/>
      <c r="I17" s="559" t="str">
        <f>IF($B17="","",VLOOKUP($B17,'B-U11-F-III.kcs elo'!$A$7:$O$22,4))</f>
        <v>Kozármisleny</v>
      </c>
      <c r="J17" s="468"/>
      <c r="K17" s="476"/>
      <c r="L17" s="477" t="str">
        <f>IF(K17="","",CONCATENATE(VLOOKUP($Y$3,$AB$1:$AK$1,K17)," pont"))</f>
        <v/>
      </c>
      <c r="M17" s="47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x14ac:dyDescent="0.25">
      <c r="A18" s="471"/>
      <c r="B18" s="567"/>
      <c r="C18" s="468"/>
      <c r="D18" s="468"/>
      <c r="E18" s="468"/>
      <c r="F18" s="468"/>
      <c r="G18" s="468"/>
      <c r="H18" s="468"/>
      <c r="I18" s="468"/>
      <c r="J18" s="468"/>
      <c r="K18" s="471"/>
      <c r="L18" s="471"/>
      <c r="M18" s="481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x14ac:dyDescent="0.25">
      <c r="A19" s="471" t="s">
        <v>268</v>
      </c>
      <c r="B19" s="568"/>
      <c r="C19" s="558" t="str">
        <f>IF($B19="","",VLOOKUP($B19,'B-U11-F-III.kcs elo'!$A$7:$O$22,5))</f>
        <v/>
      </c>
      <c r="D19" s="558" t="str">
        <f>IF($B19="","",VLOOKUP($B19,'B-U11-F-III.kcs elo'!$A$7:$O$22,15))</f>
        <v/>
      </c>
      <c r="E19" s="559" t="str">
        <f>UPPER(IF($B19="","",VLOOKUP($B19,'B-U11-F-III.kcs elo'!$A$7:$O$22,2)))</f>
        <v/>
      </c>
      <c r="F19" s="489"/>
      <c r="G19" s="559" t="str">
        <f>IF($B19="","",VLOOKUP($B19,'B-U11-F-III.kcs elo'!$A$7:$O$22,3))</f>
        <v/>
      </c>
      <c r="H19" s="489"/>
      <c r="I19" s="559" t="str">
        <f>IF($B19="","",VLOOKUP($B19,'B-U11-F-III.kcs elo'!$A$7:$O$22,4))</f>
        <v/>
      </c>
      <c r="J19" s="468"/>
      <c r="K19" s="476"/>
      <c r="L19" s="477" t="str">
        <f>IF(K19="","",CONCATENATE(VLOOKUP($Y$3,$AB$1:$AK$1,K19)," pont"))</f>
        <v/>
      </c>
      <c r="M19" s="47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x14ac:dyDescent="0.2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x14ac:dyDescent="0.25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68"/>
      <c r="B22" s="483"/>
      <c r="C22" s="483"/>
      <c r="D22" s="484" t="str">
        <f>E7</f>
        <v xml:space="preserve">MAGYAROSI </v>
      </c>
      <c r="E22" s="484"/>
      <c r="F22" s="484" t="str">
        <f>E9</f>
        <v xml:space="preserve">TILL </v>
      </c>
      <c r="G22" s="484"/>
      <c r="H22" s="484" t="str">
        <f>E11</f>
        <v xml:space="preserve">RÁBAI </v>
      </c>
      <c r="I22" s="484"/>
      <c r="J22" s="468"/>
      <c r="K22" s="468"/>
      <c r="L22" s="468"/>
      <c r="M22" s="569" t="s">
        <v>61</v>
      </c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ht="18.75" customHeight="1" x14ac:dyDescent="0.25">
      <c r="A23" s="485" t="s">
        <v>57</v>
      </c>
      <c r="B23" s="486" t="str">
        <f>E7</f>
        <v xml:space="preserve">MAGYAROSI </v>
      </c>
      <c r="C23" s="486"/>
      <c r="D23" s="487"/>
      <c r="E23" s="487"/>
      <c r="F23" s="488"/>
      <c r="G23" s="488"/>
      <c r="H23" s="488"/>
      <c r="I23" s="488"/>
      <c r="J23" s="468"/>
      <c r="K23" s="468"/>
      <c r="L23" s="468"/>
      <c r="M23" s="570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ht="18.75" customHeight="1" x14ac:dyDescent="0.25">
      <c r="A24" s="485" t="s">
        <v>58</v>
      </c>
      <c r="B24" s="486" t="str">
        <f>E9</f>
        <v xml:space="preserve">TILL </v>
      </c>
      <c r="C24" s="486"/>
      <c r="D24" s="488"/>
      <c r="E24" s="488"/>
      <c r="F24" s="487"/>
      <c r="G24" s="487"/>
      <c r="H24" s="488"/>
      <c r="I24" s="488"/>
      <c r="J24" s="468"/>
      <c r="K24" s="468"/>
      <c r="L24" s="468"/>
      <c r="M24" s="570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ht="18.75" customHeight="1" x14ac:dyDescent="0.25">
      <c r="A25" s="485" t="s">
        <v>59</v>
      </c>
      <c r="B25" s="486" t="str">
        <f>E11</f>
        <v xml:space="preserve">RÁBAI </v>
      </c>
      <c r="C25" s="486"/>
      <c r="D25" s="488"/>
      <c r="E25" s="488"/>
      <c r="F25" s="488"/>
      <c r="G25" s="488"/>
      <c r="H25" s="487"/>
      <c r="I25" s="487"/>
      <c r="J25" s="468"/>
      <c r="K25" s="468"/>
      <c r="L25" s="468"/>
      <c r="M25" s="570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571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ht="18.75" customHeight="1" x14ac:dyDescent="0.25">
      <c r="A27" s="468"/>
      <c r="B27" s="483"/>
      <c r="C27" s="483"/>
      <c r="D27" s="484" t="str">
        <f>E13</f>
        <v xml:space="preserve">HORVÁT </v>
      </c>
      <c r="E27" s="484"/>
      <c r="F27" s="484" t="str">
        <f>E15</f>
        <v xml:space="preserve">CSERE </v>
      </c>
      <c r="G27" s="484"/>
      <c r="H27" s="484" t="str">
        <f>E17</f>
        <v xml:space="preserve">SIMON-HARANGOZÓ </v>
      </c>
      <c r="I27" s="484"/>
      <c r="J27" s="484" t="str">
        <f>E19</f>
        <v/>
      </c>
      <c r="K27" s="484"/>
      <c r="L27" s="468"/>
      <c r="M27" s="571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ht="18.75" customHeight="1" x14ac:dyDescent="0.25">
      <c r="A28" s="485" t="s">
        <v>64</v>
      </c>
      <c r="B28" s="486" t="str">
        <f>E13</f>
        <v xml:space="preserve">HORVÁT </v>
      </c>
      <c r="C28" s="486"/>
      <c r="D28" s="487"/>
      <c r="E28" s="487"/>
      <c r="F28" s="488"/>
      <c r="G28" s="488"/>
      <c r="H28" s="488"/>
      <c r="I28" s="488"/>
      <c r="J28" s="484"/>
      <c r="K28" s="484"/>
      <c r="L28" s="468"/>
      <c r="M28" s="570"/>
    </row>
    <row r="29" spans="1:37" ht="18.75" customHeight="1" x14ac:dyDescent="0.25">
      <c r="A29" s="485" t="s">
        <v>182</v>
      </c>
      <c r="B29" s="486" t="str">
        <f>E15</f>
        <v xml:space="preserve">CSERE </v>
      </c>
      <c r="C29" s="486"/>
      <c r="D29" s="488"/>
      <c r="E29" s="488"/>
      <c r="F29" s="487"/>
      <c r="G29" s="487"/>
      <c r="H29" s="488"/>
      <c r="I29" s="488"/>
      <c r="J29" s="488"/>
      <c r="K29" s="488"/>
      <c r="L29" s="468"/>
      <c r="M29" s="570"/>
    </row>
    <row r="30" spans="1:37" ht="18.75" customHeight="1" x14ac:dyDescent="0.25">
      <c r="A30" s="485" t="s">
        <v>268</v>
      </c>
      <c r="B30" s="486" t="str">
        <f>E17</f>
        <v xml:space="preserve">SIMON-HARANGOZÓ </v>
      </c>
      <c r="C30" s="486"/>
      <c r="D30" s="488"/>
      <c r="E30" s="488"/>
      <c r="F30" s="488"/>
      <c r="G30" s="488"/>
      <c r="H30" s="487"/>
      <c r="I30" s="487"/>
      <c r="J30" s="488"/>
      <c r="K30" s="488"/>
      <c r="L30" s="468"/>
      <c r="M30" s="570"/>
    </row>
    <row r="31" spans="1:37" ht="18.75" customHeight="1" x14ac:dyDescent="0.25">
      <c r="A31" s="485" t="s">
        <v>277</v>
      </c>
      <c r="B31" s="486" t="str">
        <f>E19</f>
        <v/>
      </c>
      <c r="C31" s="486"/>
      <c r="D31" s="488"/>
      <c r="E31" s="488"/>
      <c r="F31" s="488"/>
      <c r="G31" s="488"/>
      <c r="H31" s="484"/>
      <c r="I31" s="484"/>
      <c r="J31" s="487"/>
      <c r="K31" s="487"/>
      <c r="L31" s="468"/>
      <c r="M31" s="570"/>
    </row>
    <row r="32" spans="1:37" ht="18.75" customHeight="1" x14ac:dyDescent="0.25">
      <c r="A32" s="571"/>
      <c r="B32" s="573"/>
      <c r="C32" s="573"/>
      <c r="D32" s="571"/>
      <c r="E32" s="571"/>
      <c r="F32" s="571"/>
      <c r="G32" s="571"/>
      <c r="H32" s="571"/>
      <c r="I32" s="571"/>
      <c r="J32" s="468"/>
      <c r="K32" s="468"/>
      <c r="L32" s="468"/>
      <c r="M32" s="574"/>
    </row>
    <row r="33" spans="1:18" x14ac:dyDescent="0.25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</row>
    <row r="34" spans="1:18" x14ac:dyDescent="0.25">
      <c r="A34" s="468" t="s">
        <v>269</v>
      </c>
      <c r="B34" s="468"/>
      <c r="C34" s="572" t="str">
        <f>IF(M23=1,B23,IF(M24=1,B24,IF(M25=1,B25,"")))</f>
        <v/>
      </c>
      <c r="D34" s="572"/>
      <c r="E34" s="471" t="s">
        <v>270</v>
      </c>
      <c r="F34" s="572" t="str">
        <f>IF(M28=1,B28,IF(M29=1,B29,IF(M30=1,B30,IF(M31=1,B31,""))))</f>
        <v/>
      </c>
      <c r="G34" s="572"/>
      <c r="H34" s="468"/>
      <c r="I34" s="489"/>
      <c r="J34" s="468"/>
      <c r="K34" s="468"/>
      <c r="L34" s="468"/>
      <c r="M34" s="468"/>
    </row>
    <row r="35" spans="1:18" x14ac:dyDescent="0.25">
      <c r="A35" s="468"/>
      <c r="B35" s="468"/>
      <c r="C35" s="468"/>
      <c r="D35" s="468"/>
      <c r="E35" s="468"/>
      <c r="F35" s="471"/>
      <c r="G35" s="471"/>
      <c r="H35" s="468"/>
      <c r="I35" s="468"/>
      <c r="J35" s="468"/>
      <c r="K35" s="468"/>
      <c r="L35" s="468"/>
      <c r="M35" s="468"/>
    </row>
    <row r="36" spans="1:18" x14ac:dyDescent="0.25">
      <c r="A36" s="468" t="s">
        <v>271</v>
      </c>
      <c r="B36" s="468"/>
      <c r="C36" s="572" t="str">
        <f>IF(M23=2,B23,IF(M24=2,B24,IF(M25=2,B25,"")))</f>
        <v/>
      </c>
      <c r="D36" s="572"/>
      <c r="E36" s="471" t="s">
        <v>270</v>
      </c>
      <c r="F36" s="572" t="str">
        <f>IF(M28=2,B28,IF(M29=2,B29,IF(M30=2,B30,IF(M31=2,B31,""))))</f>
        <v/>
      </c>
      <c r="G36" s="572"/>
      <c r="H36" s="468"/>
      <c r="I36" s="489"/>
      <c r="J36" s="468"/>
      <c r="K36" s="468"/>
      <c r="L36" s="468"/>
      <c r="M36" s="468"/>
    </row>
    <row r="37" spans="1:18" x14ac:dyDescent="0.25">
      <c r="A37" s="468"/>
      <c r="B37" s="468"/>
      <c r="C37" s="471"/>
      <c r="D37" s="471"/>
      <c r="E37" s="471"/>
      <c r="F37" s="471"/>
      <c r="G37" s="471"/>
      <c r="H37" s="468"/>
      <c r="I37" s="468"/>
      <c r="J37" s="468"/>
      <c r="K37" s="468"/>
      <c r="L37" s="468"/>
      <c r="M37" s="468"/>
    </row>
    <row r="38" spans="1:18" x14ac:dyDescent="0.25">
      <c r="A38" s="468" t="s">
        <v>272</v>
      </c>
      <c r="B38" s="468"/>
      <c r="C38" s="572" t="str">
        <f>IF(M23=3,B23,IF(M24=3,B24,IF(M25=3,B25,"")))</f>
        <v/>
      </c>
      <c r="D38" s="572"/>
      <c r="E38" s="471" t="s">
        <v>270</v>
      </c>
      <c r="F38" s="572" t="str">
        <f>IF(M28=3,B28,IF(M29=3,B29,IF(M30=3,B30,IF(M31=3,B31,""))))</f>
        <v/>
      </c>
      <c r="G38" s="572"/>
      <c r="H38" s="468"/>
      <c r="I38" s="489"/>
      <c r="J38" s="468"/>
      <c r="K38" s="468"/>
      <c r="L38" s="468"/>
      <c r="M38" s="468"/>
    </row>
    <row r="39" spans="1:18" x14ac:dyDescent="0.2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</row>
    <row r="40" spans="1:18" x14ac:dyDescent="0.2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89"/>
      <c r="M40" s="468"/>
    </row>
    <row r="41" spans="1:18" x14ac:dyDescent="0.25">
      <c r="A41" s="490" t="s">
        <v>38</v>
      </c>
      <c r="B41" s="491"/>
      <c r="C41" s="492"/>
      <c r="D41" s="493" t="s">
        <v>2</v>
      </c>
      <c r="E41" s="494" t="s">
        <v>40</v>
      </c>
      <c r="F41" s="495"/>
      <c r="G41" s="493" t="s">
        <v>2</v>
      </c>
      <c r="H41" s="494" t="s">
        <v>49</v>
      </c>
      <c r="I41" s="496"/>
      <c r="J41" s="494" t="s">
        <v>50</v>
      </c>
      <c r="K41" s="497" t="s">
        <v>51</v>
      </c>
      <c r="L41" s="464"/>
      <c r="M41" s="495"/>
      <c r="P41" s="498"/>
      <c r="Q41" s="498"/>
      <c r="R41" s="499"/>
    </row>
    <row r="42" spans="1:18" x14ac:dyDescent="0.25">
      <c r="A42" s="500" t="s">
        <v>39</v>
      </c>
      <c r="B42" s="501"/>
      <c r="C42" s="502"/>
      <c r="D42" s="503">
        <v>1</v>
      </c>
      <c r="E42" s="504" t="str">
        <f>IF(D42&gt;$R$44,,UPPER(VLOOKUP(D42,'B-U11-F-III.kcs elo'!$A$7:$Q$134,2)))</f>
        <v xml:space="preserve">POLYÁK </v>
      </c>
      <c r="F42" s="504"/>
      <c r="G42" s="505" t="s">
        <v>3</v>
      </c>
      <c r="H42" s="501"/>
      <c r="I42" s="506"/>
      <c r="J42" s="507"/>
      <c r="K42" s="508" t="s">
        <v>41</v>
      </c>
      <c r="L42" s="509"/>
      <c r="M42" s="510"/>
      <c r="P42" s="511"/>
      <c r="Q42" s="511"/>
      <c r="R42" s="512"/>
    </row>
    <row r="43" spans="1:18" x14ac:dyDescent="0.25">
      <c r="A43" s="513" t="s">
        <v>48</v>
      </c>
      <c r="B43" s="514"/>
      <c r="C43" s="515"/>
      <c r="D43" s="516">
        <v>2</v>
      </c>
      <c r="E43" s="517" t="str">
        <f>IF(D43&gt;$R$44,,UPPER(VLOOKUP(D43,'B-U11-F-III.kcs elo'!$A$7:$Q$134,2)))</f>
        <v xml:space="preserve">MAGYAROSI </v>
      </c>
      <c r="F43" s="517"/>
      <c r="G43" s="518" t="s">
        <v>4</v>
      </c>
      <c r="H43" s="519"/>
      <c r="I43" s="520"/>
      <c r="J43" s="521"/>
      <c r="K43" s="522"/>
      <c r="L43" s="489"/>
      <c r="M43" s="523"/>
      <c r="P43" s="512"/>
      <c r="Q43" s="524"/>
      <c r="R43" s="512"/>
    </row>
    <row r="44" spans="1:18" x14ac:dyDescent="0.25">
      <c r="A44" s="525"/>
      <c r="B44" s="526"/>
      <c r="C44" s="527"/>
      <c r="D44" s="516"/>
      <c r="E44" s="528"/>
      <c r="F44" s="468"/>
      <c r="G44" s="518" t="s">
        <v>5</v>
      </c>
      <c r="H44" s="519"/>
      <c r="I44" s="520"/>
      <c r="J44" s="521"/>
      <c r="K44" s="508" t="s">
        <v>42</v>
      </c>
      <c r="L44" s="509"/>
      <c r="M44" s="510"/>
      <c r="P44" s="511"/>
      <c r="Q44" s="511"/>
      <c r="R44" s="548">
        <f>MIN(4,'B-U11-F-III.kcs elo'!Q2)</f>
        <v>4</v>
      </c>
    </row>
    <row r="45" spans="1:18" x14ac:dyDescent="0.25">
      <c r="A45" s="529"/>
      <c r="B45" s="530"/>
      <c r="C45" s="531"/>
      <c r="D45" s="516"/>
      <c r="E45" s="528"/>
      <c r="F45" s="468"/>
      <c r="G45" s="518" t="s">
        <v>6</v>
      </c>
      <c r="H45" s="519"/>
      <c r="I45" s="520"/>
      <c r="J45" s="521"/>
      <c r="K45" s="532"/>
      <c r="L45" s="468"/>
      <c r="M45" s="533"/>
      <c r="P45" s="512"/>
      <c r="Q45" s="524"/>
      <c r="R45" s="512"/>
    </row>
    <row r="46" spans="1:18" x14ac:dyDescent="0.25">
      <c r="A46" s="534"/>
      <c r="B46" s="535"/>
      <c r="C46" s="536"/>
      <c r="D46" s="516"/>
      <c r="E46" s="528"/>
      <c r="F46" s="468"/>
      <c r="G46" s="518" t="s">
        <v>7</v>
      </c>
      <c r="H46" s="519"/>
      <c r="I46" s="520"/>
      <c r="J46" s="521"/>
      <c r="K46" s="513"/>
      <c r="L46" s="489"/>
      <c r="M46" s="523"/>
      <c r="P46" s="512"/>
      <c r="Q46" s="524"/>
      <c r="R46" s="512"/>
    </row>
    <row r="47" spans="1:18" x14ac:dyDescent="0.25">
      <c r="A47" s="537"/>
      <c r="B47" s="538"/>
      <c r="C47" s="531"/>
      <c r="D47" s="516"/>
      <c r="E47" s="528"/>
      <c r="F47" s="468"/>
      <c r="G47" s="518" t="s">
        <v>8</v>
      </c>
      <c r="H47" s="519"/>
      <c r="I47" s="520"/>
      <c r="J47" s="521"/>
      <c r="K47" s="508" t="s">
        <v>31</v>
      </c>
      <c r="L47" s="509"/>
      <c r="M47" s="510"/>
      <c r="P47" s="511"/>
      <c r="Q47" s="511"/>
      <c r="R47" s="512"/>
    </row>
    <row r="48" spans="1:18" x14ac:dyDescent="0.25">
      <c r="A48" s="537"/>
      <c r="B48" s="538"/>
      <c r="C48" s="539"/>
      <c r="D48" s="516"/>
      <c r="E48" s="528"/>
      <c r="F48" s="468"/>
      <c r="G48" s="518" t="s">
        <v>9</v>
      </c>
      <c r="H48" s="519"/>
      <c r="I48" s="520"/>
      <c r="J48" s="521"/>
      <c r="K48" s="532"/>
      <c r="L48" s="468"/>
      <c r="M48" s="533"/>
      <c r="P48" s="512"/>
      <c r="Q48" s="524"/>
      <c r="R48" s="512"/>
    </row>
    <row r="49" spans="1:18" x14ac:dyDescent="0.25">
      <c r="A49" s="540"/>
      <c r="B49" s="541"/>
      <c r="C49" s="542"/>
      <c r="D49" s="543"/>
      <c r="E49" s="544"/>
      <c r="F49" s="489"/>
      <c r="G49" s="545" t="s">
        <v>10</v>
      </c>
      <c r="H49" s="514"/>
      <c r="I49" s="546"/>
      <c r="J49" s="547"/>
      <c r="K49" s="513" t="str">
        <f>L4</f>
        <v>Nagyistók-Nádasi Judit</v>
      </c>
      <c r="L49" s="489"/>
      <c r="M49" s="523"/>
      <c r="P49" s="512"/>
      <c r="Q49" s="524"/>
      <c r="R49" s="548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9 R44">
    <cfRule type="expression" dxfId="418" priority="2" stopIfTrue="1">
      <formula>$O$1="CU"</formula>
    </cfRule>
  </conditionalFormatting>
  <conditionalFormatting sqref="E7 E9 E11 E13 E15 E17 E19">
    <cfRule type="cellIs" dxfId="417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7795-A2C7-41D5-BBC2-462E51032853}">
  <sheetPr codeName="Munka60">
    <tabColor indexed="11"/>
  </sheetPr>
  <dimension ref="A1:AK53"/>
  <sheetViews>
    <sheetView workbookViewId="0">
      <selection activeCell="G8" sqref="G8"/>
    </sheetView>
  </sheetViews>
  <sheetFormatPr defaultRowHeight="13.2" x14ac:dyDescent="0.25"/>
  <cols>
    <col min="1" max="1" width="6.10937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3" width="8.5546875" style="343" customWidth="1"/>
    <col min="14" max="14" width="8.88671875" style="343"/>
    <col min="15" max="16" width="5.33203125" style="343" customWidth="1"/>
    <col min="17" max="17" width="11.5546875" style="343" customWidth="1"/>
    <col min="18" max="24" width="8.88671875" style="343"/>
    <col min="25" max="25" width="10.33203125" style="343" hidden="1" customWidth="1"/>
    <col min="26" max="37" width="9.109375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IF(Y5=1,CONCATENATE(VLOOKUP(Y3,AA16:AH30,2)),CONCATENATE(VLOOKUP(Y3,AA2:AK13,2)))</f>
        <v>#N/A</v>
      </c>
      <c r="AC1" s="440" t="e">
        <f>IF(Y5=1,CONCATENATE(VLOOKUP(Y3,AA16:AK30,3)),CONCATENATE(VLOOKUP(Y3,AA2:AK13,3)))</f>
        <v>#N/A</v>
      </c>
      <c r="AD1" s="440" t="e">
        <f>IF(Y5=1,CONCATENATE(VLOOKUP(Y3,AA16:AK30,4)),CONCATENATE(VLOOKUP(Y3,AA2:AK13,4)))</f>
        <v>#N/A</v>
      </c>
      <c r="AE1" s="440" t="e">
        <f>IF(Y5=1,CONCATENATE(VLOOKUP(Y3,AA16:AK30,5)),CONCATENATE(VLOOKUP(Y3,AA2:AK13,5)))</f>
        <v>#N/A</v>
      </c>
      <c r="AF1" s="440" t="e">
        <f>IF(Y5=1,CONCATENATE(VLOOKUP(Y3,AA16:AK30,6)),CONCATENATE(VLOOKUP(Y3,AA2:AK13,6)))</f>
        <v>#N/A</v>
      </c>
      <c r="AG1" s="440" t="e">
        <f>IF(Y5=1,CONCATENATE(VLOOKUP(Y3,AA16:AK30,7)),CONCATENATE(VLOOKUP(Y3,AA2:AK13,7)))</f>
        <v>#N/A</v>
      </c>
      <c r="AH1" s="440" t="e">
        <f>IF(Y5=1,CONCATENATE(VLOOKUP(Y3,AA16:AK30,8)),CONCATENATE(VLOOKUP(Y3,AA2:AK13,8)))</f>
        <v>#N/A</v>
      </c>
      <c r="AI1" s="440" t="e">
        <f>IF(Y5=1,CONCATENATE(VLOOKUP(Y3,AA16:AK30,9)),CONCATENATE(VLOOKUP(Y3,AA2:AK13,9)))</f>
        <v>#N/A</v>
      </c>
      <c r="AJ1" s="440" t="e">
        <f>IF(Y5=1,CONCATENATE(VLOOKUP(Y3,AA16:AK30,10)),CONCATENATE(VLOOKUP(Y3,AA2:AK13,10)))</f>
        <v>#N/A</v>
      </c>
      <c r="AK1" s="440" t="e">
        <f>IF(Y5=1,CONCATENATE(VLOOKUP(Y3,AA16:AK30,11)),CONCATENATE(VLOOKUP(Y3,AA2:AK13,11)))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tr">
        <f>[1]Altalanos!$E$8</f>
        <v>B-U11-F-III.kcs-Zöld</v>
      </c>
      <c r="F2" s="442"/>
      <c r="G2" s="443"/>
      <c r="H2" s="444" t="s">
        <v>278</v>
      </c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S3" s="450" t="s">
        <v>66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S4" s="467" t="s">
        <v>68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S5" s="470" t="s">
        <v>70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563" t="s">
        <v>57</v>
      </c>
      <c r="B7" s="564">
        <v>18</v>
      </c>
      <c r="C7" s="558" t="str">
        <f>IF($B7="","",VLOOKUP($B7,'B-U11-F-III.kcs elo'!$A$7:$O$22,5))</f>
        <v>151214</v>
      </c>
      <c r="D7" s="558">
        <f>IF($B7="","",VLOOKUP($B7,'B-U11-F-III.kcs elo'!$A$7:$O$22,15))</f>
        <v>0</v>
      </c>
      <c r="E7" s="565" t="str">
        <f>UPPER(IF($B7="","",VLOOKUP($B7,'B-U11-F-III.kcs elo'!$A$7:$O$22,2)))</f>
        <v xml:space="preserve">GERNEDL </v>
      </c>
      <c r="F7" s="566"/>
      <c r="G7" s="565" t="str">
        <f>IF($B7="","",VLOOKUP($B7,'B-U11-F-III.kcs elo'!$A$7:$O$22,3))</f>
        <v>Ádám Márk</v>
      </c>
      <c r="H7" s="566"/>
      <c r="I7" s="565" t="str">
        <f>IF($B7="","",VLOOKUP($B7,'B-U11-F-III.kcs elo'!$A$7:$O$22,4))</f>
        <v>Koch V. - Pécs</v>
      </c>
      <c r="J7" s="468"/>
      <c r="K7" s="476"/>
      <c r="L7" s="477" t="str">
        <f>IF(K7="","",CONCATENATE(VLOOKUP($Y$3,$AB$1:$AK$1,K7)," pont"))</f>
        <v/>
      </c>
      <c r="M7" s="478"/>
      <c r="Q7" s="463" t="s">
        <v>65</v>
      </c>
      <c r="R7" s="450" t="s">
        <v>279</v>
      </c>
      <c r="S7" s="450" t="s">
        <v>280</v>
      </c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567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Q8" s="466" t="s">
        <v>72</v>
      </c>
      <c r="R8" s="467" t="s">
        <v>275</v>
      </c>
      <c r="S8" s="467" t="s">
        <v>281</v>
      </c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568">
        <v>10</v>
      </c>
      <c r="C9" s="558" t="str">
        <f>IF($B9="","",VLOOKUP($B9,'B-U11-F-III.kcs elo'!$A$7:$O$22,5))</f>
        <v>150524</v>
      </c>
      <c r="D9" s="558">
        <f>IF($B9="","",VLOOKUP($B9,'B-U11-F-III.kcs elo'!$A$7:$O$22,15))</f>
        <v>0</v>
      </c>
      <c r="E9" s="559" t="str">
        <f>UPPER(IF($B9="","",VLOOKUP($B9,'B-U11-F-III.kcs elo'!$A$7:$O$22,2)))</f>
        <v xml:space="preserve">ARNOLD </v>
      </c>
      <c r="F9" s="489"/>
      <c r="G9" s="559" t="str">
        <f>IF($B9="","",VLOOKUP($B9,'B-U11-F-III.kcs elo'!$A$7:$O$22,3))</f>
        <v>Benedek</v>
      </c>
      <c r="H9" s="489"/>
      <c r="I9" s="559" t="str">
        <f>IF($B9="","",VLOOKUP($B9,'B-U11-F-III.kcs elo'!$A$7:$O$22,4))</f>
        <v>Bóly</v>
      </c>
      <c r="J9" s="468"/>
      <c r="K9" s="476"/>
      <c r="L9" s="477" t="str">
        <f>IF(K9="","",CONCATENATE(VLOOKUP($Y$3,$AB$1:$AK$1,K9)," pont"))</f>
        <v/>
      </c>
      <c r="M9" s="478"/>
      <c r="Q9" s="469" t="s">
        <v>73</v>
      </c>
      <c r="R9" s="470" t="s">
        <v>266</v>
      </c>
      <c r="S9" s="470" t="s">
        <v>282</v>
      </c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567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568">
        <v>15</v>
      </c>
      <c r="C11" s="558" t="str">
        <f>IF($B11="","",VLOOKUP($B11,'B-U11-F-III.kcs elo'!$A$7:$O$22,5))</f>
        <v>150514</v>
      </c>
      <c r="D11" s="558">
        <f>IF($B11="","",VLOOKUP($B11,'B-U11-F-III.kcs elo'!$A$7:$O$22,15))</f>
        <v>0</v>
      </c>
      <c r="E11" s="559" t="str">
        <f>UPPER(IF($B11="","",VLOOKUP($B11,'B-U11-F-III.kcs elo'!$A$7:$O$22,2)))</f>
        <v xml:space="preserve">KATI </v>
      </c>
      <c r="F11" s="489"/>
      <c r="G11" s="559" t="str">
        <f>IF($B11="","",VLOOKUP($B11,'B-U11-F-III.kcs elo'!$A$7:$O$22,3))</f>
        <v xml:space="preserve">Richárd Máté </v>
      </c>
      <c r="H11" s="489"/>
      <c r="I11" s="559" t="str">
        <f>IF($B11="","",VLOOKUP($B11,'B-U11-F-III.kcs elo'!$A$7:$O$22,4))</f>
        <v>Koch V. - Pécs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563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71" t="s">
        <v>64</v>
      </c>
      <c r="B13" s="575"/>
      <c r="C13" s="558" t="str">
        <f>IF($B13="","",VLOOKUP($B13,'B-U11-F-III.kcs elo'!$A$7:$O$22,5))</f>
        <v/>
      </c>
      <c r="D13" s="558" t="str">
        <f>IF($B13="","",VLOOKUP($B13,'B-U11-F-III.kcs elo'!$A$7:$O$22,15))</f>
        <v/>
      </c>
      <c r="E13" s="559" t="str">
        <f>UPPER(IF($B13="","",VLOOKUP($B13,'B-U11-F-III.kcs elo'!$A$7:$O$22,2)))</f>
        <v/>
      </c>
      <c r="F13" s="489"/>
      <c r="G13" s="559" t="str">
        <f>IF($B13="","",VLOOKUP($B13,'B-U11-F-III.kcs elo'!$A$7:$O$22,3))</f>
        <v/>
      </c>
      <c r="H13" s="489"/>
      <c r="I13" s="559" t="str">
        <f>IF($B13="","",VLOOKUP($B13,'B-U11-F-III.kcs elo'!$A$7:$O$22,4))</f>
        <v/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71"/>
      <c r="B14" s="567"/>
      <c r="C14" s="468"/>
      <c r="D14" s="468"/>
      <c r="E14" s="468"/>
      <c r="F14" s="468"/>
      <c r="G14" s="468"/>
      <c r="H14" s="468"/>
      <c r="I14" s="468"/>
      <c r="J14" s="468"/>
      <c r="K14" s="471"/>
      <c r="L14" s="471"/>
      <c r="M14" s="481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563" t="s">
        <v>182</v>
      </c>
      <c r="B15" s="576">
        <v>3</v>
      </c>
      <c r="C15" s="558" t="str">
        <f>IF($B15="","",VLOOKUP($B15,'B-U11-F-III.kcs elo'!$A$7:$O$22,5))</f>
        <v>151102</v>
      </c>
      <c r="D15" s="577">
        <f>IF($B15="","",VLOOKUP($B15,'B-U11-F-III.kcs elo'!$A$7:$O$22,15))</f>
        <v>0</v>
      </c>
      <c r="E15" s="565" t="str">
        <f>UPPER(IF($B15="","",VLOOKUP($B15,'B-U11-F-III.kcs elo'!$A$7:$O$22,2)))</f>
        <v xml:space="preserve">FÉTH </v>
      </c>
      <c r="F15" s="566"/>
      <c r="G15" s="565" t="str">
        <f>IF($B15="","",VLOOKUP($B15,'B-U11-F-III.kcs elo'!$A$7:$O$22,3))</f>
        <v>Péter</v>
      </c>
      <c r="H15" s="566"/>
      <c r="I15" s="565" t="str">
        <f>IF($B15="","",VLOOKUP($B15,'B-U11-F-III.kcs elo'!$A$7:$O$22,4))</f>
        <v>Park U.-Mohács</v>
      </c>
      <c r="J15" s="468"/>
      <c r="K15" s="476"/>
      <c r="L15" s="477" t="str">
        <f>IF(K15="","",CONCATENATE(VLOOKUP($Y$3,$AB$1:$AK$1,K15)," pont"))</f>
        <v/>
      </c>
      <c r="M15" s="47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71"/>
      <c r="B16" s="567"/>
      <c r="C16" s="468"/>
      <c r="D16" s="468"/>
      <c r="E16" s="468"/>
      <c r="F16" s="468"/>
      <c r="G16" s="468"/>
      <c r="H16" s="468"/>
      <c r="I16" s="468"/>
      <c r="J16" s="468"/>
      <c r="K16" s="471"/>
      <c r="L16" s="471"/>
      <c r="M16" s="481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71" t="s">
        <v>268</v>
      </c>
      <c r="B17" s="568">
        <v>17</v>
      </c>
      <c r="C17" s="558">
        <v>151726</v>
      </c>
      <c r="D17" s="558">
        <f>IF($B17="","",VLOOKUP($B17,'B-U11-F-III.kcs elo'!$A$7:$O$22,15))</f>
        <v>0</v>
      </c>
      <c r="E17" s="559" t="s">
        <v>283</v>
      </c>
      <c r="F17" s="489"/>
      <c r="G17" s="559" t="s">
        <v>260</v>
      </c>
      <c r="H17" s="489"/>
      <c r="I17" s="559" t="str">
        <f>IF($B17="","",VLOOKUP($B17,'B-U11-F-III.kcs elo'!$A$7:$O$22,4))</f>
        <v>Koch V. - Pécs</v>
      </c>
      <c r="J17" s="468"/>
      <c r="K17" s="476"/>
      <c r="L17" s="477" t="str">
        <f>IF(K17="","",CONCATENATE(VLOOKUP($Y$3,$AB$1:$AK$1,K17)," pont"))</f>
        <v/>
      </c>
      <c r="M17" s="47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x14ac:dyDescent="0.25">
      <c r="A18" s="471"/>
      <c r="B18" s="567"/>
      <c r="C18" s="468"/>
      <c r="D18" s="468"/>
      <c r="E18" s="468"/>
      <c r="F18" s="468"/>
      <c r="G18" s="468"/>
      <c r="H18" s="468"/>
      <c r="I18" s="468"/>
      <c r="J18" s="468"/>
      <c r="K18" s="471"/>
      <c r="L18" s="471"/>
      <c r="M18" s="481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x14ac:dyDescent="0.25">
      <c r="A19" s="471" t="s">
        <v>277</v>
      </c>
      <c r="B19" s="568">
        <v>18</v>
      </c>
      <c r="C19" s="558">
        <v>140127</v>
      </c>
      <c r="D19" s="558">
        <f>IF($B19="","",VLOOKUP($B19,'B-U11-F-III.kcs elo'!$A$7:$O$22,15))</f>
        <v>0</v>
      </c>
      <c r="E19" s="559" t="s">
        <v>284</v>
      </c>
      <c r="F19" s="489"/>
      <c r="G19" s="559" t="s">
        <v>262</v>
      </c>
      <c r="H19" s="489"/>
      <c r="I19" s="559" t="s">
        <v>263</v>
      </c>
      <c r="J19" s="468"/>
      <c r="K19" s="476"/>
      <c r="L19" s="477" t="str">
        <f>IF(K19="","",CONCATENATE(VLOOKUP($Y$3,$AB$1:$AK$1,K19)," pont"))</f>
        <v/>
      </c>
      <c r="M19" s="47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x14ac:dyDescent="0.25">
      <c r="A20" s="471"/>
      <c r="B20" s="567"/>
      <c r="C20" s="468"/>
      <c r="D20" s="468"/>
      <c r="E20" s="468"/>
      <c r="F20" s="468"/>
      <c r="G20" s="468"/>
      <c r="H20" s="468"/>
      <c r="I20" s="468"/>
      <c r="J20" s="468"/>
      <c r="K20" s="471"/>
      <c r="L20" s="471"/>
      <c r="M20" s="481"/>
      <c r="Y20" s="449"/>
      <c r="Z20" s="449"/>
      <c r="AA20" s="449" t="s">
        <v>75</v>
      </c>
      <c r="AB20" s="449">
        <v>200</v>
      </c>
      <c r="AC20" s="449">
        <v>150</v>
      </c>
      <c r="AD20" s="449">
        <v>130</v>
      </c>
      <c r="AE20" s="449">
        <v>110</v>
      </c>
      <c r="AF20" s="449">
        <v>95</v>
      </c>
      <c r="AG20" s="449">
        <v>80</v>
      </c>
      <c r="AH20" s="449">
        <v>70</v>
      </c>
      <c r="AI20" s="449">
        <v>60</v>
      </c>
      <c r="AJ20" s="449">
        <v>55</v>
      </c>
      <c r="AK20" s="449">
        <v>50</v>
      </c>
    </row>
    <row r="21" spans="1:37" x14ac:dyDescent="0.25">
      <c r="A21" s="471" t="s">
        <v>285</v>
      </c>
      <c r="B21" s="568"/>
      <c r="C21" s="558" t="str">
        <f>IF($B21="","",VLOOKUP($B21,'B-U11-F-III.kcs elo'!$A$7:$O$22,5))</f>
        <v/>
      </c>
      <c r="D21" s="558" t="str">
        <f>IF($B21="","",VLOOKUP($B21,'B-U11-F-III.kcs elo'!$A$7:$O$22,15))</f>
        <v/>
      </c>
      <c r="E21" s="559" t="str">
        <f>UPPER(IF($B21="","",VLOOKUP($B21,'B-U11-F-III.kcs elo'!$A$7:$O$22,2)))</f>
        <v/>
      </c>
      <c r="F21" s="489"/>
      <c r="G21" s="559" t="str">
        <f>IF($B21="","",VLOOKUP($B21,'B-U11-F-III.kcs elo'!$A$7:$O$22,3))</f>
        <v/>
      </c>
      <c r="H21" s="489"/>
      <c r="I21" s="559" t="str">
        <f>IF($B21="","",VLOOKUP($B21,'B-U11-F-III.kcs elo'!$A$7:$O$22,4))</f>
        <v/>
      </c>
      <c r="J21" s="468"/>
      <c r="K21" s="476"/>
      <c r="L21" s="477" t="str">
        <f>IF(K21="","",CONCATENATE(VLOOKUP($Y$3,$AB$1:$AK$1,K21)," pont"))</f>
        <v/>
      </c>
      <c r="M21" s="478"/>
      <c r="Y21" s="449"/>
      <c r="Z21" s="449"/>
      <c r="AA21" s="449" t="s">
        <v>76</v>
      </c>
      <c r="AB21" s="449">
        <v>150</v>
      </c>
      <c r="AC21" s="449">
        <v>120</v>
      </c>
      <c r="AD21" s="449">
        <v>100</v>
      </c>
      <c r="AE21" s="449">
        <v>80</v>
      </c>
      <c r="AF21" s="449">
        <v>70</v>
      </c>
      <c r="AG21" s="449">
        <v>60</v>
      </c>
      <c r="AH21" s="449">
        <v>55</v>
      </c>
      <c r="AI21" s="449">
        <v>50</v>
      </c>
      <c r="AJ21" s="449">
        <v>45</v>
      </c>
      <c r="AK21" s="449">
        <v>40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77</v>
      </c>
      <c r="AB22" s="449">
        <v>120</v>
      </c>
      <c r="AC22" s="449">
        <v>90</v>
      </c>
      <c r="AD22" s="449">
        <v>65</v>
      </c>
      <c r="AE22" s="449">
        <v>55</v>
      </c>
      <c r="AF22" s="449">
        <v>50</v>
      </c>
      <c r="AG22" s="449">
        <v>45</v>
      </c>
      <c r="AH22" s="449">
        <v>40</v>
      </c>
      <c r="AI22" s="449">
        <v>35</v>
      </c>
      <c r="AJ22" s="449">
        <v>25</v>
      </c>
      <c r="AK22" s="449">
        <v>20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78</v>
      </c>
      <c r="AB23" s="449">
        <v>90</v>
      </c>
      <c r="AC23" s="449">
        <v>60</v>
      </c>
      <c r="AD23" s="449">
        <v>45</v>
      </c>
      <c r="AE23" s="449">
        <v>34</v>
      </c>
      <c r="AF23" s="449">
        <v>27</v>
      </c>
      <c r="AG23" s="449">
        <v>22</v>
      </c>
      <c r="AH23" s="449">
        <v>18</v>
      </c>
      <c r="AI23" s="449">
        <v>15</v>
      </c>
      <c r="AJ23" s="449">
        <v>12</v>
      </c>
      <c r="AK23" s="449">
        <v>9</v>
      </c>
    </row>
    <row r="24" spans="1:37" ht="18.75" customHeight="1" x14ac:dyDescent="0.25">
      <c r="A24" s="468"/>
      <c r="B24" s="483"/>
      <c r="C24" s="483"/>
      <c r="D24" s="484" t="str">
        <f>E7</f>
        <v xml:space="preserve">GERNEDL </v>
      </c>
      <c r="E24" s="484"/>
      <c r="F24" s="484" t="str">
        <f>E9</f>
        <v xml:space="preserve">ARNOLD </v>
      </c>
      <c r="G24" s="484"/>
      <c r="H24" s="484" t="str">
        <f>E11</f>
        <v xml:space="preserve">KATI </v>
      </c>
      <c r="I24" s="484"/>
      <c r="J24" s="484" t="str">
        <f>E13</f>
        <v/>
      </c>
      <c r="K24" s="484"/>
      <c r="L24" s="468"/>
      <c r="M24" s="569" t="s">
        <v>61</v>
      </c>
      <c r="Y24" s="449"/>
      <c r="Z24" s="449"/>
      <c r="AA24" s="449" t="s">
        <v>79</v>
      </c>
      <c r="AB24" s="449">
        <v>60</v>
      </c>
      <c r="AC24" s="449">
        <v>40</v>
      </c>
      <c r="AD24" s="449">
        <v>30</v>
      </c>
      <c r="AE24" s="449">
        <v>20</v>
      </c>
      <c r="AF24" s="449">
        <v>18</v>
      </c>
      <c r="AG24" s="449">
        <v>15</v>
      </c>
      <c r="AH24" s="449">
        <v>12</v>
      </c>
      <c r="AI24" s="449">
        <v>10</v>
      </c>
      <c r="AJ24" s="449">
        <v>8</v>
      </c>
      <c r="AK24" s="449">
        <v>6</v>
      </c>
    </row>
    <row r="25" spans="1:37" ht="18.75" customHeight="1" x14ac:dyDescent="0.25">
      <c r="A25" s="485" t="s">
        <v>57</v>
      </c>
      <c r="B25" s="486" t="str">
        <f>E7</f>
        <v xml:space="preserve">GERNEDL </v>
      </c>
      <c r="C25" s="486"/>
      <c r="D25" s="487"/>
      <c r="E25" s="487"/>
      <c r="F25" s="488"/>
      <c r="G25" s="488"/>
      <c r="H25" s="488"/>
      <c r="I25" s="488"/>
      <c r="J25" s="484"/>
      <c r="K25" s="484"/>
      <c r="L25" s="468"/>
      <c r="M25" s="570"/>
      <c r="Y25" s="449"/>
      <c r="Z25" s="449"/>
      <c r="AA25" s="449" t="s">
        <v>80</v>
      </c>
      <c r="AB25" s="449">
        <v>40</v>
      </c>
      <c r="AC25" s="449">
        <v>25</v>
      </c>
      <c r="AD25" s="449">
        <v>18</v>
      </c>
      <c r="AE25" s="449">
        <v>13</v>
      </c>
      <c r="AF25" s="449">
        <v>8</v>
      </c>
      <c r="AG25" s="449">
        <v>7</v>
      </c>
      <c r="AH25" s="449">
        <v>6</v>
      </c>
      <c r="AI25" s="449">
        <v>5</v>
      </c>
      <c r="AJ25" s="449">
        <v>4</v>
      </c>
      <c r="AK25" s="449">
        <v>3</v>
      </c>
    </row>
    <row r="26" spans="1:37" ht="18.75" customHeight="1" x14ac:dyDescent="0.25">
      <c r="A26" s="485" t="s">
        <v>58</v>
      </c>
      <c r="B26" s="486" t="str">
        <f>E9</f>
        <v xml:space="preserve">ARNOLD </v>
      </c>
      <c r="C26" s="486"/>
      <c r="D26" s="488"/>
      <c r="E26" s="488"/>
      <c r="F26" s="487"/>
      <c r="G26" s="487"/>
      <c r="H26" s="488"/>
      <c r="I26" s="488"/>
      <c r="J26" s="488"/>
      <c r="K26" s="488"/>
      <c r="L26" s="468"/>
      <c r="M26" s="570"/>
      <c r="Y26" s="449"/>
      <c r="Z26" s="449"/>
      <c r="AA26" s="449" t="s">
        <v>81</v>
      </c>
      <c r="AB26" s="449">
        <v>25</v>
      </c>
      <c r="AC26" s="449">
        <v>15</v>
      </c>
      <c r="AD26" s="449">
        <v>13</v>
      </c>
      <c r="AE26" s="449">
        <v>7</v>
      </c>
      <c r="AF26" s="449">
        <v>6</v>
      </c>
      <c r="AG26" s="449">
        <v>5</v>
      </c>
      <c r="AH26" s="449">
        <v>4</v>
      </c>
      <c r="AI26" s="449">
        <v>3</v>
      </c>
      <c r="AJ26" s="449">
        <v>2</v>
      </c>
      <c r="AK26" s="449">
        <v>1</v>
      </c>
    </row>
    <row r="27" spans="1:37" ht="18.75" customHeight="1" x14ac:dyDescent="0.25">
      <c r="A27" s="485" t="s">
        <v>59</v>
      </c>
      <c r="B27" s="486" t="str">
        <f>E11</f>
        <v xml:space="preserve">KATI </v>
      </c>
      <c r="C27" s="486"/>
      <c r="D27" s="488"/>
      <c r="E27" s="488"/>
      <c r="F27" s="488"/>
      <c r="G27" s="488"/>
      <c r="H27" s="487"/>
      <c r="I27" s="487"/>
      <c r="J27" s="488"/>
      <c r="K27" s="488"/>
      <c r="L27" s="468"/>
      <c r="M27" s="570"/>
      <c r="Y27" s="449"/>
      <c r="Z27" s="449"/>
      <c r="AA27" s="449" t="s">
        <v>86</v>
      </c>
      <c r="AB27" s="449">
        <v>15</v>
      </c>
      <c r="AC27" s="449">
        <v>10</v>
      </c>
      <c r="AD27" s="449">
        <v>8</v>
      </c>
      <c r="AE27" s="449">
        <v>4</v>
      </c>
      <c r="AF27" s="449">
        <v>3</v>
      </c>
      <c r="AG27" s="449">
        <v>2</v>
      </c>
      <c r="AH27" s="449">
        <v>1</v>
      </c>
      <c r="AI27" s="449">
        <v>0</v>
      </c>
      <c r="AJ27" s="449">
        <v>0</v>
      </c>
      <c r="AK27" s="449">
        <v>0</v>
      </c>
    </row>
    <row r="28" spans="1:37" ht="18.75" customHeight="1" x14ac:dyDescent="0.25">
      <c r="A28" s="485" t="s">
        <v>64</v>
      </c>
      <c r="B28" s="486" t="str">
        <f>E13</f>
        <v/>
      </c>
      <c r="C28" s="486"/>
      <c r="D28" s="488"/>
      <c r="E28" s="488"/>
      <c r="F28" s="488"/>
      <c r="G28" s="488"/>
      <c r="H28" s="484"/>
      <c r="I28" s="484"/>
      <c r="J28" s="487"/>
      <c r="K28" s="487"/>
      <c r="L28" s="468"/>
      <c r="M28" s="570"/>
      <c r="Y28" s="449"/>
      <c r="Z28" s="449"/>
      <c r="AA28" s="449" t="s">
        <v>86</v>
      </c>
      <c r="AB28" s="449">
        <v>15</v>
      </c>
      <c r="AC28" s="449">
        <v>10</v>
      </c>
      <c r="AD28" s="449">
        <v>8</v>
      </c>
      <c r="AE28" s="449">
        <v>4</v>
      </c>
      <c r="AF28" s="449">
        <v>3</v>
      </c>
      <c r="AG28" s="449">
        <v>2</v>
      </c>
      <c r="AH28" s="449">
        <v>1</v>
      </c>
      <c r="AI28" s="449">
        <v>0</v>
      </c>
      <c r="AJ28" s="449">
        <v>0</v>
      </c>
      <c r="AK28" s="449">
        <v>0</v>
      </c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571"/>
      <c r="Y29" s="449"/>
      <c r="Z29" s="449"/>
      <c r="AA29" s="449" t="s">
        <v>82</v>
      </c>
      <c r="AB29" s="449">
        <v>10</v>
      </c>
      <c r="AC29" s="449">
        <v>6</v>
      </c>
      <c r="AD29" s="449">
        <v>4</v>
      </c>
      <c r="AE29" s="449">
        <v>2</v>
      </c>
      <c r="AF29" s="449">
        <v>1</v>
      </c>
      <c r="AG29" s="449">
        <v>0</v>
      </c>
      <c r="AH29" s="449">
        <v>0</v>
      </c>
      <c r="AI29" s="449">
        <v>0</v>
      </c>
      <c r="AJ29" s="449">
        <v>0</v>
      </c>
      <c r="AK29" s="449">
        <v>0</v>
      </c>
    </row>
    <row r="30" spans="1:37" ht="18.75" customHeight="1" x14ac:dyDescent="0.25">
      <c r="A30" s="468"/>
      <c r="B30" s="483"/>
      <c r="C30" s="483"/>
      <c r="D30" s="484" t="str">
        <f>E15</f>
        <v xml:space="preserve">FÉTH </v>
      </c>
      <c r="E30" s="484"/>
      <c r="F30" s="484" t="str">
        <f>E17</f>
        <v>FEHÉR</v>
      </c>
      <c r="G30" s="484"/>
      <c r="H30" s="578" t="str">
        <f>E19</f>
        <v>SZOMOR</v>
      </c>
      <c r="I30" s="579"/>
      <c r="J30" s="484" t="str">
        <f>E21</f>
        <v/>
      </c>
      <c r="K30" s="484"/>
      <c r="L30" s="468"/>
      <c r="M30" s="571"/>
      <c r="Y30" s="449"/>
      <c r="Z30" s="449"/>
      <c r="AA30" s="449" t="s">
        <v>83</v>
      </c>
      <c r="AB30" s="449">
        <v>3</v>
      </c>
      <c r="AC30" s="449">
        <v>2</v>
      </c>
      <c r="AD30" s="449">
        <v>1</v>
      </c>
      <c r="AE30" s="449">
        <v>0</v>
      </c>
      <c r="AF30" s="449">
        <v>0</v>
      </c>
      <c r="AG30" s="449">
        <v>0</v>
      </c>
      <c r="AH30" s="449">
        <v>0</v>
      </c>
      <c r="AI30" s="449">
        <v>0</v>
      </c>
      <c r="AJ30" s="449">
        <v>0</v>
      </c>
      <c r="AK30" s="449">
        <v>0</v>
      </c>
    </row>
    <row r="31" spans="1:37" ht="18.75" customHeight="1" x14ac:dyDescent="0.25">
      <c r="A31" s="485" t="s">
        <v>182</v>
      </c>
      <c r="B31" s="580" t="str">
        <f>E15</f>
        <v xml:space="preserve">FÉTH </v>
      </c>
      <c r="C31" s="581"/>
      <c r="D31" s="487"/>
      <c r="E31" s="487"/>
      <c r="F31" s="488"/>
      <c r="G31" s="488"/>
      <c r="H31" s="488"/>
      <c r="I31" s="488"/>
      <c r="J31" s="484"/>
      <c r="K31" s="484"/>
      <c r="L31" s="468"/>
      <c r="M31" s="570"/>
    </row>
    <row r="32" spans="1:37" ht="18.75" customHeight="1" x14ac:dyDescent="0.25">
      <c r="A32" s="485" t="s">
        <v>268</v>
      </c>
      <c r="B32" s="486" t="str">
        <f>E17</f>
        <v>FEHÉR</v>
      </c>
      <c r="C32" s="486"/>
      <c r="D32" s="488"/>
      <c r="E32" s="488"/>
      <c r="F32" s="487"/>
      <c r="G32" s="487"/>
      <c r="H32" s="488"/>
      <c r="I32" s="488"/>
      <c r="J32" s="488"/>
      <c r="K32" s="488"/>
      <c r="L32" s="468"/>
      <c r="M32" s="570"/>
    </row>
    <row r="33" spans="1:18" ht="18.75" customHeight="1" x14ac:dyDescent="0.25">
      <c r="A33" s="485" t="s">
        <v>277</v>
      </c>
      <c r="B33" s="486" t="str">
        <f>E19</f>
        <v>SZOMOR</v>
      </c>
      <c r="C33" s="486"/>
      <c r="D33" s="488"/>
      <c r="E33" s="488"/>
      <c r="F33" s="488"/>
      <c r="G33" s="488"/>
      <c r="H33" s="487"/>
      <c r="I33" s="487"/>
      <c r="J33" s="488"/>
      <c r="K33" s="488"/>
      <c r="L33" s="468"/>
      <c r="M33" s="570"/>
    </row>
    <row r="34" spans="1:18" ht="18.75" customHeight="1" x14ac:dyDescent="0.25">
      <c r="A34" s="485" t="s">
        <v>285</v>
      </c>
      <c r="B34" s="486" t="str">
        <f>E21</f>
        <v/>
      </c>
      <c r="C34" s="486"/>
      <c r="D34" s="488"/>
      <c r="E34" s="488"/>
      <c r="F34" s="488"/>
      <c r="G34" s="488"/>
      <c r="H34" s="484"/>
      <c r="I34" s="484"/>
      <c r="J34" s="487"/>
      <c r="K34" s="487"/>
      <c r="L34" s="468"/>
      <c r="M34" s="570"/>
    </row>
    <row r="35" spans="1:18" ht="18.75" customHeight="1" x14ac:dyDescent="0.25">
      <c r="A35" s="571"/>
      <c r="B35" s="573"/>
      <c r="C35" s="573"/>
      <c r="D35" s="571"/>
      <c r="E35" s="571"/>
      <c r="F35" s="571"/>
      <c r="G35" s="571"/>
      <c r="H35" s="571"/>
      <c r="I35" s="571"/>
      <c r="J35" s="468"/>
      <c r="K35" s="468"/>
      <c r="L35" s="468"/>
      <c r="M35" s="574"/>
    </row>
    <row r="36" spans="1:18" x14ac:dyDescent="0.2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</row>
    <row r="37" spans="1:18" x14ac:dyDescent="0.25">
      <c r="A37" s="468" t="s">
        <v>269</v>
      </c>
      <c r="B37" s="468"/>
      <c r="C37" s="572" t="str">
        <f>IF(M25=1,B25,IF(M26=1,B26,IF(M27=1,B27,IF(M28=1,B28,""))))</f>
        <v/>
      </c>
      <c r="D37" s="572"/>
      <c r="E37" s="471" t="s">
        <v>270</v>
      </c>
      <c r="F37" s="572" t="str">
        <f>IF(M31=1,B31,IF(M32=1,B32,IF(M33=1,B33,IF(M34=1,B34,""))))</f>
        <v/>
      </c>
      <c r="G37" s="572"/>
      <c r="H37" s="468"/>
      <c r="I37" s="489"/>
      <c r="J37" s="468"/>
      <c r="K37" s="468"/>
      <c r="L37" s="468"/>
      <c r="M37" s="468"/>
    </row>
    <row r="38" spans="1:18" x14ac:dyDescent="0.25">
      <c r="A38" s="468"/>
      <c r="B38" s="468"/>
      <c r="C38" s="468"/>
      <c r="D38" s="468"/>
      <c r="E38" s="468"/>
      <c r="F38" s="471"/>
      <c r="G38" s="471"/>
      <c r="H38" s="468"/>
      <c r="I38" s="468"/>
      <c r="J38" s="468"/>
      <c r="K38" s="468"/>
      <c r="L38" s="468"/>
      <c r="M38" s="468"/>
    </row>
    <row r="39" spans="1:18" x14ac:dyDescent="0.25">
      <c r="A39" s="468" t="s">
        <v>271</v>
      </c>
      <c r="B39" s="468"/>
      <c r="C39" s="572" t="str">
        <f>IF(M25=2,B25,IF(M26=2,B26,IF(M27=2,B27,IF(M28=2,B28,""))))</f>
        <v/>
      </c>
      <c r="D39" s="572"/>
      <c r="E39" s="471" t="s">
        <v>270</v>
      </c>
      <c r="F39" s="572" t="str">
        <f>IF(M31=2,B31,IF(M32=2,B32,IF(M33=2,B33,IF(M34=2,B34,""))))</f>
        <v/>
      </c>
      <c r="G39" s="572"/>
      <c r="H39" s="468"/>
      <c r="I39" s="489"/>
      <c r="J39" s="468"/>
      <c r="K39" s="468"/>
      <c r="L39" s="468"/>
      <c r="M39" s="468"/>
    </row>
    <row r="40" spans="1:18" x14ac:dyDescent="0.25">
      <c r="A40" s="468"/>
      <c r="B40" s="468"/>
      <c r="C40" s="471"/>
      <c r="D40" s="471"/>
      <c r="E40" s="471"/>
      <c r="F40" s="471"/>
      <c r="G40" s="471"/>
      <c r="H40" s="468"/>
      <c r="I40" s="468"/>
      <c r="J40" s="468"/>
      <c r="K40" s="468"/>
      <c r="L40" s="468"/>
      <c r="M40" s="468"/>
    </row>
    <row r="41" spans="1:18" x14ac:dyDescent="0.25">
      <c r="A41" s="468" t="s">
        <v>272</v>
      </c>
      <c r="B41" s="468"/>
      <c r="C41" s="572" t="str">
        <f>IF(M25=3,B25,IF(M26=3,B26,IF(M27=3,B27,IF(M28=3,B28,""))))</f>
        <v/>
      </c>
      <c r="D41" s="572"/>
      <c r="E41" s="471" t="s">
        <v>270</v>
      </c>
      <c r="F41" s="572" t="str">
        <f>IF(M31=3,B31,IF(M32=3,B32,IF(M33=3,B33,IF(M34=3,B34,""))))</f>
        <v/>
      </c>
      <c r="G41" s="572"/>
      <c r="H41" s="468"/>
      <c r="I41" s="489"/>
      <c r="J41" s="468"/>
      <c r="K41" s="468"/>
      <c r="L41" s="468"/>
      <c r="M41" s="468"/>
    </row>
    <row r="42" spans="1:18" x14ac:dyDescent="0.25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</row>
    <row r="43" spans="1:18" x14ac:dyDescent="0.25">
      <c r="A43" s="468" t="s">
        <v>286</v>
      </c>
      <c r="B43" s="468"/>
      <c r="C43" s="572">
        <f>IF(M25=4,B25,IF(M26=4,B26,IF(M27=4,B27,IF(M28=4,B28,))))</f>
        <v>0</v>
      </c>
      <c r="D43" s="572"/>
      <c r="E43" s="471" t="s">
        <v>270</v>
      </c>
      <c r="F43" s="572" t="str">
        <f>IF(M31=3,B31,IF(M32=3,B32,IF(M33=4,B33,IF(M34=4,B34,""))))</f>
        <v/>
      </c>
      <c r="G43" s="572"/>
      <c r="H43" s="468"/>
      <c r="I43" s="489"/>
      <c r="J43" s="468"/>
      <c r="K43" s="468"/>
      <c r="L43" s="468"/>
      <c r="M43" s="468"/>
    </row>
    <row r="44" spans="1:18" x14ac:dyDescent="0.25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89"/>
      <c r="M44" s="468"/>
      <c r="P44" s="498"/>
      <c r="Q44" s="498"/>
      <c r="R44" s="499"/>
    </row>
    <row r="45" spans="1:18" x14ac:dyDescent="0.25">
      <c r="A45" s="490" t="s">
        <v>38</v>
      </c>
      <c r="B45" s="491"/>
      <c r="C45" s="492"/>
      <c r="D45" s="493" t="s">
        <v>2</v>
      </c>
      <c r="E45" s="494" t="s">
        <v>40</v>
      </c>
      <c r="F45" s="495"/>
      <c r="G45" s="493" t="s">
        <v>2</v>
      </c>
      <c r="H45" s="494" t="s">
        <v>49</v>
      </c>
      <c r="I45" s="496"/>
      <c r="J45" s="494" t="s">
        <v>50</v>
      </c>
      <c r="K45" s="497" t="s">
        <v>51</v>
      </c>
      <c r="L45" s="464"/>
      <c r="M45" s="495"/>
      <c r="P45" s="511"/>
      <c r="Q45" s="511"/>
      <c r="R45" s="512"/>
    </row>
    <row r="46" spans="1:18" x14ac:dyDescent="0.25">
      <c r="A46" s="500" t="s">
        <v>39</v>
      </c>
      <c r="B46" s="501"/>
      <c r="C46" s="502"/>
      <c r="D46" s="503">
        <v>1</v>
      </c>
      <c r="E46" s="504" t="str">
        <f>IF(D46&gt;$R$47,,UPPER(VLOOKUP(D46,'B-U11-F-III.kcs elo'!$A$7:$Q$134,2)))</f>
        <v xml:space="preserve">POLYÁK </v>
      </c>
      <c r="F46" s="504"/>
      <c r="G46" s="505" t="s">
        <v>3</v>
      </c>
      <c r="H46" s="501"/>
      <c r="I46" s="506"/>
      <c r="J46" s="507"/>
      <c r="K46" s="508" t="s">
        <v>41</v>
      </c>
      <c r="L46" s="509"/>
      <c r="M46" s="510"/>
      <c r="P46" s="512"/>
      <c r="Q46" s="524"/>
      <c r="R46" s="512"/>
    </row>
    <row r="47" spans="1:18" x14ac:dyDescent="0.25">
      <c r="A47" s="513" t="s">
        <v>48</v>
      </c>
      <c r="B47" s="514"/>
      <c r="C47" s="515"/>
      <c r="D47" s="516">
        <v>2</v>
      </c>
      <c r="E47" s="517" t="str">
        <f>IF(D47&gt;$R$47,,UPPER(VLOOKUP(D47,'B-U11-F-III.kcs elo'!$A$7:$Q$134,2)))</f>
        <v xml:space="preserve">MAGYAROSI </v>
      </c>
      <c r="F47" s="517"/>
      <c r="G47" s="518" t="s">
        <v>4</v>
      </c>
      <c r="H47" s="519"/>
      <c r="I47" s="520"/>
      <c r="J47" s="521"/>
      <c r="K47" s="522"/>
      <c r="L47" s="489"/>
      <c r="M47" s="523"/>
      <c r="P47" s="511"/>
      <c r="Q47" s="511"/>
      <c r="R47" s="548">
        <f>MIN(4,'B-U11-F-III.kcs elo'!Q2)</f>
        <v>4</v>
      </c>
    </row>
    <row r="48" spans="1:18" x14ac:dyDescent="0.25">
      <c r="A48" s="525"/>
      <c r="B48" s="526"/>
      <c r="C48" s="527"/>
      <c r="D48" s="516"/>
      <c r="E48" s="528"/>
      <c r="F48" s="468"/>
      <c r="G48" s="518" t="s">
        <v>5</v>
      </c>
      <c r="H48" s="519"/>
      <c r="I48" s="520"/>
      <c r="J48" s="521"/>
      <c r="K48" s="508" t="s">
        <v>42</v>
      </c>
      <c r="L48" s="509"/>
      <c r="M48" s="510"/>
      <c r="P48" s="512"/>
      <c r="Q48" s="524"/>
      <c r="R48" s="512"/>
    </row>
    <row r="49" spans="1:18" x14ac:dyDescent="0.25">
      <c r="A49" s="529"/>
      <c r="B49" s="530"/>
      <c r="C49" s="531"/>
      <c r="D49" s="516"/>
      <c r="E49" s="528"/>
      <c r="F49" s="468"/>
      <c r="G49" s="518" t="s">
        <v>6</v>
      </c>
      <c r="H49" s="519"/>
      <c r="I49" s="520"/>
      <c r="J49" s="521"/>
      <c r="K49" s="532"/>
      <c r="L49" s="468"/>
      <c r="M49" s="533"/>
      <c r="P49" s="512"/>
      <c r="Q49" s="524"/>
      <c r="R49" s="512"/>
    </row>
    <row r="50" spans="1:18" x14ac:dyDescent="0.25">
      <c r="A50" s="534"/>
      <c r="B50" s="535"/>
      <c r="C50" s="536"/>
      <c r="D50" s="516"/>
      <c r="E50" s="528"/>
      <c r="F50" s="468"/>
      <c r="G50" s="518" t="s">
        <v>7</v>
      </c>
      <c r="H50" s="519"/>
      <c r="I50" s="520"/>
      <c r="J50" s="521"/>
      <c r="K50" s="513"/>
      <c r="L50" s="489"/>
      <c r="M50" s="523"/>
      <c r="P50" s="511"/>
      <c r="Q50" s="511"/>
      <c r="R50" s="512"/>
    </row>
    <row r="51" spans="1:18" x14ac:dyDescent="0.25">
      <c r="A51" s="537"/>
      <c r="B51" s="538"/>
      <c r="C51" s="531"/>
      <c r="D51" s="516"/>
      <c r="E51" s="528"/>
      <c r="F51" s="468"/>
      <c r="G51" s="518" t="s">
        <v>8</v>
      </c>
      <c r="H51" s="519"/>
      <c r="I51" s="520"/>
      <c r="J51" s="521"/>
      <c r="K51" s="508" t="s">
        <v>31</v>
      </c>
      <c r="L51" s="509"/>
      <c r="M51" s="510"/>
      <c r="P51" s="512"/>
      <c r="Q51" s="524"/>
      <c r="R51" s="512"/>
    </row>
    <row r="52" spans="1:18" x14ac:dyDescent="0.25">
      <c r="A52" s="537"/>
      <c r="B52" s="538"/>
      <c r="C52" s="539"/>
      <c r="D52" s="516"/>
      <c r="E52" s="528"/>
      <c r="F52" s="468"/>
      <c r="G52" s="518" t="s">
        <v>9</v>
      </c>
      <c r="H52" s="519"/>
      <c r="I52" s="520"/>
      <c r="J52" s="521"/>
      <c r="K52" s="532"/>
      <c r="L52" s="468"/>
      <c r="M52" s="533"/>
      <c r="P52" s="512"/>
      <c r="Q52" s="524"/>
      <c r="R52" s="548"/>
    </row>
    <row r="53" spans="1:18" x14ac:dyDescent="0.25">
      <c r="A53" s="540"/>
      <c r="B53" s="541"/>
      <c r="C53" s="542"/>
      <c r="D53" s="543"/>
      <c r="E53" s="544"/>
      <c r="F53" s="489"/>
      <c r="G53" s="545" t="s">
        <v>10</v>
      </c>
      <c r="H53" s="514"/>
      <c r="I53" s="546"/>
      <c r="J53" s="547"/>
      <c r="K53" s="513" t="str">
        <f>L4</f>
        <v>Nagyistók-Nádasi Judit</v>
      </c>
      <c r="L53" s="489"/>
      <c r="M53" s="523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  <mergeCell ref="H24:I24"/>
  </mergeCells>
  <conditionalFormatting sqref="R52 R47">
    <cfRule type="expression" dxfId="416" priority="2" stopIfTrue="1">
      <formula>$O$1="CU"</formula>
    </cfRule>
  </conditionalFormatting>
  <conditionalFormatting sqref="E7 E9 E11 E13 E15 E17 E19:E21">
    <cfRule type="cellIs" dxfId="415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3E18-55EC-401A-821B-EBCD89D6BC3E}">
  <sheetPr codeName="Munka50">
    <tabColor indexed="11"/>
  </sheetPr>
  <dimension ref="A1:AS140"/>
  <sheetViews>
    <sheetView workbookViewId="0">
      <selection activeCell="G8" sqref="G8"/>
    </sheetView>
  </sheetViews>
  <sheetFormatPr defaultRowHeight="13.2" x14ac:dyDescent="0.25"/>
  <cols>
    <col min="1" max="2" width="3.33203125" style="343" customWidth="1"/>
    <col min="3" max="3" width="4.6640625" style="343" customWidth="1"/>
    <col min="4" max="4" width="6.88671875" style="343" customWidth="1"/>
    <col min="5" max="5" width="4.33203125" style="343" customWidth="1"/>
    <col min="6" max="6" width="12.6640625" style="343" customWidth="1"/>
    <col min="7" max="7" width="2.6640625" style="343" customWidth="1"/>
    <col min="8" max="8" width="7.6640625" style="343" customWidth="1"/>
    <col min="9" max="9" width="5.88671875" style="343" customWidth="1"/>
    <col min="10" max="10" width="1.6640625" style="689" customWidth="1"/>
    <col min="11" max="11" width="10.6640625" style="343" customWidth="1"/>
    <col min="12" max="12" width="1.6640625" style="689" customWidth="1"/>
    <col min="13" max="13" width="10.6640625" style="343" customWidth="1"/>
    <col min="14" max="14" width="1.6640625" style="690" customWidth="1"/>
    <col min="15" max="15" width="10.6640625" style="343" customWidth="1"/>
    <col min="16" max="16" width="1.6640625" style="689" customWidth="1"/>
    <col min="17" max="17" width="10.6640625" style="343" customWidth="1"/>
    <col min="18" max="18" width="1.6640625" style="690" customWidth="1"/>
    <col min="19" max="19" width="9.109375" style="343" hidden="1" customWidth="1"/>
    <col min="20" max="20" width="8.6640625" style="343" customWidth="1"/>
    <col min="21" max="21" width="9.109375" style="343" hidden="1" customWidth="1"/>
    <col min="22" max="24" width="8.88671875" style="343"/>
    <col min="25" max="27" width="0" style="343" hidden="1" customWidth="1"/>
    <col min="28" max="28" width="10.33203125" style="343" hidden="1" customWidth="1"/>
    <col min="29" max="34" width="0" style="343" hidden="1" customWidth="1"/>
    <col min="35" max="37" width="9.109375" style="468" customWidth="1"/>
    <col min="38" max="16384" width="8.88671875" style="343"/>
  </cols>
  <sheetData>
    <row r="1" spans="1:45" s="584" customFormat="1" ht="21.75" customHeight="1" x14ac:dyDescent="0.25">
      <c r="A1" s="582" t="str">
        <f>[1]Altalanos!$A$6</f>
        <v>Baranya Vármegyei Tenisz Diákolimpia - B kategória</v>
      </c>
      <c r="B1" s="583"/>
      <c r="C1" s="432"/>
      <c r="D1" s="432"/>
      <c r="E1" s="432"/>
      <c r="F1" s="432"/>
      <c r="G1" s="432"/>
      <c r="H1" s="583"/>
      <c r="I1" s="434"/>
      <c r="J1" s="435"/>
      <c r="K1" s="433" t="s">
        <v>47</v>
      </c>
      <c r="L1" s="436"/>
      <c r="M1" s="437"/>
      <c r="N1" s="435"/>
      <c r="O1" s="435" t="s">
        <v>11</v>
      </c>
      <c r="P1" s="435"/>
      <c r="Q1" s="432"/>
      <c r="R1" s="435"/>
      <c r="T1" s="585"/>
      <c r="U1" s="585"/>
      <c r="V1" s="585"/>
      <c r="W1" s="585"/>
      <c r="X1" s="585"/>
      <c r="Y1" s="585"/>
      <c r="Z1" s="585"/>
      <c r="AA1" s="585"/>
      <c r="AB1" s="440" t="e">
        <f>IF($Y$5=1,CONCATENATE(VLOOKUP($Y$3,$AA$2:$AH$14,2)),CONCATENATE(VLOOKUP($Y$3,$AA$16:$AH$25,2)))</f>
        <v>#N/A</v>
      </c>
      <c r="AC1" s="440" t="e">
        <f>IF($Y$5=1,CONCATENATE(VLOOKUP($Y$3,$AA$2:$AH$14,3)),CONCATENATE(VLOOKUP($Y$3,$AA$16:$AH$25,3)))</f>
        <v>#N/A</v>
      </c>
      <c r="AD1" s="440" t="e">
        <f>IF($Y$5=1,CONCATENATE(VLOOKUP($Y$3,$AA$2:$AH$14,4)),CONCATENATE(VLOOKUP($Y$3,$AA$16:$AH$25,4)))</f>
        <v>#N/A</v>
      </c>
      <c r="AE1" s="440" t="e">
        <f>IF($Y$5=1,CONCATENATE(VLOOKUP($Y$3,$AA$2:$AH$14,5)),CONCATENATE(VLOOKUP($Y$3,$AA$16:$AH$25,5)))</f>
        <v>#N/A</v>
      </c>
      <c r="AF1" s="440" t="e">
        <f>IF($Y$5=1,CONCATENATE(VLOOKUP($Y$3,$AA$2:$AH$14,6)),CONCATENATE(VLOOKUP($Y$3,$AA$16:$AH$25,6)))</f>
        <v>#N/A</v>
      </c>
      <c r="AG1" s="440" t="e">
        <f>IF($Y$5=1,CONCATENATE(VLOOKUP($Y$3,$AA$2:$AH$14,7)),CONCATENATE(VLOOKUP($Y$3,$AA$16:$AH$25,7)))</f>
        <v>#N/A</v>
      </c>
      <c r="AH1" s="440" t="e">
        <f>IF($Y$5=1,CONCATENATE(VLOOKUP($Y$3,$AA$2:$AH$14,8)),CONCATENATE(VLOOKUP($Y$3,$AA$16:$AH$25,8)))</f>
        <v>#N/A</v>
      </c>
      <c r="AI1" s="571"/>
      <c r="AJ1" s="571"/>
      <c r="AK1" s="571"/>
    </row>
    <row r="2" spans="1:45" s="586" customFormat="1" x14ac:dyDescent="0.25">
      <c r="A2" s="441" t="s">
        <v>46</v>
      </c>
      <c r="B2" s="442"/>
      <c r="C2" s="442"/>
      <c r="D2" s="442"/>
      <c r="E2" s="562" t="str">
        <f>[1]Altalanos!$E$8</f>
        <v>B-U11-F-III.kcs-Zöld</v>
      </c>
      <c r="F2" s="442"/>
      <c r="G2" s="443"/>
      <c r="H2" s="444" t="s">
        <v>269</v>
      </c>
      <c r="I2" s="444"/>
      <c r="J2" s="445"/>
      <c r="K2" s="436"/>
      <c r="L2" s="436"/>
      <c r="M2" s="436"/>
      <c r="N2" s="445"/>
      <c r="O2" s="444"/>
      <c r="P2" s="445"/>
      <c r="Q2" s="444"/>
      <c r="R2" s="445"/>
      <c r="T2" s="587"/>
      <c r="U2" s="587"/>
      <c r="V2" s="587"/>
      <c r="W2" s="587"/>
      <c r="X2" s="587"/>
      <c r="Y2" s="448"/>
      <c r="Z2" s="449"/>
      <c r="AA2" s="449" t="s">
        <v>57</v>
      </c>
      <c r="AB2" s="450">
        <v>300</v>
      </c>
      <c r="AC2" s="450">
        <v>250</v>
      </c>
      <c r="AD2" s="450">
        <v>200</v>
      </c>
      <c r="AE2" s="450">
        <v>150</v>
      </c>
      <c r="AF2" s="450">
        <v>120</v>
      </c>
      <c r="AG2" s="450">
        <v>90</v>
      </c>
      <c r="AH2" s="450">
        <v>40</v>
      </c>
      <c r="AI2" s="468"/>
      <c r="AJ2" s="468"/>
      <c r="AK2" s="468"/>
      <c r="AL2" s="587"/>
      <c r="AM2" s="587"/>
      <c r="AN2" s="587"/>
      <c r="AO2" s="587"/>
      <c r="AP2" s="587"/>
      <c r="AQ2" s="587"/>
      <c r="AR2" s="587"/>
      <c r="AS2" s="587"/>
    </row>
    <row r="3" spans="1:45" s="589" customFormat="1" ht="11.25" customHeight="1" x14ac:dyDescent="0.25">
      <c r="A3" s="359" t="s">
        <v>22</v>
      </c>
      <c r="B3" s="359"/>
      <c r="C3" s="359"/>
      <c r="D3" s="359"/>
      <c r="E3" s="588"/>
      <c r="F3" s="359"/>
      <c r="G3" s="359" t="s">
        <v>19</v>
      </c>
      <c r="H3" s="359"/>
      <c r="I3" s="359"/>
      <c r="J3" s="451"/>
      <c r="K3" s="359" t="s">
        <v>27</v>
      </c>
      <c r="L3" s="451"/>
      <c r="M3" s="359"/>
      <c r="N3" s="451"/>
      <c r="O3" s="359"/>
      <c r="P3" s="451"/>
      <c r="Q3" s="359"/>
      <c r="R3" s="452" t="s">
        <v>28</v>
      </c>
      <c r="T3" s="590"/>
      <c r="U3" s="590"/>
      <c r="V3" s="590"/>
      <c r="W3" s="590"/>
      <c r="X3" s="590"/>
      <c r="Y3" s="449" t="str">
        <f>IF(K4="OB","A",IF(K4="IX","W",IF(K4="","",K4)))</f>
        <v/>
      </c>
      <c r="Z3" s="449"/>
      <c r="AA3" s="449" t="s">
        <v>58</v>
      </c>
      <c r="AB3" s="450">
        <v>280</v>
      </c>
      <c r="AC3" s="450">
        <v>230</v>
      </c>
      <c r="AD3" s="450">
        <v>180</v>
      </c>
      <c r="AE3" s="450">
        <v>140</v>
      </c>
      <c r="AF3" s="450">
        <v>80</v>
      </c>
      <c r="AG3" s="450">
        <v>0</v>
      </c>
      <c r="AH3" s="450">
        <v>0</v>
      </c>
      <c r="AI3" s="468"/>
      <c r="AJ3" s="468"/>
      <c r="AK3" s="468"/>
      <c r="AL3" s="590"/>
      <c r="AM3" s="590"/>
      <c r="AN3" s="590"/>
      <c r="AO3" s="590"/>
      <c r="AP3" s="590"/>
      <c r="AQ3" s="590"/>
      <c r="AR3" s="590"/>
      <c r="AS3" s="590"/>
    </row>
    <row r="4" spans="1:45" s="593" customFormat="1" ht="11.25" customHeight="1" thickBot="1" x14ac:dyDescent="0.3">
      <c r="A4" s="456" t="str">
        <f>[1]Altalanos!$A$10</f>
        <v>2025.05.06-07.</v>
      </c>
      <c r="B4" s="456"/>
      <c r="C4" s="456"/>
      <c r="D4" s="457"/>
      <c r="E4" s="458"/>
      <c r="F4" s="458"/>
      <c r="G4" s="458" t="str">
        <f>[1]Altalanos!$C$10</f>
        <v>Pécs</v>
      </c>
      <c r="H4" s="591"/>
      <c r="I4" s="458"/>
      <c r="J4" s="459"/>
      <c r="K4" s="190"/>
      <c r="L4" s="459"/>
      <c r="M4" s="592"/>
      <c r="N4" s="459"/>
      <c r="O4" s="458"/>
      <c r="P4" s="459"/>
      <c r="Q4" s="458"/>
      <c r="R4" s="460" t="str">
        <f>[1]Altalanos!$E$10</f>
        <v>Nagyistók-Nádasi Judit</v>
      </c>
      <c r="T4" s="594"/>
      <c r="U4" s="594"/>
      <c r="V4" s="594"/>
      <c r="W4" s="594"/>
      <c r="X4" s="594"/>
      <c r="Y4" s="449"/>
      <c r="Z4" s="449"/>
      <c r="AA4" s="449" t="s">
        <v>74</v>
      </c>
      <c r="AB4" s="450">
        <v>250</v>
      </c>
      <c r="AC4" s="450">
        <v>200</v>
      </c>
      <c r="AD4" s="450">
        <v>150</v>
      </c>
      <c r="AE4" s="450">
        <v>120</v>
      </c>
      <c r="AF4" s="450">
        <v>90</v>
      </c>
      <c r="AG4" s="450">
        <v>60</v>
      </c>
      <c r="AH4" s="450">
        <v>25</v>
      </c>
      <c r="AI4" s="468"/>
      <c r="AJ4" s="468"/>
      <c r="AK4" s="468"/>
      <c r="AL4" s="594"/>
      <c r="AM4" s="594"/>
      <c r="AN4" s="594"/>
      <c r="AO4" s="594"/>
      <c r="AP4" s="594"/>
      <c r="AQ4" s="594"/>
      <c r="AR4" s="594"/>
      <c r="AS4" s="594"/>
    </row>
    <row r="5" spans="1:45" s="589" customFormat="1" x14ac:dyDescent="0.25">
      <c r="A5" s="530"/>
      <c r="B5" s="595" t="s">
        <v>287</v>
      </c>
      <c r="C5" s="596" t="s">
        <v>38</v>
      </c>
      <c r="D5" s="595" t="s">
        <v>288</v>
      </c>
      <c r="E5" s="595" t="s">
        <v>289</v>
      </c>
      <c r="F5" s="597" t="s">
        <v>25</v>
      </c>
      <c r="G5" s="597" t="s">
        <v>26</v>
      </c>
      <c r="H5" s="597"/>
      <c r="I5" s="597" t="s">
        <v>29</v>
      </c>
      <c r="J5" s="597"/>
      <c r="K5" s="595" t="s">
        <v>290</v>
      </c>
      <c r="L5" s="598"/>
      <c r="M5" s="595" t="s">
        <v>269</v>
      </c>
      <c r="N5" s="598"/>
      <c r="O5" s="595" t="s">
        <v>291</v>
      </c>
      <c r="P5" s="598"/>
      <c r="Q5" s="595"/>
      <c r="R5" s="599"/>
      <c r="T5" s="590"/>
      <c r="U5" s="590"/>
      <c r="V5" s="590"/>
      <c r="W5" s="590"/>
      <c r="X5" s="590"/>
      <c r="Y5" s="449">
        <f>IF(OR([1]Altalanos!$A$8="F1",[1]Altalanos!$A$8="F2",[1]Altalanos!$A$8="N1",[1]Altalanos!$A$8="N2"),1,2)</f>
        <v>2</v>
      </c>
      <c r="Z5" s="449"/>
      <c r="AA5" s="449" t="s">
        <v>75</v>
      </c>
      <c r="AB5" s="450">
        <v>200</v>
      </c>
      <c r="AC5" s="450">
        <v>150</v>
      </c>
      <c r="AD5" s="450">
        <v>120</v>
      </c>
      <c r="AE5" s="450">
        <v>90</v>
      </c>
      <c r="AF5" s="450">
        <v>60</v>
      </c>
      <c r="AG5" s="450">
        <v>40</v>
      </c>
      <c r="AH5" s="450">
        <v>15</v>
      </c>
      <c r="AI5" s="468"/>
      <c r="AJ5" s="468"/>
      <c r="AK5" s="468"/>
      <c r="AL5" s="590"/>
      <c r="AM5" s="590"/>
      <c r="AN5" s="590"/>
      <c r="AO5" s="590"/>
      <c r="AP5" s="590"/>
      <c r="AQ5" s="590"/>
      <c r="AR5" s="590"/>
      <c r="AS5" s="590"/>
    </row>
    <row r="6" spans="1:45" s="606" customFormat="1" ht="12.75" customHeight="1" thickBot="1" x14ac:dyDescent="0.3">
      <c r="A6" s="600"/>
      <c r="B6" s="601"/>
      <c r="C6" s="601"/>
      <c r="D6" s="601"/>
      <c r="E6" s="601"/>
      <c r="F6" s="600" t="str">
        <f>IF(Y3="","",CONCATENATE(VLOOKUP(Y3,AB1:AH1,4)," pont"))</f>
        <v/>
      </c>
      <c r="G6" s="602"/>
      <c r="H6" s="603"/>
      <c r="I6" s="602"/>
      <c r="J6" s="604"/>
      <c r="K6" s="601" t="str">
        <f>IF(Y3="","",CONCATENATE(VLOOKUP(Y3,AB1:AH1,3)," pont"))</f>
        <v/>
      </c>
      <c r="L6" s="604"/>
      <c r="M6" s="601" t="str">
        <f>IF(Y3="","",CONCATENATE(VLOOKUP(Y3,AB1:AH1,2)," pont"))</f>
        <v/>
      </c>
      <c r="N6" s="604"/>
      <c r="O6" s="601" t="str">
        <f>IF(Y3="","",CONCATENATE(VLOOKUP(Y3,AB1:AH1,1)," pont"))</f>
        <v/>
      </c>
      <c r="P6" s="604"/>
      <c r="Q6" s="601"/>
      <c r="R6" s="605"/>
      <c r="T6" s="607"/>
      <c r="U6" s="607"/>
      <c r="V6" s="607"/>
      <c r="W6" s="607"/>
      <c r="X6" s="607"/>
      <c r="Y6" s="608"/>
      <c r="Z6" s="608"/>
      <c r="AA6" s="608" t="s">
        <v>76</v>
      </c>
      <c r="AB6" s="609">
        <v>150</v>
      </c>
      <c r="AC6" s="609">
        <v>120</v>
      </c>
      <c r="AD6" s="609">
        <v>90</v>
      </c>
      <c r="AE6" s="609">
        <v>60</v>
      </c>
      <c r="AF6" s="609">
        <v>40</v>
      </c>
      <c r="AG6" s="609">
        <v>25</v>
      </c>
      <c r="AH6" s="609">
        <v>10</v>
      </c>
      <c r="AI6" s="610"/>
      <c r="AJ6" s="610"/>
      <c r="AK6" s="610"/>
      <c r="AL6" s="607"/>
      <c r="AM6" s="607"/>
      <c r="AN6" s="607"/>
      <c r="AO6" s="607"/>
      <c r="AP6" s="607"/>
      <c r="AQ6" s="607"/>
      <c r="AR6" s="607"/>
      <c r="AS6" s="607"/>
    </row>
    <row r="7" spans="1:45" s="623" customFormat="1" ht="12.9" customHeight="1" x14ac:dyDescent="0.25">
      <c r="A7" s="611">
        <v>1</v>
      </c>
      <c r="B7" s="612" t="str">
        <f>IF($E7="","",VLOOKUP($E7,'B-U11-F-III.kcs elo'!$A$7:$O$22,14))</f>
        <v/>
      </c>
      <c r="C7" s="558" t="str">
        <f>IF($E7="","",VLOOKUP($E7,'B-U11-F-III.kcs elo'!$A$7:$O$22,15))</f>
        <v/>
      </c>
      <c r="D7" s="558" t="str">
        <f>IF($E7="","",VLOOKUP($E7,'B-U11-F-III.kcs elo'!$A$7:$O$22,5))</f>
        <v/>
      </c>
      <c r="E7" s="613"/>
      <c r="F7" s="614" t="str">
        <f>UPPER(IF($E7="","",VLOOKUP($E7,'B-U11-F-III.kcs elo'!$A$7:$O$22,2)))</f>
        <v/>
      </c>
      <c r="G7" s="614" t="str">
        <f>IF($E7="","",VLOOKUP($E7,'B-U11-F-III.kcs elo'!$A$7:$O$22,3))</f>
        <v/>
      </c>
      <c r="H7" s="614"/>
      <c r="I7" s="614" t="str">
        <f>IF($E7="","",VLOOKUP($E7,'B-U11-F-III.kcs elo'!$A$7:$O$22,4))</f>
        <v/>
      </c>
      <c r="J7" s="615"/>
      <c r="K7" s="616"/>
      <c r="L7" s="616"/>
      <c r="M7" s="616"/>
      <c r="N7" s="616"/>
      <c r="O7" s="617"/>
      <c r="P7" s="618"/>
      <c r="Q7" s="619"/>
      <c r="R7" s="620"/>
      <c r="S7" s="621"/>
      <c r="T7" s="621"/>
      <c r="U7" s="622" t="str">
        <f>[1]Birók!P21</f>
        <v>Bíró</v>
      </c>
      <c r="V7" s="621"/>
      <c r="W7" s="621"/>
      <c r="X7" s="621"/>
      <c r="Y7" s="449"/>
      <c r="Z7" s="449"/>
      <c r="AA7" s="449" t="s">
        <v>77</v>
      </c>
      <c r="AB7" s="450">
        <v>120</v>
      </c>
      <c r="AC7" s="450">
        <v>90</v>
      </c>
      <c r="AD7" s="450">
        <v>60</v>
      </c>
      <c r="AE7" s="450">
        <v>40</v>
      </c>
      <c r="AF7" s="450">
        <v>25</v>
      </c>
      <c r="AG7" s="450">
        <v>10</v>
      </c>
      <c r="AH7" s="450">
        <v>5</v>
      </c>
      <c r="AI7" s="468"/>
      <c r="AJ7" s="468"/>
      <c r="AK7" s="468"/>
      <c r="AL7" s="621"/>
      <c r="AM7" s="621"/>
      <c r="AN7" s="621"/>
      <c r="AO7" s="621"/>
      <c r="AP7" s="621"/>
      <c r="AQ7" s="621"/>
      <c r="AR7" s="621"/>
      <c r="AS7" s="621"/>
    </row>
    <row r="8" spans="1:45" s="623" customFormat="1" ht="12.9" customHeight="1" x14ac:dyDescent="0.25">
      <c r="A8" s="624"/>
      <c r="B8" s="625"/>
      <c r="C8" s="626"/>
      <c r="D8" s="626"/>
      <c r="E8" s="627"/>
      <c r="F8" s="628"/>
      <c r="G8" s="628"/>
      <c r="H8" s="629"/>
      <c r="I8" s="630" t="s">
        <v>292</v>
      </c>
      <c r="J8" s="631"/>
      <c r="K8" s="632" t="str">
        <f>UPPER(IF(OR(J8="a",J8="as"),F7,IF(OR(J8="b",J8="bs"),F9,)))</f>
        <v/>
      </c>
      <c r="L8" s="632"/>
      <c r="M8" s="616"/>
      <c r="N8" s="616"/>
      <c r="O8" s="617"/>
      <c r="P8" s="618"/>
      <c r="Q8" s="619"/>
      <c r="R8" s="620"/>
      <c r="S8" s="621"/>
      <c r="T8" s="621"/>
      <c r="U8" s="633" t="str">
        <f>[1]Birók!P22</f>
        <v xml:space="preserve"> </v>
      </c>
      <c r="V8" s="621"/>
      <c r="W8" s="621"/>
      <c r="X8" s="621"/>
      <c r="Y8" s="449"/>
      <c r="Z8" s="449"/>
      <c r="AA8" s="449" t="s">
        <v>78</v>
      </c>
      <c r="AB8" s="450">
        <v>90</v>
      </c>
      <c r="AC8" s="450">
        <v>60</v>
      </c>
      <c r="AD8" s="450">
        <v>40</v>
      </c>
      <c r="AE8" s="450">
        <v>25</v>
      </c>
      <c r="AF8" s="450">
        <v>10</v>
      </c>
      <c r="AG8" s="450">
        <v>5</v>
      </c>
      <c r="AH8" s="450">
        <v>2</v>
      </c>
      <c r="AI8" s="468"/>
      <c r="AJ8" s="468"/>
      <c r="AK8" s="468"/>
      <c r="AL8" s="621"/>
      <c r="AM8" s="621"/>
      <c r="AN8" s="621"/>
      <c r="AO8" s="621"/>
      <c r="AP8" s="621"/>
      <c r="AQ8" s="621"/>
      <c r="AR8" s="621"/>
      <c r="AS8" s="621"/>
    </row>
    <row r="9" spans="1:45" s="623" customFormat="1" ht="12.9" customHeight="1" x14ac:dyDescent="0.25">
      <c r="A9" s="624">
        <v>2</v>
      </c>
      <c r="B9" s="612" t="str">
        <f>IF($E9="","",VLOOKUP($E9,'B-U11-F-III.kcs elo'!$A$7:$O$22,14))</f>
        <v/>
      </c>
      <c r="C9" s="558" t="str">
        <f>IF($E9="","",VLOOKUP($E9,'B-U11-F-III.kcs elo'!$A$7:$O$22,15))</f>
        <v/>
      </c>
      <c r="D9" s="558" t="str">
        <f>IF($E9="","",VLOOKUP($E9,'B-U11-F-III.kcs elo'!$A$7:$O$22,5))</f>
        <v/>
      </c>
      <c r="E9" s="634"/>
      <c r="F9" s="559" t="str">
        <f>UPPER(IF($E9="","",VLOOKUP($E9,'B-U11-F-III.kcs elo'!$A$7:$O$22,2)))</f>
        <v/>
      </c>
      <c r="G9" s="559" t="str">
        <f>IF($E9="","",VLOOKUP($E9,'B-U11-F-III.kcs elo'!$A$7:$O$22,3))</f>
        <v/>
      </c>
      <c r="H9" s="559"/>
      <c r="I9" s="559" t="str">
        <f>IF($E9="","",VLOOKUP($E9,'B-U11-F-III.kcs elo'!$A$7:$O$22,4))</f>
        <v/>
      </c>
      <c r="J9" s="635"/>
      <c r="K9" s="616"/>
      <c r="L9" s="636"/>
      <c r="M9" s="616"/>
      <c r="N9" s="616"/>
      <c r="O9" s="617"/>
      <c r="P9" s="618"/>
      <c r="Q9" s="619"/>
      <c r="R9" s="620"/>
      <c r="S9" s="621"/>
      <c r="T9" s="621"/>
      <c r="U9" s="633" t="str">
        <f>[1]Birók!P23</f>
        <v xml:space="preserve"> </v>
      </c>
      <c r="V9" s="621"/>
      <c r="W9" s="621"/>
      <c r="X9" s="621"/>
      <c r="Y9" s="449"/>
      <c r="Z9" s="449"/>
      <c r="AA9" s="449" t="s">
        <v>79</v>
      </c>
      <c r="AB9" s="450">
        <v>60</v>
      </c>
      <c r="AC9" s="450">
        <v>40</v>
      </c>
      <c r="AD9" s="450">
        <v>25</v>
      </c>
      <c r="AE9" s="450">
        <v>10</v>
      </c>
      <c r="AF9" s="450">
        <v>5</v>
      </c>
      <c r="AG9" s="450">
        <v>2</v>
      </c>
      <c r="AH9" s="450">
        <v>1</v>
      </c>
      <c r="AI9" s="468"/>
      <c r="AJ9" s="468"/>
      <c r="AK9" s="468"/>
      <c r="AL9" s="621"/>
      <c r="AM9" s="621"/>
      <c r="AN9" s="621"/>
      <c r="AO9" s="621"/>
      <c r="AP9" s="621"/>
      <c r="AQ9" s="621"/>
      <c r="AR9" s="621"/>
      <c r="AS9" s="621"/>
    </row>
    <row r="10" spans="1:45" s="623" customFormat="1" ht="12.9" customHeight="1" x14ac:dyDescent="0.25">
      <c r="A10" s="624"/>
      <c r="B10" s="625"/>
      <c r="C10" s="626"/>
      <c r="D10" s="626"/>
      <c r="E10" s="637"/>
      <c r="F10" s="628"/>
      <c r="G10" s="628"/>
      <c r="H10" s="629"/>
      <c r="I10" s="628"/>
      <c r="J10" s="638"/>
      <c r="K10" s="630" t="s">
        <v>292</v>
      </c>
      <c r="L10" s="639"/>
      <c r="M10" s="632" t="str">
        <f>UPPER(IF(OR(L10="a",L10="as"),K8,IF(OR(L10="b",L10="bs"),K12,)))</f>
        <v/>
      </c>
      <c r="N10" s="640"/>
      <c r="O10" s="641"/>
      <c r="P10" s="641"/>
      <c r="Q10" s="619"/>
      <c r="R10" s="620"/>
      <c r="S10" s="621"/>
      <c r="T10" s="621"/>
      <c r="U10" s="633" t="str">
        <f>[1]Birók!P24</f>
        <v xml:space="preserve"> </v>
      </c>
      <c r="V10" s="621"/>
      <c r="W10" s="621"/>
      <c r="X10" s="621"/>
      <c r="Y10" s="449"/>
      <c r="Z10" s="449"/>
      <c r="AA10" s="449" t="s">
        <v>80</v>
      </c>
      <c r="AB10" s="450">
        <v>40</v>
      </c>
      <c r="AC10" s="450">
        <v>25</v>
      </c>
      <c r="AD10" s="450">
        <v>15</v>
      </c>
      <c r="AE10" s="450">
        <v>7</v>
      </c>
      <c r="AF10" s="450">
        <v>4</v>
      </c>
      <c r="AG10" s="450">
        <v>1</v>
      </c>
      <c r="AH10" s="450">
        <v>0</v>
      </c>
      <c r="AI10" s="468"/>
      <c r="AJ10" s="468"/>
      <c r="AK10" s="468"/>
      <c r="AL10" s="621"/>
      <c r="AM10" s="621"/>
      <c r="AN10" s="621"/>
      <c r="AO10" s="621"/>
      <c r="AP10" s="621"/>
      <c r="AQ10" s="621"/>
      <c r="AR10" s="621"/>
      <c r="AS10" s="621"/>
    </row>
    <row r="11" spans="1:45" s="623" customFormat="1" ht="12.9" customHeight="1" x14ac:dyDescent="0.25">
      <c r="A11" s="624">
        <v>3</v>
      </c>
      <c r="B11" s="612" t="str">
        <f>IF($E11="","",VLOOKUP($E11,'B-U11-F-III.kcs elo'!$A$7:$O$22,14))</f>
        <v/>
      </c>
      <c r="C11" s="558" t="str">
        <f>IF($E11="","",VLOOKUP($E11,'B-U11-F-III.kcs elo'!$A$7:$O$22,15))</f>
        <v/>
      </c>
      <c r="D11" s="558" t="str">
        <f>IF($E11="","",VLOOKUP($E11,'B-U11-F-III.kcs elo'!$A$7:$O$22,5))</f>
        <v/>
      </c>
      <c r="E11" s="634"/>
      <c r="F11" s="559" t="str">
        <f>UPPER(IF($E11="","",VLOOKUP($E11,'B-U11-F-III.kcs elo'!$A$7:$O$22,2)))</f>
        <v/>
      </c>
      <c r="G11" s="559" t="str">
        <f>IF($E11="","",VLOOKUP($E11,'B-U11-F-III.kcs elo'!$A$7:$O$22,3))</f>
        <v/>
      </c>
      <c r="H11" s="559"/>
      <c r="I11" s="559" t="str">
        <f>IF($E11="","",VLOOKUP($E11,'B-U11-F-III.kcs elo'!$A$7:$O$22,4))</f>
        <v/>
      </c>
      <c r="J11" s="615"/>
      <c r="K11" s="616"/>
      <c r="L11" s="642"/>
      <c r="M11" s="616"/>
      <c r="N11" s="643"/>
      <c r="O11" s="641"/>
      <c r="P11" s="641"/>
      <c r="Q11" s="619"/>
      <c r="R11" s="620"/>
      <c r="S11" s="621"/>
      <c r="T11" s="621"/>
      <c r="U11" s="633" t="str">
        <f>[1]Birók!P25</f>
        <v xml:space="preserve"> </v>
      </c>
      <c r="V11" s="621"/>
      <c r="W11" s="621"/>
      <c r="X11" s="621"/>
      <c r="Y11" s="449"/>
      <c r="Z11" s="449"/>
      <c r="AA11" s="449" t="s">
        <v>81</v>
      </c>
      <c r="AB11" s="450">
        <v>25</v>
      </c>
      <c r="AC11" s="450">
        <v>15</v>
      </c>
      <c r="AD11" s="450">
        <v>10</v>
      </c>
      <c r="AE11" s="450">
        <v>6</v>
      </c>
      <c r="AF11" s="450">
        <v>3</v>
      </c>
      <c r="AG11" s="450">
        <v>1</v>
      </c>
      <c r="AH11" s="450">
        <v>0</v>
      </c>
      <c r="AI11" s="468"/>
      <c r="AJ11" s="468"/>
      <c r="AK11" s="468"/>
      <c r="AL11" s="621"/>
      <c r="AM11" s="621"/>
      <c r="AN11" s="621"/>
      <c r="AO11" s="621"/>
      <c r="AP11" s="621"/>
      <c r="AQ11" s="621"/>
      <c r="AR11" s="621"/>
      <c r="AS11" s="621"/>
    </row>
    <row r="12" spans="1:45" s="623" customFormat="1" ht="12.9" customHeight="1" x14ac:dyDescent="0.25">
      <c r="A12" s="624"/>
      <c r="B12" s="625"/>
      <c r="C12" s="626"/>
      <c r="D12" s="626"/>
      <c r="E12" s="637"/>
      <c r="F12" s="628"/>
      <c r="G12" s="628"/>
      <c r="H12" s="629"/>
      <c r="I12" s="630" t="s">
        <v>292</v>
      </c>
      <c r="J12" s="631"/>
      <c r="K12" s="632" t="str">
        <f>UPPER(IF(OR(J12="a",J12="as"),F11,IF(OR(J12="b",J12="bs"),F13,)))</f>
        <v/>
      </c>
      <c r="L12" s="644"/>
      <c r="M12" s="616"/>
      <c r="N12" s="643"/>
      <c r="O12" s="641"/>
      <c r="P12" s="641"/>
      <c r="Q12" s="619"/>
      <c r="R12" s="620"/>
      <c r="S12" s="621"/>
      <c r="T12" s="621"/>
      <c r="U12" s="633" t="str">
        <f>[1]Birók!P26</f>
        <v xml:space="preserve"> </v>
      </c>
      <c r="V12" s="621"/>
      <c r="W12" s="621"/>
      <c r="X12" s="621"/>
      <c r="Y12" s="449"/>
      <c r="Z12" s="449"/>
      <c r="AA12" s="449" t="s">
        <v>86</v>
      </c>
      <c r="AB12" s="450">
        <v>15</v>
      </c>
      <c r="AC12" s="450">
        <v>10</v>
      </c>
      <c r="AD12" s="450">
        <v>6</v>
      </c>
      <c r="AE12" s="450">
        <v>3</v>
      </c>
      <c r="AF12" s="450">
        <v>1</v>
      </c>
      <c r="AG12" s="450">
        <v>0</v>
      </c>
      <c r="AH12" s="450">
        <v>0</v>
      </c>
      <c r="AI12" s="468"/>
      <c r="AJ12" s="468"/>
      <c r="AK12" s="468"/>
      <c r="AL12" s="621"/>
      <c r="AM12" s="621"/>
      <c r="AN12" s="621"/>
      <c r="AO12" s="621"/>
      <c r="AP12" s="621"/>
      <c r="AQ12" s="621"/>
      <c r="AR12" s="621"/>
      <c r="AS12" s="621"/>
    </row>
    <row r="13" spans="1:45" s="623" customFormat="1" ht="12.9" customHeight="1" x14ac:dyDescent="0.25">
      <c r="A13" s="624">
        <v>4</v>
      </c>
      <c r="B13" s="612" t="str">
        <f>IF($E13="","",VLOOKUP($E13,'B-U11-F-III.kcs elo'!$A$7:$O$22,14))</f>
        <v/>
      </c>
      <c r="C13" s="558" t="str">
        <f>IF($E13="","",VLOOKUP($E13,'B-U11-F-III.kcs elo'!$A$7:$O$22,15))</f>
        <v/>
      </c>
      <c r="D13" s="558" t="str">
        <f>IF($E13="","",VLOOKUP($E13,'B-U11-F-III.kcs elo'!$A$7:$O$22,5))</f>
        <v/>
      </c>
      <c r="E13" s="634"/>
      <c r="F13" s="559" t="str">
        <f>UPPER(IF($E13="","",VLOOKUP($E13,'B-U11-F-III.kcs elo'!$A$7:$O$22,2)))</f>
        <v/>
      </c>
      <c r="G13" s="559" t="str">
        <f>IF($E13="","",VLOOKUP($E13,'B-U11-F-III.kcs elo'!$A$7:$O$22,3))</f>
        <v/>
      </c>
      <c r="H13" s="559"/>
      <c r="I13" s="559" t="str">
        <f>IF($E13="","",VLOOKUP($E13,'B-U11-F-III.kcs elo'!$A$7:$O$22,4))</f>
        <v/>
      </c>
      <c r="J13" s="645"/>
      <c r="K13" s="616"/>
      <c r="L13" s="616"/>
      <c r="M13" s="616"/>
      <c r="N13" s="643"/>
      <c r="O13" s="641"/>
      <c r="P13" s="641"/>
      <c r="Q13" s="619"/>
      <c r="R13" s="620"/>
      <c r="S13" s="621"/>
      <c r="T13" s="621"/>
      <c r="U13" s="633" t="str">
        <f>[1]Birók!P27</f>
        <v xml:space="preserve"> </v>
      </c>
      <c r="V13" s="621"/>
      <c r="W13" s="621"/>
      <c r="X13" s="621"/>
      <c r="Y13" s="449"/>
      <c r="Z13" s="449"/>
      <c r="AA13" s="449" t="s">
        <v>82</v>
      </c>
      <c r="AB13" s="450">
        <v>10</v>
      </c>
      <c r="AC13" s="450">
        <v>6</v>
      </c>
      <c r="AD13" s="450">
        <v>3</v>
      </c>
      <c r="AE13" s="450">
        <v>1</v>
      </c>
      <c r="AF13" s="450">
        <v>0</v>
      </c>
      <c r="AG13" s="450">
        <v>0</v>
      </c>
      <c r="AH13" s="450">
        <v>0</v>
      </c>
      <c r="AI13" s="468"/>
      <c r="AJ13" s="468"/>
      <c r="AK13" s="468"/>
      <c r="AL13" s="621"/>
      <c r="AM13" s="621"/>
      <c r="AN13" s="621"/>
      <c r="AO13" s="621"/>
      <c r="AP13" s="621"/>
      <c r="AQ13" s="621"/>
      <c r="AR13" s="621"/>
      <c r="AS13" s="621"/>
    </row>
    <row r="14" spans="1:45" s="623" customFormat="1" ht="12.9" customHeight="1" x14ac:dyDescent="0.25">
      <c r="A14" s="624"/>
      <c r="B14" s="625"/>
      <c r="C14" s="626"/>
      <c r="D14" s="626"/>
      <c r="E14" s="637"/>
      <c r="F14" s="628"/>
      <c r="G14" s="628"/>
      <c r="H14" s="629"/>
      <c r="I14" s="628"/>
      <c r="J14" s="638"/>
      <c r="K14" s="616"/>
      <c r="L14" s="616"/>
      <c r="M14" s="630" t="s">
        <v>292</v>
      </c>
      <c r="N14" s="639"/>
      <c r="O14" s="632" t="str">
        <f>UPPER(IF(OR(N14="a",N14="as"),M10,IF(OR(N14="b",N14="bs"),M18,)))</f>
        <v/>
      </c>
      <c r="P14" s="640"/>
      <c r="Q14" s="619"/>
      <c r="R14" s="620"/>
      <c r="S14" s="621"/>
      <c r="T14" s="621"/>
      <c r="U14" s="633" t="str">
        <f>[1]Birók!P28</f>
        <v xml:space="preserve"> </v>
      </c>
      <c r="V14" s="621"/>
      <c r="W14" s="621"/>
      <c r="X14" s="621"/>
      <c r="Y14" s="449"/>
      <c r="Z14" s="449"/>
      <c r="AA14" s="449" t="s">
        <v>83</v>
      </c>
      <c r="AB14" s="450">
        <v>3</v>
      </c>
      <c r="AC14" s="450">
        <v>2</v>
      </c>
      <c r="AD14" s="450">
        <v>1</v>
      </c>
      <c r="AE14" s="450">
        <v>0</v>
      </c>
      <c r="AF14" s="450">
        <v>0</v>
      </c>
      <c r="AG14" s="450">
        <v>0</v>
      </c>
      <c r="AH14" s="450">
        <v>0</v>
      </c>
      <c r="AI14" s="468"/>
      <c r="AJ14" s="468"/>
      <c r="AK14" s="468"/>
      <c r="AL14" s="621"/>
      <c r="AM14" s="621"/>
      <c r="AN14" s="621"/>
      <c r="AO14" s="621"/>
      <c r="AP14" s="621"/>
      <c r="AQ14" s="621"/>
      <c r="AR14" s="621"/>
      <c r="AS14" s="621"/>
    </row>
    <row r="15" spans="1:45" s="623" customFormat="1" ht="12.9" customHeight="1" x14ac:dyDescent="0.25">
      <c r="A15" s="646">
        <v>5</v>
      </c>
      <c r="B15" s="612" t="str">
        <f>IF($E15="","",VLOOKUP($E15,'B-U11-F-III.kcs elo'!$A$7:$O$22,14))</f>
        <v/>
      </c>
      <c r="C15" s="558" t="str">
        <f>IF($E15="","",VLOOKUP($E15,'B-U11-F-III.kcs elo'!$A$7:$O$22,15))</f>
        <v/>
      </c>
      <c r="D15" s="558" t="str">
        <f>IF($E15="","",VLOOKUP($E15,'B-U11-F-III.kcs elo'!$A$7:$O$22,5))</f>
        <v/>
      </c>
      <c r="E15" s="634"/>
      <c r="F15" s="559" t="str">
        <f>UPPER(IF($E15="","",VLOOKUP($E15,'B-U11-F-III.kcs elo'!$A$7:$O$22,2)))</f>
        <v/>
      </c>
      <c r="G15" s="559" t="str">
        <f>IF($E15="","",VLOOKUP($E15,'B-U11-F-III.kcs elo'!$A$7:$O$22,3))</f>
        <v/>
      </c>
      <c r="H15" s="559"/>
      <c r="I15" s="559" t="str">
        <f>IF($E15="","",VLOOKUP($E15,'B-U11-F-III.kcs elo'!$A$7:$O$22,4))</f>
        <v/>
      </c>
      <c r="J15" s="647"/>
      <c r="K15" s="616"/>
      <c r="L15" s="616"/>
      <c r="M15" s="616"/>
      <c r="N15" s="643"/>
      <c r="O15" s="616"/>
      <c r="P15" s="641"/>
      <c r="Q15" s="619"/>
      <c r="R15" s="620"/>
      <c r="S15" s="621"/>
      <c r="T15" s="621"/>
      <c r="U15" s="633" t="str">
        <f>[1]Birók!P29</f>
        <v xml:space="preserve"> </v>
      </c>
      <c r="V15" s="621"/>
      <c r="W15" s="621"/>
      <c r="X15" s="621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68"/>
      <c r="AJ15" s="468"/>
      <c r="AK15" s="468"/>
      <c r="AL15" s="621"/>
      <c r="AM15" s="621"/>
      <c r="AN15" s="621"/>
      <c r="AO15" s="621"/>
      <c r="AP15" s="621"/>
      <c r="AQ15" s="621"/>
      <c r="AR15" s="621"/>
      <c r="AS15" s="621"/>
    </row>
    <row r="16" spans="1:45" s="623" customFormat="1" ht="12.9" customHeight="1" thickBot="1" x14ac:dyDescent="0.3">
      <c r="A16" s="624"/>
      <c r="B16" s="625"/>
      <c r="C16" s="626"/>
      <c r="D16" s="626"/>
      <c r="E16" s="637"/>
      <c r="F16" s="628"/>
      <c r="G16" s="628"/>
      <c r="H16" s="629"/>
      <c r="I16" s="630" t="s">
        <v>292</v>
      </c>
      <c r="J16" s="631"/>
      <c r="K16" s="632" t="str">
        <f>UPPER(IF(OR(J16="a",J16="as"),F15,IF(OR(J16="b",J16="bs"),F17,)))</f>
        <v/>
      </c>
      <c r="L16" s="632"/>
      <c r="M16" s="616"/>
      <c r="N16" s="643"/>
      <c r="O16" s="630"/>
      <c r="P16" s="641"/>
      <c r="Q16" s="619"/>
      <c r="R16" s="620"/>
      <c r="S16" s="621"/>
      <c r="T16" s="621"/>
      <c r="U16" s="648" t="str">
        <f>[1]Birók!P30</f>
        <v>Egyik sem</v>
      </c>
      <c r="V16" s="621"/>
      <c r="W16" s="621"/>
      <c r="X16" s="621"/>
      <c r="Y16" s="449"/>
      <c r="Z16" s="449"/>
      <c r="AA16" s="449" t="s">
        <v>57</v>
      </c>
      <c r="AB16" s="450">
        <v>150</v>
      </c>
      <c r="AC16" s="450">
        <v>120</v>
      </c>
      <c r="AD16" s="450">
        <v>90</v>
      </c>
      <c r="AE16" s="450">
        <v>60</v>
      </c>
      <c r="AF16" s="450">
        <v>40</v>
      </c>
      <c r="AG16" s="450">
        <v>25</v>
      </c>
      <c r="AH16" s="450">
        <v>15</v>
      </c>
      <c r="AI16" s="468"/>
      <c r="AJ16" s="468"/>
      <c r="AK16" s="468"/>
      <c r="AL16" s="621"/>
      <c r="AM16" s="621"/>
      <c r="AN16" s="621"/>
      <c r="AO16" s="621"/>
      <c r="AP16" s="621"/>
      <c r="AQ16" s="621"/>
      <c r="AR16" s="621"/>
      <c r="AS16" s="621"/>
    </row>
    <row r="17" spans="1:45" s="623" customFormat="1" ht="12.9" customHeight="1" x14ac:dyDescent="0.25">
      <c r="A17" s="624">
        <v>6</v>
      </c>
      <c r="B17" s="612" t="str">
        <f>IF($E17="","",VLOOKUP($E17,'B-U11-F-III.kcs elo'!$A$7:$O$22,14))</f>
        <v/>
      </c>
      <c r="C17" s="558" t="str">
        <f>IF($E17="","",VLOOKUP($E17,'B-U11-F-III.kcs elo'!$A$7:$O$22,15))</f>
        <v/>
      </c>
      <c r="D17" s="558" t="str">
        <f>IF($E17="","",VLOOKUP($E17,'B-U11-F-III.kcs elo'!$A$7:$O$22,5))</f>
        <v/>
      </c>
      <c r="E17" s="634"/>
      <c r="F17" s="559" t="str">
        <f>UPPER(IF($E17="","",VLOOKUP($E17,'B-U11-F-III.kcs elo'!$A$7:$O$22,2)))</f>
        <v/>
      </c>
      <c r="G17" s="559" t="str">
        <f>IF($E17="","",VLOOKUP($E17,'B-U11-F-III.kcs elo'!$A$7:$O$22,3))</f>
        <v/>
      </c>
      <c r="H17" s="559"/>
      <c r="I17" s="559" t="str">
        <f>IF($E17="","",VLOOKUP($E17,'B-U11-F-III.kcs elo'!$A$7:$O$22,4))</f>
        <v/>
      </c>
      <c r="J17" s="635"/>
      <c r="K17" s="616"/>
      <c r="L17" s="636"/>
      <c r="M17" s="616"/>
      <c r="N17" s="643"/>
      <c r="O17" s="641"/>
      <c r="P17" s="641"/>
      <c r="Q17" s="619"/>
      <c r="R17" s="620"/>
      <c r="S17" s="621"/>
      <c r="T17" s="621"/>
      <c r="U17" s="621"/>
      <c r="V17" s="621"/>
      <c r="W17" s="621"/>
      <c r="X17" s="621"/>
      <c r="Y17" s="449"/>
      <c r="Z17" s="449"/>
      <c r="AA17" s="449" t="s">
        <v>74</v>
      </c>
      <c r="AB17" s="450">
        <v>120</v>
      </c>
      <c r="AC17" s="450">
        <v>90</v>
      </c>
      <c r="AD17" s="450">
        <v>60</v>
      </c>
      <c r="AE17" s="450">
        <v>40</v>
      </c>
      <c r="AF17" s="450">
        <v>25</v>
      </c>
      <c r="AG17" s="450">
        <v>15</v>
      </c>
      <c r="AH17" s="450">
        <v>8</v>
      </c>
      <c r="AI17" s="468"/>
      <c r="AJ17" s="468"/>
      <c r="AK17" s="468"/>
      <c r="AL17" s="621"/>
      <c r="AM17" s="621"/>
      <c r="AN17" s="621"/>
      <c r="AO17" s="621"/>
      <c r="AP17" s="621"/>
      <c r="AQ17" s="621"/>
      <c r="AR17" s="621"/>
      <c r="AS17" s="621"/>
    </row>
    <row r="18" spans="1:45" s="623" customFormat="1" ht="12.9" customHeight="1" x14ac:dyDescent="0.25">
      <c r="A18" s="624"/>
      <c r="B18" s="625"/>
      <c r="C18" s="626"/>
      <c r="D18" s="626"/>
      <c r="E18" s="637"/>
      <c r="F18" s="628"/>
      <c r="G18" s="628"/>
      <c r="H18" s="629"/>
      <c r="I18" s="628"/>
      <c r="J18" s="638"/>
      <c r="K18" s="630" t="s">
        <v>292</v>
      </c>
      <c r="L18" s="639"/>
      <c r="M18" s="632" t="str">
        <f>UPPER(IF(OR(L18="a",L18="as"),K16,IF(OR(L18="b",L18="bs"),K20,)))</f>
        <v/>
      </c>
      <c r="N18" s="649"/>
      <c r="O18" s="641"/>
      <c r="P18" s="641"/>
      <c r="Q18" s="619"/>
      <c r="R18" s="620"/>
      <c r="S18" s="621"/>
      <c r="T18" s="621"/>
      <c r="U18" s="621"/>
      <c r="V18" s="621"/>
      <c r="W18" s="621"/>
      <c r="X18" s="621"/>
      <c r="Y18" s="449"/>
      <c r="Z18" s="449"/>
      <c r="AA18" s="449" t="s">
        <v>75</v>
      </c>
      <c r="AB18" s="450">
        <v>90</v>
      </c>
      <c r="AC18" s="450">
        <v>60</v>
      </c>
      <c r="AD18" s="450">
        <v>40</v>
      </c>
      <c r="AE18" s="450">
        <v>25</v>
      </c>
      <c r="AF18" s="450">
        <v>15</v>
      </c>
      <c r="AG18" s="450">
        <v>8</v>
      </c>
      <c r="AH18" s="450">
        <v>4</v>
      </c>
      <c r="AI18" s="468"/>
      <c r="AJ18" s="468"/>
      <c r="AK18" s="468"/>
      <c r="AL18" s="621"/>
      <c r="AM18" s="621"/>
      <c r="AN18" s="621"/>
      <c r="AO18" s="621"/>
      <c r="AP18" s="621"/>
      <c r="AQ18" s="621"/>
      <c r="AR18" s="621"/>
      <c r="AS18" s="621"/>
    </row>
    <row r="19" spans="1:45" s="623" customFormat="1" ht="12.9" customHeight="1" x14ac:dyDescent="0.25">
      <c r="A19" s="624">
        <v>7</v>
      </c>
      <c r="B19" s="612" t="str">
        <f>IF($E19="","",VLOOKUP($E19,'B-U11-F-III.kcs elo'!$A$7:$O$22,14))</f>
        <v/>
      </c>
      <c r="C19" s="558" t="str">
        <f>IF($E19="","",VLOOKUP($E19,'B-U11-F-III.kcs elo'!$A$7:$O$22,15))</f>
        <v/>
      </c>
      <c r="D19" s="558" t="str">
        <f>IF($E19="","",VLOOKUP($E19,'B-U11-F-III.kcs elo'!$A$7:$O$22,5))</f>
        <v/>
      </c>
      <c r="E19" s="634"/>
      <c r="F19" s="559" t="str">
        <f>UPPER(IF($E19="","",VLOOKUP($E19,'B-U11-F-III.kcs elo'!$A$7:$O$22,2)))</f>
        <v/>
      </c>
      <c r="G19" s="559" t="str">
        <f>IF($E19="","",VLOOKUP($E19,'B-U11-F-III.kcs elo'!$A$7:$O$22,3))</f>
        <v/>
      </c>
      <c r="H19" s="559"/>
      <c r="I19" s="559" t="str">
        <f>IF($E19="","",VLOOKUP($E19,'B-U11-F-III.kcs elo'!$A$7:$O$22,4))</f>
        <v/>
      </c>
      <c r="J19" s="615"/>
      <c r="K19" s="616"/>
      <c r="L19" s="642"/>
      <c r="M19" s="616"/>
      <c r="N19" s="641"/>
      <c r="O19" s="641"/>
      <c r="P19" s="641"/>
      <c r="Q19" s="619"/>
      <c r="R19" s="620"/>
      <c r="S19" s="621"/>
      <c r="T19" s="621"/>
      <c r="U19" s="621"/>
      <c r="V19" s="621"/>
      <c r="W19" s="621"/>
      <c r="X19" s="621"/>
      <c r="Y19" s="449"/>
      <c r="Z19" s="449"/>
      <c r="AA19" s="449" t="s">
        <v>76</v>
      </c>
      <c r="AB19" s="450">
        <v>60</v>
      </c>
      <c r="AC19" s="450">
        <v>40</v>
      </c>
      <c r="AD19" s="450">
        <v>25</v>
      </c>
      <c r="AE19" s="450">
        <v>15</v>
      </c>
      <c r="AF19" s="450">
        <v>8</v>
      </c>
      <c r="AG19" s="450">
        <v>4</v>
      </c>
      <c r="AH19" s="450">
        <v>2</v>
      </c>
      <c r="AI19" s="468"/>
      <c r="AJ19" s="468"/>
      <c r="AK19" s="468"/>
      <c r="AL19" s="621"/>
      <c r="AM19" s="621"/>
      <c r="AN19" s="621"/>
      <c r="AO19" s="621"/>
      <c r="AP19" s="621"/>
      <c r="AQ19" s="621"/>
      <c r="AR19" s="621"/>
      <c r="AS19" s="621"/>
    </row>
    <row r="20" spans="1:45" s="623" customFormat="1" ht="12.9" customHeight="1" x14ac:dyDescent="0.25">
      <c r="A20" s="624"/>
      <c r="B20" s="625"/>
      <c r="C20" s="626"/>
      <c r="D20" s="626"/>
      <c r="E20" s="627"/>
      <c r="F20" s="628"/>
      <c r="G20" s="628"/>
      <c r="H20" s="629"/>
      <c r="I20" s="630" t="s">
        <v>292</v>
      </c>
      <c r="J20" s="631"/>
      <c r="K20" s="632" t="str">
        <f>UPPER(IF(OR(J20="a",J20="as"),F19,IF(OR(J20="b",J20="bs"),F21,)))</f>
        <v/>
      </c>
      <c r="L20" s="644"/>
      <c r="M20" s="616"/>
      <c r="N20" s="641"/>
      <c r="O20" s="641"/>
      <c r="P20" s="641"/>
      <c r="Q20" s="619"/>
      <c r="R20" s="620"/>
      <c r="S20" s="621"/>
      <c r="T20" s="621"/>
      <c r="U20" s="621"/>
      <c r="V20" s="621"/>
      <c r="W20" s="621"/>
      <c r="X20" s="621"/>
      <c r="Y20" s="449"/>
      <c r="Z20" s="449"/>
      <c r="AA20" s="449" t="s">
        <v>77</v>
      </c>
      <c r="AB20" s="450">
        <v>40</v>
      </c>
      <c r="AC20" s="450">
        <v>25</v>
      </c>
      <c r="AD20" s="450">
        <v>15</v>
      </c>
      <c r="AE20" s="450">
        <v>8</v>
      </c>
      <c r="AF20" s="450">
        <v>4</v>
      </c>
      <c r="AG20" s="450">
        <v>2</v>
      </c>
      <c r="AH20" s="450">
        <v>1</v>
      </c>
      <c r="AI20" s="468"/>
      <c r="AJ20" s="468"/>
      <c r="AK20" s="468"/>
      <c r="AL20" s="621"/>
      <c r="AM20" s="621"/>
      <c r="AN20" s="621"/>
      <c r="AO20" s="621"/>
      <c r="AP20" s="621"/>
      <c r="AQ20" s="621"/>
      <c r="AR20" s="621"/>
      <c r="AS20" s="621"/>
    </row>
    <row r="21" spans="1:45" s="623" customFormat="1" ht="12.9" customHeight="1" x14ac:dyDescent="0.25">
      <c r="A21" s="650">
        <v>8</v>
      </c>
      <c r="B21" s="612" t="str">
        <f>IF($E21="","",VLOOKUP($E21,'B-U11-F-III.kcs elo'!$A$7:$O$22,14))</f>
        <v/>
      </c>
      <c r="C21" s="558" t="str">
        <f>IF($E21="","",VLOOKUP($E21,'B-U11-F-III.kcs elo'!$A$7:$O$22,15))</f>
        <v/>
      </c>
      <c r="D21" s="558" t="str">
        <f>IF($E21="","",VLOOKUP($E21,'B-U11-F-III.kcs elo'!$A$7:$O$22,5))</f>
        <v/>
      </c>
      <c r="E21" s="613"/>
      <c r="F21" s="565" t="str">
        <f>UPPER(IF($E21="","",VLOOKUP($E21,'B-U11-F-III.kcs elo'!$A$7:$O$22,2)))</f>
        <v/>
      </c>
      <c r="G21" s="565" t="str">
        <f>IF($E21="","",VLOOKUP($E21,'B-U11-F-III.kcs elo'!$A$7:$O$22,3))</f>
        <v/>
      </c>
      <c r="H21" s="565"/>
      <c r="I21" s="565" t="str">
        <f>IF($E21="","",VLOOKUP($E21,'B-U11-F-III.kcs elo'!$A$7:$O$22,4))</f>
        <v/>
      </c>
      <c r="J21" s="645"/>
      <c r="K21" s="616"/>
      <c r="L21" s="616"/>
      <c r="M21" s="616"/>
      <c r="N21" s="641"/>
      <c r="O21" s="641"/>
      <c r="P21" s="641"/>
      <c r="Q21" s="619"/>
      <c r="R21" s="620"/>
      <c r="S21" s="621"/>
      <c r="T21" s="621"/>
      <c r="U21" s="621"/>
      <c r="V21" s="621"/>
      <c r="W21" s="621"/>
      <c r="X21" s="621"/>
      <c r="Y21" s="449"/>
      <c r="Z21" s="449"/>
      <c r="AA21" s="449" t="s">
        <v>78</v>
      </c>
      <c r="AB21" s="450">
        <v>25</v>
      </c>
      <c r="AC21" s="450">
        <v>15</v>
      </c>
      <c r="AD21" s="450">
        <v>10</v>
      </c>
      <c r="AE21" s="450">
        <v>6</v>
      </c>
      <c r="AF21" s="450">
        <v>3</v>
      </c>
      <c r="AG21" s="450">
        <v>1</v>
      </c>
      <c r="AH21" s="450">
        <v>0</v>
      </c>
      <c r="AI21" s="468"/>
      <c r="AJ21" s="468"/>
      <c r="AK21" s="468"/>
      <c r="AL21" s="621"/>
      <c r="AM21" s="621"/>
      <c r="AN21" s="621"/>
      <c r="AO21" s="621"/>
      <c r="AP21" s="621"/>
      <c r="AQ21" s="621"/>
      <c r="AR21" s="621"/>
      <c r="AS21" s="621"/>
    </row>
    <row r="22" spans="1:45" s="623" customFormat="1" ht="9.6" customHeight="1" x14ac:dyDescent="0.25">
      <c r="A22" s="651"/>
      <c r="B22" s="617"/>
      <c r="C22" s="617"/>
      <c r="D22" s="617"/>
      <c r="E22" s="627"/>
      <c r="F22" s="617"/>
      <c r="G22" s="617"/>
      <c r="H22" s="617"/>
      <c r="I22" s="617"/>
      <c r="J22" s="627"/>
      <c r="K22" s="617"/>
      <c r="L22" s="617"/>
      <c r="M22" s="617"/>
      <c r="N22" s="619"/>
      <c r="O22" s="619"/>
      <c r="P22" s="619"/>
      <c r="Q22" s="619"/>
      <c r="R22" s="620"/>
      <c r="S22" s="621"/>
      <c r="T22" s="621"/>
      <c r="U22" s="621"/>
      <c r="V22" s="621"/>
      <c r="W22" s="621"/>
      <c r="X22" s="621"/>
      <c r="Y22" s="449"/>
      <c r="Z22" s="449"/>
      <c r="AA22" s="449" t="s">
        <v>79</v>
      </c>
      <c r="AB22" s="450">
        <v>15</v>
      </c>
      <c r="AC22" s="450">
        <v>10</v>
      </c>
      <c r="AD22" s="450">
        <v>6</v>
      </c>
      <c r="AE22" s="450">
        <v>3</v>
      </c>
      <c r="AF22" s="450">
        <v>1</v>
      </c>
      <c r="AG22" s="450">
        <v>0</v>
      </c>
      <c r="AH22" s="450">
        <v>0</v>
      </c>
      <c r="AI22" s="468"/>
      <c r="AJ22" s="468"/>
      <c r="AK22" s="468"/>
      <c r="AL22" s="621"/>
      <c r="AM22" s="621"/>
      <c r="AN22" s="621"/>
      <c r="AO22" s="621"/>
      <c r="AP22" s="621"/>
      <c r="AQ22" s="621"/>
      <c r="AR22" s="621"/>
      <c r="AS22" s="621"/>
    </row>
    <row r="23" spans="1:45" s="623" customFormat="1" ht="9.6" customHeight="1" x14ac:dyDescent="0.25">
      <c r="A23" s="652"/>
      <c r="B23" s="627"/>
      <c r="C23" s="627"/>
      <c r="D23" s="627"/>
      <c r="E23" s="627"/>
      <c r="F23" s="617"/>
      <c r="G23" s="617"/>
      <c r="H23" s="621"/>
      <c r="I23" s="653"/>
      <c r="J23" s="627"/>
      <c r="K23" s="617"/>
      <c r="L23" s="617"/>
      <c r="M23" s="617"/>
      <c r="N23" s="619"/>
      <c r="O23" s="619"/>
      <c r="P23" s="619"/>
      <c r="Q23" s="619"/>
      <c r="R23" s="620"/>
      <c r="S23" s="621"/>
      <c r="T23" s="621"/>
      <c r="U23" s="621"/>
      <c r="V23" s="621"/>
      <c r="W23" s="621"/>
      <c r="X23" s="621"/>
      <c r="Y23" s="449"/>
      <c r="Z23" s="449"/>
      <c r="AA23" s="449" t="s">
        <v>80</v>
      </c>
      <c r="AB23" s="450">
        <v>10</v>
      </c>
      <c r="AC23" s="450">
        <v>6</v>
      </c>
      <c r="AD23" s="450">
        <v>3</v>
      </c>
      <c r="AE23" s="450">
        <v>1</v>
      </c>
      <c r="AF23" s="450">
        <v>0</v>
      </c>
      <c r="AG23" s="450">
        <v>0</v>
      </c>
      <c r="AH23" s="450">
        <v>0</v>
      </c>
      <c r="AI23" s="468"/>
      <c r="AJ23" s="468"/>
      <c r="AK23" s="468"/>
      <c r="AL23" s="621"/>
      <c r="AM23" s="621"/>
      <c r="AN23" s="621"/>
      <c r="AO23" s="621"/>
      <c r="AP23" s="621"/>
      <c r="AQ23" s="621"/>
      <c r="AR23" s="621"/>
      <c r="AS23" s="621"/>
    </row>
    <row r="24" spans="1:45" s="623" customFormat="1" ht="9.6" customHeight="1" x14ac:dyDescent="0.25">
      <c r="A24" s="652"/>
      <c r="B24" s="617"/>
      <c r="C24" s="617"/>
      <c r="D24" s="617"/>
      <c r="E24" s="627"/>
      <c r="F24" s="617"/>
      <c r="G24" s="617"/>
      <c r="H24" s="617"/>
      <c r="I24" s="617"/>
      <c r="J24" s="627"/>
      <c r="K24" s="617"/>
      <c r="L24" s="654"/>
      <c r="M24" s="617"/>
      <c r="N24" s="619"/>
      <c r="O24" s="619"/>
      <c r="P24" s="619"/>
      <c r="Q24" s="619"/>
      <c r="R24" s="620"/>
      <c r="S24" s="621"/>
      <c r="T24" s="621"/>
      <c r="U24" s="621"/>
      <c r="V24" s="621"/>
      <c r="W24" s="621"/>
      <c r="X24" s="621"/>
      <c r="Y24" s="449"/>
      <c r="Z24" s="449"/>
      <c r="AA24" s="449" t="s">
        <v>81</v>
      </c>
      <c r="AB24" s="450">
        <v>6</v>
      </c>
      <c r="AC24" s="450">
        <v>3</v>
      </c>
      <c r="AD24" s="450">
        <v>1</v>
      </c>
      <c r="AE24" s="450">
        <v>0</v>
      </c>
      <c r="AF24" s="450">
        <v>0</v>
      </c>
      <c r="AG24" s="450">
        <v>0</v>
      </c>
      <c r="AH24" s="450">
        <v>0</v>
      </c>
      <c r="AI24" s="468"/>
      <c r="AJ24" s="468"/>
      <c r="AK24" s="468"/>
      <c r="AL24" s="621"/>
      <c r="AM24" s="621"/>
      <c r="AN24" s="621"/>
      <c r="AO24" s="621"/>
      <c r="AP24" s="621"/>
      <c r="AQ24" s="621"/>
      <c r="AR24" s="621"/>
      <c r="AS24" s="621"/>
    </row>
    <row r="25" spans="1:45" s="623" customFormat="1" ht="9.6" customHeight="1" x14ac:dyDescent="0.25">
      <c r="A25" s="652"/>
      <c r="B25" s="627"/>
      <c r="C25" s="627"/>
      <c r="D25" s="627"/>
      <c r="E25" s="627"/>
      <c r="F25" s="617"/>
      <c r="G25" s="617"/>
      <c r="H25" s="621"/>
      <c r="I25" s="617"/>
      <c r="J25" s="627"/>
      <c r="K25" s="653"/>
      <c r="L25" s="627"/>
      <c r="M25" s="617"/>
      <c r="N25" s="619"/>
      <c r="O25" s="619"/>
      <c r="P25" s="619"/>
      <c r="Q25" s="619"/>
      <c r="R25" s="620"/>
      <c r="S25" s="621"/>
      <c r="T25" s="621"/>
      <c r="U25" s="621"/>
      <c r="V25" s="621"/>
      <c r="W25" s="621"/>
      <c r="X25" s="621"/>
      <c r="Y25" s="449"/>
      <c r="Z25" s="449"/>
      <c r="AA25" s="449" t="s">
        <v>86</v>
      </c>
      <c r="AB25" s="450">
        <v>3</v>
      </c>
      <c r="AC25" s="450">
        <v>2</v>
      </c>
      <c r="AD25" s="450">
        <v>1</v>
      </c>
      <c r="AE25" s="450">
        <v>0</v>
      </c>
      <c r="AF25" s="450">
        <v>0</v>
      </c>
      <c r="AG25" s="450">
        <v>0</v>
      </c>
      <c r="AH25" s="450">
        <v>0</v>
      </c>
      <c r="AI25" s="468"/>
      <c r="AJ25" s="468"/>
      <c r="AK25" s="468"/>
      <c r="AL25" s="621"/>
      <c r="AM25" s="621"/>
      <c r="AN25" s="621"/>
      <c r="AO25" s="621"/>
      <c r="AP25" s="621"/>
      <c r="AQ25" s="621"/>
      <c r="AR25" s="621"/>
      <c r="AS25" s="621"/>
    </row>
    <row r="26" spans="1:45" s="623" customFormat="1" ht="9.6" customHeight="1" x14ac:dyDescent="0.25">
      <c r="A26" s="652"/>
      <c r="B26" s="617"/>
      <c r="C26" s="617"/>
      <c r="D26" s="617"/>
      <c r="E26" s="627"/>
      <c r="F26" s="617"/>
      <c r="G26" s="617"/>
      <c r="H26" s="617"/>
      <c r="I26" s="617"/>
      <c r="J26" s="627"/>
      <c r="K26" s="617"/>
      <c r="L26" s="617"/>
      <c r="M26" s="617"/>
      <c r="N26" s="619"/>
      <c r="O26" s="619"/>
      <c r="P26" s="619"/>
      <c r="Q26" s="619"/>
      <c r="R26" s="620"/>
      <c r="S26" s="655"/>
      <c r="T26" s="621"/>
      <c r="U26" s="621"/>
      <c r="V26" s="621"/>
      <c r="W26" s="621"/>
      <c r="X26" s="621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468"/>
      <c r="AJ26" s="468"/>
      <c r="AK26" s="468"/>
      <c r="AL26" s="621"/>
      <c r="AM26" s="621"/>
      <c r="AN26" s="621"/>
      <c r="AO26" s="621"/>
      <c r="AP26" s="621"/>
      <c r="AQ26" s="621"/>
      <c r="AR26" s="621"/>
      <c r="AS26" s="621"/>
    </row>
    <row r="27" spans="1:45" s="623" customFormat="1" ht="9.6" customHeight="1" x14ac:dyDescent="0.25">
      <c r="A27" s="652"/>
      <c r="B27" s="627"/>
      <c r="C27" s="627"/>
      <c r="D27" s="627"/>
      <c r="E27" s="627"/>
      <c r="F27" s="617"/>
      <c r="G27" s="617"/>
      <c r="H27" s="621"/>
      <c r="I27" s="653"/>
      <c r="J27" s="627"/>
      <c r="K27" s="617"/>
      <c r="L27" s="617"/>
      <c r="M27" s="617"/>
      <c r="N27" s="619"/>
      <c r="O27" s="619"/>
      <c r="P27" s="619"/>
      <c r="Q27" s="619"/>
      <c r="R27" s="620"/>
      <c r="S27" s="621"/>
      <c r="T27" s="621"/>
      <c r="U27" s="621"/>
      <c r="V27" s="621"/>
      <c r="W27" s="621"/>
      <c r="X27" s="621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468"/>
      <c r="AJ27" s="468"/>
      <c r="AK27" s="468"/>
      <c r="AL27" s="621"/>
      <c r="AM27" s="621"/>
      <c r="AN27" s="621"/>
      <c r="AO27" s="621"/>
      <c r="AP27" s="621"/>
      <c r="AQ27" s="621"/>
      <c r="AR27" s="621"/>
      <c r="AS27" s="621"/>
    </row>
    <row r="28" spans="1:45" s="623" customFormat="1" ht="9.6" customHeight="1" x14ac:dyDescent="0.25">
      <c r="A28" s="652"/>
      <c r="B28" s="617"/>
      <c r="C28" s="617"/>
      <c r="D28" s="617"/>
      <c r="E28" s="627"/>
      <c r="F28" s="617"/>
      <c r="G28" s="617"/>
      <c r="H28" s="617"/>
      <c r="I28" s="617"/>
      <c r="J28" s="627"/>
      <c r="K28" s="617"/>
      <c r="L28" s="617"/>
      <c r="M28" s="617"/>
      <c r="N28" s="619"/>
      <c r="O28" s="619"/>
      <c r="P28" s="619"/>
      <c r="Q28" s="619"/>
      <c r="R28" s="620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56"/>
      <c r="AJ28" s="656"/>
      <c r="AK28" s="656"/>
      <c r="AL28" s="621"/>
      <c r="AM28" s="621"/>
      <c r="AN28" s="621"/>
      <c r="AO28" s="621"/>
      <c r="AP28" s="621"/>
      <c r="AQ28" s="621"/>
      <c r="AR28" s="621"/>
      <c r="AS28" s="621"/>
    </row>
    <row r="29" spans="1:45" s="623" customFormat="1" ht="9.6" customHeight="1" x14ac:dyDescent="0.25">
      <c r="A29" s="652"/>
      <c r="B29" s="627"/>
      <c r="C29" s="627"/>
      <c r="D29" s="627"/>
      <c r="E29" s="627"/>
      <c r="F29" s="617"/>
      <c r="G29" s="617"/>
      <c r="H29" s="621"/>
      <c r="I29" s="617"/>
      <c r="J29" s="627"/>
      <c r="K29" s="617"/>
      <c r="L29" s="617"/>
      <c r="M29" s="653"/>
      <c r="N29" s="627"/>
      <c r="O29" s="617"/>
      <c r="P29" s="619"/>
      <c r="Q29" s="619"/>
      <c r="R29" s="620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1"/>
      <c r="AG29" s="621"/>
      <c r="AH29" s="621"/>
      <c r="AI29" s="656"/>
      <c r="AJ29" s="656"/>
      <c r="AK29" s="656"/>
      <c r="AL29" s="621"/>
      <c r="AM29" s="621"/>
      <c r="AN29" s="621"/>
      <c r="AO29" s="621"/>
      <c r="AP29" s="621"/>
      <c r="AQ29" s="621"/>
      <c r="AR29" s="621"/>
      <c r="AS29" s="621"/>
    </row>
    <row r="30" spans="1:45" s="623" customFormat="1" ht="9.6" customHeight="1" x14ac:dyDescent="0.25">
      <c r="A30" s="652"/>
      <c r="B30" s="617"/>
      <c r="C30" s="617"/>
      <c r="D30" s="617"/>
      <c r="E30" s="627"/>
      <c r="F30" s="617"/>
      <c r="G30" s="617"/>
      <c r="H30" s="617"/>
      <c r="I30" s="617"/>
      <c r="J30" s="627"/>
      <c r="K30" s="617"/>
      <c r="L30" s="617"/>
      <c r="M30" s="617"/>
      <c r="N30" s="619"/>
      <c r="O30" s="617"/>
      <c r="P30" s="619"/>
      <c r="Q30" s="619"/>
      <c r="R30" s="620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56"/>
      <c r="AJ30" s="656"/>
      <c r="AK30" s="656"/>
      <c r="AL30" s="621"/>
      <c r="AM30" s="621"/>
      <c r="AN30" s="621"/>
      <c r="AO30" s="621"/>
      <c r="AP30" s="621"/>
      <c r="AQ30" s="621"/>
      <c r="AR30" s="621"/>
      <c r="AS30" s="621"/>
    </row>
    <row r="31" spans="1:45" s="623" customFormat="1" ht="9.6" customHeight="1" x14ac:dyDescent="0.25">
      <c r="A31" s="652"/>
      <c r="B31" s="627"/>
      <c r="C31" s="627"/>
      <c r="D31" s="627"/>
      <c r="E31" s="627"/>
      <c r="F31" s="617"/>
      <c r="G31" s="617"/>
      <c r="H31" s="621"/>
      <c r="I31" s="653"/>
      <c r="J31" s="627"/>
      <c r="K31" s="617"/>
      <c r="L31" s="617"/>
      <c r="M31" s="617"/>
      <c r="N31" s="619"/>
      <c r="O31" s="619"/>
      <c r="P31" s="619"/>
      <c r="Q31" s="619"/>
      <c r="R31" s="620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  <c r="AC31" s="621"/>
      <c r="AD31" s="621"/>
      <c r="AE31" s="621"/>
      <c r="AF31" s="621"/>
      <c r="AG31" s="621"/>
      <c r="AH31" s="621"/>
      <c r="AI31" s="656"/>
      <c r="AJ31" s="656"/>
      <c r="AK31" s="656"/>
      <c r="AL31" s="621"/>
      <c r="AM31" s="621"/>
      <c r="AN31" s="621"/>
      <c r="AO31" s="621"/>
      <c r="AP31" s="621"/>
      <c r="AQ31" s="621"/>
      <c r="AR31" s="621"/>
      <c r="AS31" s="621"/>
    </row>
    <row r="32" spans="1:45" s="623" customFormat="1" ht="9.6" customHeight="1" x14ac:dyDescent="0.25">
      <c r="A32" s="652"/>
      <c r="B32" s="617"/>
      <c r="C32" s="617"/>
      <c r="D32" s="617"/>
      <c r="E32" s="627"/>
      <c r="F32" s="617"/>
      <c r="G32" s="617"/>
      <c r="H32" s="617"/>
      <c r="I32" s="617"/>
      <c r="J32" s="627"/>
      <c r="K32" s="617"/>
      <c r="L32" s="654"/>
      <c r="M32" s="617"/>
      <c r="N32" s="619"/>
      <c r="O32" s="619"/>
      <c r="P32" s="619"/>
      <c r="Q32" s="619"/>
      <c r="R32" s="620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56"/>
      <c r="AJ32" s="656"/>
      <c r="AK32" s="656"/>
      <c r="AL32" s="621"/>
      <c r="AM32" s="621"/>
      <c r="AN32" s="621"/>
      <c r="AO32" s="621"/>
      <c r="AP32" s="621"/>
      <c r="AQ32" s="621"/>
      <c r="AR32" s="621"/>
      <c r="AS32" s="621"/>
    </row>
    <row r="33" spans="1:45" s="623" customFormat="1" ht="9.6" customHeight="1" x14ac:dyDescent="0.25">
      <c r="A33" s="652"/>
      <c r="B33" s="627"/>
      <c r="C33" s="627"/>
      <c r="D33" s="627"/>
      <c r="E33" s="627"/>
      <c r="F33" s="617"/>
      <c r="G33" s="617"/>
      <c r="H33" s="621"/>
      <c r="I33" s="617"/>
      <c r="J33" s="627"/>
      <c r="K33" s="653"/>
      <c r="L33" s="627"/>
      <c r="M33" s="617"/>
      <c r="N33" s="619"/>
      <c r="O33" s="619"/>
      <c r="P33" s="619"/>
      <c r="Q33" s="619"/>
      <c r="R33" s="620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56"/>
      <c r="AJ33" s="656"/>
      <c r="AK33" s="656"/>
      <c r="AL33" s="621"/>
      <c r="AM33" s="621"/>
      <c r="AN33" s="621"/>
      <c r="AO33" s="621"/>
      <c r="AP33" s="621"/>
      <c r="AQ33" s="621"/>
      <c r="AR33" s="621"/>
      <c r="AS33" s="621"/>
    </row>
    <row r="34" spans="1:45" s="623" customFormat="1" ht="9.6" customHeight="1" x14ac:dyDescent="0.25">
      <c r="A34" s="652"/>
      <c r="B34" s="617"/>
      <c r="C34" s="617"/>
      <c r="D34" s="617"/>
      <c r="E34" s="627"/>
      <c r="F34" s="617"/>
      <c r="G34" s="617"/>
      <c r="H34" s="617"/>
      <c r="I34" s="617"/>
      <c r="J34" s="627"/>
      <c r="K34" s="617"/>
      <c r="L34" s="617"/>
      <c r="M34" s="617"/>
      <c r="N34" s="619"/>
      <c r="O34" s="619"/>
      <c r="P34" s="619"/>
      <c r="Q34" s="619"/>
      <c r="R34" s="620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56"/>
      <c r="AJ34" s="656"/>
      <c r="AK34" s="656"/>
      <c r="AL34" s="621"/>
      <c r="AM34" s="621"/>
      <c r="AN34" s="621"/>
      <c r="AO34" s="621"/>
      <c r="AP34" s="621"/>
      <c r="AQ34" s="621"/>
      <c r="AR34" s="621"/>
      <c r="AS34" s="621"/>
    </row>
    <row r="35" spans="1:45" s="623" customFormat="1" ht="9.6" customHeight="1" x14ac:dyDescent="0.25">
      <c r="A35" s="652"/>
      <c r="B35" s="627"/>
      <c r="C35" s="627"/>
      <c r="D35" s="627"/>
      <c r="E35" s="627"/>
      <c r="F35" s="617"/>
      <c r="G35" s="617"/>
      <c r="H35" s="621"/>
      <c r="I35" s="653"/>
      <c r="J35" s="627"/>
      <c r="K35" s="617"/>
      <c r="L35" s="617"/>
      <c r="M35" s="617"/>
      <c r="N35" s="619"/>
      <c r="O35" s="619"/>
      <c r="P35" s="619"/>
      <c r="Q35" s="619"/>
      <c r="R35" s="620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1"/>
      <c r="AE35" s="621"/>
      <c r="AF35" s="621"/>
      <c r="AG35" s="621"/>
      <c r="AH35" s="621"/>
      <c r="AI35" s="656"/>
      <c r="AJ35" s="656"/>
      <c r="AK35" s="656"/>
      <c r="AL35" s="621"/>
      <c r="AM35" s="621"/>
      <c r="AN35" s="621"/>
      <c r="AO35" s="621"/>
      <c r="AP35" s="621"/>
      <c r="AQ35" s="621"/>
      <c r="AR35" s="621"/>
      <c r="AS35" s="621"/>
    </row>
    <row r="36" spans="1:45" s="623" customFormat="1" ht="9.6" customHeight="1" x14ac:dyDescent="0.25">
      <c r="A36" s="651"/>
      <c r="B36" s="617"/>
      <c r="C36" s="617"/>
      <c r="D36" s="617"/>
      <c r="E36" s="627"/>
      <c r="F36" s="617"/>
      <c r="G36" s="617"/>
      <c r="H36" s="617"/>
      <c r="I36" s="617"/>
      <c r="J36" s="627"/>
      <c r="K36" s="617"/>
      <c r="L36" s="617"/>
      <c r="M36" s="617"/>
      <c r="N36" s="617"/>
      <c r="O36" s="617"/>
      <c r="P36" s="617"/>
      <c r="Q36" s="619"/>
      <c r="R36" s="620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56"/>
      <c r="AJ36" s="656"/>
      <c r="AK36" s="656"/>
      <c r="AL36" s="621"/>
      <c r="AM36" s="621"/>
      <c r="AN36" s="621"/>
      <c r="AO36" s="621"/>
      <c r="AP36" s="621"/>
      <c r="AQ36" s="621"/>
      <c r="AR36" s="621"/>
      <c r="AS36" s="621"/>
    </row>
    <row r="37" spans="1:45" s="623" customFormat="1" ht="9.6" customHeight="1" x14ac:dyDescent="0.25">
      <c r="A37" s="652"/>
      <c r="B37" s="627"/>
      <c r="C37" s="627"/>
      <c r="D37" s="627"/>
      <c r="E37" s="627"/>
      <c r="F37" s="657"/>
      <c r="G37" s="657"/>
      <c r="H37" s="658"/>
      <c r="I37" s="616"/>
      <c r="J37" s="638"/>
      <c r="K37" s="616"/>
      <c r="L37" s="616"/>
      <c r="M37" s="616"/>
      <c r="N37" s="641"/>
      <c r="O37" s="641"/>
      <c r="P37" s="641"/>
      <c r="Q37" s="619"/>
      <c r="R37" s="620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1"/>
      <c r="AF37" s="621"/>
      <c r="AG37" s="621"/>
      <c r="AH37" s="621"/>
      <c r="AI37" s="656"/>
      <c r="AJ37" s="656"/>
      <c r="AK37" s="656"/>
      <c r="AL37" s="621"/>
      <c r="AM37" s="621"/>
      <c r="AN37" s="621"/>
      <c r="AO37" s="621"/>
      <c r="AP37" s="621"/>
      <c r="AQ37" s="621"/>
      <c r="AR37" s="621"/>
      <c r="AS37" s="621"/>
    </row>
    <row r="38" spans="1:45" s="623" customFormat="1" ht="9.6" customHeight="1" x14ac:dyDescent="0.25">
      <c r="A38" s="651"/>
      <c r="B38" s="617"/>
      <c r="C38" s="617"/>
      <c r="D38" s="617"/>
      <c r="E38" s="627"/>
      <c r="F38" s="617"/>
      <c r="G38" s="617"/>
      <c r="H38" s="617"/>
      <c r="I38" s="617"/>
      <c r="J38" s="627"/>
      <c r="K38" s="617"/>
      <c r="L38" s="617"/>
      <c r="M38" s="617"/>
      <c r="N38" s="619"/>
      <c r="O38" s="619"/>
      <c r="P38" s="619"/>
      <c r="Q38" s="619"/>
      <c r="R38" s="620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56"/>
      <c r="AJ38" s="656"/>
      <c r="AK38" s="656"/>
      <c r="AL38" s="621"/>
      <c r="AM38" s="621"/>
      <c r="AN38" s="621"/>
      <c r="AO38" s="621"/>
      <c r="AP38" s="621"/>
      <c r="AQ38" s="621"/>
      <c r="AR38" s="621"/>
      <c r="AS38" s="621"/>
    </row>
    <row r="39" spans="1:45" s="623" customFormat="1" ht="9.6" customHeight="1" x14ac:dyDescent="0.25">
      <c r="A39" s="652"/>
      <c r="B39" s="627"/>
      <c r="C39" s="627"/>
      <c r="D39" s="627"/>
      <c r="E39" s="627"/>
      <c r="F39" s="617"/>
      <c r="G39" s="617"/>
      <c r="H39" s="621"/>
      <c r="I39" s="653"/>
      <c r="J39" s="627"/>
      <c r="K39" s="617"/>
      <c r="L39" s="617"/>
      <c r="M39" s="617"/>
      <c r="N39" s="619"/>
      <c r="O39" s="619"/>
      <c r="P39" s="619"/>
      <c r="Q39" s="619"/>
      <c r="R39" s="620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56"/>
      <c r="AJ39" s="656"/>
      <c r="AK39" s="656"/>
      <c r="AL39" s="621"/>
      <c r="AM39" s="621"/>
      <c r="AN39" s="621"/>
      <c r="AO39" s="621"/>
      <c r="AP39" s="621"/>
      <c r="AQ39" s="621"/>
      <c r="AR39" s="621"/>
      <c r="AS39" s="621"/>
    </row>
    <row r="40" spans="1:45" s="623" customFormat="1" ht="9.6" customHeight="1" x14ac:dyDescent="0.25">
      <c r="A40" s="652"/>
      <c r="B40" s="617"/>
      <c r="C40" s="617"/>
      <c r="D40" s="617"/>
      <c r="E40" s="627"/>
      <c r="F40" s="617"/>
      <c r="G40" s="617"/>
      <c r="H40" s="617"/>
      <c r="I40" s="617"/>
      <c r="J40" s="627"/>
      <c r="K40" s="617"/>
      <c r="L40" s="654"/>
      <c r="M40" s="617"/>
      <c r="N40" s="619"/>
      <c r="O40" s="619"/>
      <c r="P40" s="619"/>
      <c r="Q40" s="619"/>
      <c r="R40" s="620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1"/>
      <c r="AG40" s="621"/>
      <c r="AH40" s="621"/>
      <c r="AI40" s="656"/>
      <c r="AJ40" s="656"/>
      <c r="AK40" s="656"/>
      <c r="AL40" s="621"/>
      <c r="AM40" s="621"/>
      <c r="AN40" s="621"/>
      <c r="AO40" s="621"/>
      <c r="AP40" s="621"/>
      <c r="AQ40" s="621"/>
      <c r="AR40" s="621"/>
      <c r="AS40" s="621"/>
    </row>
    <row r="41" spans="1:45" s="623" customFormat="1" ht="9.6" customHeight="1" x14ac:dyDescent="0.25">
      <c r="A41" s="652"/>
      <c r="B41" s="627"/>
      <c r="C41" s="627"/>
      <c r="D41" s="627"/>
      <c r="E41" s="627"/>
      <c r="F41" s="617"/>
      <c r="G41" s="617"/>
      <c r="H41" s="621"/>
      <c r="I41" s="617"/>
      <c r="J41" s="627"/>
      <c r="K41" s="653"/>
      <c r="L41" s="627"/>
      <c r="M41" s="617"/>
      <c r="N41" s="619"/>
      <c r="O41" s="619"/>
      <c r="P41" s="619"/>
      <c r="Q41" s="619"/>
      <c r="R41" s="620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56"/>
      <c r="AJ41" s="656"/>
      <c r="AK41" s="656"/>
      <c r="AL41" s="621"/>
      <c r="AM41" s="621"/>
      <c r="AN41" s="621"/>
      <c r="AO41" s="621"/>
      <c r="AP41" s="621"/>
      <c r="AQ41" s="621"/>
      <c r="AR41" s="621"/>
      <c r="AS41" s="621"/>
    </row>
    <row r="42" spans="1:45" s="623" customFormat="1" ht="9.6" customHeight="1" x14ac:dyDescent="0.25">
      <c r="A42" s="652"/>
      <c r="B42" s="617"/>
      <c r="C42" s="617"/>
      <c r="D42" s="617"/>
      <c r="E42" s="627"/>
      <c r="F42" s="617"/>
      <c r="G42" s="617"/>
      <c r="H42" s="617"/>
      <c r="I42" s="617"/>
      <c r="J42" s="627"/>
      <c r="K42" s="617"/>
      <c r="L42" s="617"/>
      <c r="M42" s="617"/>
      <c r="N42" s="619"/>
      <c r="O42" s="619"/>
      <c r="P42" s="619"/>
      <c r="Q42" s="619"/>
      <c r="R42" s="620"/>
      <c r="S42" s="655"/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56"/>
      <c r="AJ42" s="656"/>
      <c r="AK42" s="656"/>
      <c r="AL42" s="621"/>
      <c r="AM42" s="621"/>
      <c r="AN42" s="621"/>
      <c r="AO42" s="621"/>
      <c r="AP42" s="621"/>
      <c r="AQ42" s="621"/>
      <c r="AR42" s="621"/>
      <c r="AS42" s="621"/>
    </row>
    <row r="43" spans="1:45" s="623" customFormat="1" ht="9.6" customHeight="1" x14ac:dyDescent="0.25">
      <c r="A43" s="652"/>
      <c r="B43" s="627"/>
      <c r="C43" s="627"/>
      <c r="D43" s="627"/>
      <c r="E43" s="627"/>
      <c r="F43" s="617"/>
      <c r="G43" s="617"/>
      <c r="H43" s="621"/>
      <c r="I43" s="653"/>
      <c r="J43" s="627"/>
      <c r="K43" s="617"/>
      <c r="L43" s="617"/>
      <c r="M43" s="617"/>
      <c r="N43" s="619"/>
      <c r="O43" s="619"/>
      <c r="P43" s="619"/>
      <c r="Q43" s="619"/>
      <c r="R43" s="620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  <c r="AC43" s="621"/>
      <c r="AD43" s="621"/>
      <c r="AE43" s="621"/>
      <c r="AF43" s="621"/>
      <c r="AG43" s="621"/>
      <c r="AH43" s="621"/>
      <c r="AI43" s="656"/>
      <c r="AJ43" s="656"/>
      <c r="AK43" s="656"/>
      <c r="AL43" s="621"/>
      <c r="AM43" s="621"/>
      <c r="AN43" s="621"/>
      <c r="AO43" s="621"/>
      <c r="AP43" s="621"/>
      <c r="AQ43" s="621"/>
      <c r="AR43" s="621"/>
      <c r="AS43" s="621"/>
    </row>
    <row r="44" spans="1:45" s="623" customFormat="1" ht="9.6" customHeight="1" x14ac:dyDescent="0.25">
      <c r="A44" s="652"/>
      <c r="B44" s="617"/>
      <c r="C44" s="617"/>
      <c r="D44" s="617"/>
      <c r="E44" s="627"/>
      <c r="F44" s="617"/>
      <c r="G44" s="617"/>
      <c r="H44" s="617"/>
      <c r="I44" s="617"/>
      <c r="J44" s="627"/>
      <c r="K44" s="617"/>
      <c r="L44" s="617"/>
      <c r="M44" s="617"/>
      <c r="N44" s="619"/>
      <c r="O44" s="619"/>
      <c r="P44" s="619"/>
      <c r="Q44" s="619"/>
      <c r="R44" s="620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  <c r="AC44" s="621"/>
      <c r="AD44" s="621"/>
      <c r="AE44" s="621"/>
      <c r="AF44" s="621"/>
      <c r="AG44" s="621"/>
      <c r="AH44" s="621"/>
      <c r="AI44" s="656"/>
      <c r="AJ44" s="656"/>
      <c r="AK44" s="656"/>
      <c r="AL44" s="621"/>
      <c r="AM44" s="621"/>
      <c r="AN44" s="621"/>
      <c r="AO44" s="621"/>
      <c r="AP44" s="621"/>
      <c r="AQ44" s="621"/>
      <c r="AR44" s="621"/>
      <c r="AS44" s="621"/>
    </row>
    <row r="45" spans="1:45" s="623" customFormat="1" ht="9.6" customHeight="1" x14ac:dyDescent="0.25">
      <c r="A45" s="652"/>
      <c r="B45" s="627"/>
      <c r="C45" s="627"/>
      <c r="D45" s="627"/>
      <c r="E45" s="627"/>
      <c r="F45" s="617"/>
      <c r="G45" s="617"/>
      <c r="H45" s="621"/>
      <c r="I45" s="617"/>
      <c r="J45" s="627"/>
      <c r="K45" s="617"/>
      <c r="L45" s="617"/>
      <c r="M45" s="653"/>
      <c r="N45" s="627"/>
      <c r="O45" s="617"/>
      <c r="P45" s="619"/>
      <c r="Q45" s="619"/>
      <c r="R45" s="620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56"/>
      <c r="AJ45" s="656"/>
      <c r="AK45" s="656"/>
      <c r="AL45" s="621"/>
      <c r="AM45" s="621"/>
      <c r="AN45" s="621"/>
      <c r="AO45" s="621"/>
      <c r="AP45" s="621"/>
      <c r="AQ45" s="621"/>
      <c r="AR45" s="621"/>
      <c r="AS45" s="621"/>
    </row>
    <row r="46" spans="1:45" s="623" customFormat="1" ht="9.6" customHeight="1" x14ac:dyDescent="0.25">
      <c r="A46" s="652"/>
      <c r="B46" s="617"/>
      <c r="C46" s="617"/>
      <c r="D46" s="617"/>
      <c r="E46" s="627"/>
      <c r="F46" s="617"/>
      <c r="G46" s="617"/>
      <c r="H46" s="617"/>
      <c r="I46" s="617"/>
      <c r="J46" s="627"/>
      <c r="K46" s="617"/>
      <c r="L46" s="617"/>
      <c r="M46" s="617"/>
      <c r="N46" s="619"/>
      <c r="O46" s="617"/>
      <c r="P46" s="619"/>
      <c r="Q46" s="619"/>
      <c r="R46" s="620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56"/>
      <c r="AJ46" s="656"/>
      <c r="AK46" s="656"/>
      <c r="AL46" s="621"/>
      <c r="AM46" s="621"/>
      <c r="AN46" s="621"/>
      <c r="AO46" s="621"/>
      <c r="AP46" s="621"/>
      <c r="AQ46" s="621"/>
      <c r="AR46" s="621"/>
      <c r="AS46" s="621"/>
    </row>
    <row r="47" spans="1:45" s="623" customFormat="1" ht="9.6" customHeight="1" x14ac:dyDescent="0.25">
      <c r="A47" s="652"/>
      <c r="B47" s="627"/>
      <c r="C47" s="627"/>
      <c r="D47" s="627"/>
      <c r="E47" s="627"/>
      <c r="F47" s="617"/>
      <c r="G47" s="617"/>
      <c r="H47" s="621"/>
      <c r="I47" s="653"/>
      <c r="J47" s="627"/>
      <c r="K47" s="617"/>
      <c r="L47" s="617"/>
      <c r="M47" s="617"/>
      <c r="N47" s="619"/>
      <c r="O47" s="619"/>
      <c r="P47" s="619"/>
      <c r="Q47" s="619"/>
      <c r="R47" s="620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56"/>
      <c r="AJ47" s="656"/>
      <c r="AK47" s="656"/>
      <c r="AL47" s="621"/>
      <c r="AM47" s="621"/>
      <c r="AN47" s="621"/>
      <c r="AO47" s="621"/>
      <c r="AP47" s="621"/>
      <c r="AQ47" s="621"/>
      <c r="AR47" s="621"/>
      <c r="AS47" s="621"/>
    </row>
    <row r="48" spans="1:45" s="623" customFormat="1" ht="9.6" customHeight="1" x14ac:dyDescent="0.25">
      <c r="A48" s="652"/>
      <c r="B48" s="617"/>
      <c r="C48" s="617"/>
      <c r="D48" s="617"/>
      <c r="E48" s="627"/>
      <c r="F48" s="617"/>
      <c r="G48" s="617"/>
      <c r="H48" s="617"/>
      <c r="I48" s="617"/>
      <c r="J48" s="627"/>
      <c r="K48" s="617"/>
      <c r="L48" s="654"/>
      <c r="M48" s="617"/>
      <c r="N48" s="619"/>
      <c r="O48" s="619"/>
      <c r="P48" s="619"/>
      <c r="Q48" s="619"/>
      <c r="R48" s="620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56"/>
      <c r="AJ48" s="656"/>
      <c r="AK48" s="656"/>
      <c r="AL48" s="621"/>
      <c r="AM48" s="621"/>
      <c r="AN48" s="621"/>
      <c r="AO48" s="621"/>
      <c r="AP48" s="621"/>
      <c r="AQ48" s="621"/>
      <c r="AR48" s="621"/>
      <c r="AS48" s="621"/>
    </row>
    <row r="49" spans="1:45" s="623" customFormat="1" ht="9.6" customHeight="1" x14ac:dyDescent="0.25">
      <c r="A49" s="652"/>
      <c r="B49" s="627"/>
      <c r="C49" s="627"/>
      <c r="D49" s="627"/>
      <c r="E49" s="627"/>
      <c r="F49" s="617"/>
      <c r="G49" s="617"/>
      <c r="H49" s="621"/>
      <c r="I49" s="617"/>
      <c r="J49" s="627"/>
      <c r="K49" s="653"/>
      <c r="L49" s="627"/>
      <c r="M49" s="617"/>
      <c r="N49" s="619"/>
      <c r="O49" s="619"/>
      <c r="P49" s="619"/>
      <c r="Q49" s="619"/>
      <c r="R49" s="620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56"/>
      <c r="AJ49" s="656"/>
      <c r="AK49" s="656"/>
      <c r="AL49" s="621"/>
      <c r="AM49" s="621"/>
      <c r="AN49" s="621"/>
      <c r="AO49" s="621"/>
      <c r="AP49" s="621"/>
      <c r="AQ49" s="621"/>
      <c r="AR49" s="621"/>
      <c r="AS49" s="621"/>
    </row>
    <row r="50" spans="1:45" s="623" customFormat="1" ht="9.6" customHeight="1" x14ac:dyDescent="0.25">
      <c r="A50" s="652"/>
      <c r="B50" s="617"/>
      <c r="C50" s="617"/>
      <c r="D50" s="617"/>
      <c r="E50" s="627"/>
      <c r="F50" s="617"/>
      <c r="G50" s="617"/>
      <c r="H50" s="617"/>
      <c r="I50" s="617"/>
      <c r="J50" s="627"/>
      <c r="K50" s="617"/>
      <c r="L50" s="617"/>
      <c r="M50" s="617"/>
      <c r="N50" s="619"/>
      <c r="O50" s="619"/>
      <c r="P50" s="619"/>
      <c r="Q50" s="619"/>
      <c r="R50" s="620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56"/>
      <c r="AJ50" s="656"/>
      <c r="AK50" s="656"/>
      <c r="AL50" s="621"/>
      <c r="AM50" s="621"/>
      <c r="AN50" s="621"/>
      <c r="AO50" s="621"/>
      <c r="AP50" s="621"/>
      <c r="AQ50" s="621"/>
      <c r="AR50" s="621"/>
      <c r="AS50" s="621"/>
    </row>
    <row r="51" spans="1:45" s="623" customFormat="1" ht="9.6" customHeight="1" x14ac:dyDescent="0.25">
      <c r="A51" s="652"/>
      <c r="B51" s="627"/>
      <c r="C51" s="627"/>
      <c r="D51" s="627"/>
      <c r="E51" s="627"/>
      <c r="F51" s="617"/>
      <c r="G51" s="617"/>
      <c r="H51" s="621"/>
      <c r="I51" s="653"/>
      <c r="J51" s="627"/>
      <c r="K51" s="617"/>
      <c r="L51" s="617"/>
      <c r="M51" s="617"/>
      <c r="N51" s="619"/>
      <c r="O51" s="619"/>
      <c r="P51" s="619"/>
      <c r="Q51" s="619"/>
      <c r="R51" s="620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56"/>
      <c r="AJ51" s="656"/>
      <c r="AK51" s="656"/>
      <c r="AL51" s="621"/>
      <c r="AM51" s="621"/>
      <c r="AN51" s="621"/>
      <c r="AO51" s="621"/>
      <c r="AP51" s="621"/>
      <c r="AQ51" s="621"/>
      <c r="AR51" s="621"/>
      <c r="AS51" s="621"/>
    </row>
    <row r="52" spans="1:45" s="623" customFormat="1" ht="9.6" customHeight="1" x14ac:dyDescent="0.25">
      <c r="A52" s="651"/>
      <c r="B52" s="617"/>
      <c r="C52" s="617"/>
      <c r="D52" s="617"/>
      <c r="E52" s="627"/>
      <c r="F52" s="659"/>
      <c r="G52" s="659"/>
      <c r="H52" s="659"/>
      <c r="I52" s="659"/>
      <c r="J52" s="627"/>
      <c r="K52" s="617"/>
      <c r="L52" s="617"/>
      <c r="M52" s="617"/>
      <c r="N52" s="617"/>
      <c r="O52" s="617"/>
      <c r="P52" s="617"/>
      <c r="Q52" s="619"/>
      <c r="R52" s="620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  <c r="AC52" s="621"/>
      <c r="AD52" s="621"/>
      <c r="AE52" s="621"/>
      <c r="AF52" s="621"/>
      <c r="AG52" s="621"/>
      <c r="AH52" s="621"/>
      <c r="AI52" s="656"/>
      <c r="AJ52" s="656"/>
      <c r="AK52" s="656"/>
      <c r="AL52" s="621"/>
      <c r="AM52" s="621"/>
      <c r="AN52" s="621"/>
      <c r="AO52" s="621"/>
      <c r="AP52" s="621"/>
      <c r="AQ52" s="621"/>
      <c r="AR52" s="621"/>
      <c r="AS52" s="621"/>
    </row>
    <row r="53" spans="1:45" s="358" customFormat="1" ht="6.75" customHeight="1" x14ac:dyDescent="0.25">
      <c r="A53" s="660"/>
      <c r="B53" s="660"/>
      <c r="C53" s="660"/>
      <c r="D53" s="660"/>
      <c r="E53" s="660"/>
      <c r="F53" s="661"/>
      <c r="G53" s="661"/>
      <c r="H53" s="661"/>
      <c r="I53" s="661"/>
      <c r="J53" s="662"/>
      <c r="K53" s="663"/>
      <c r="L53" s="664"/>
      <c r="M53" s="663"/>
      <c r="N53" s="664"/>
      <c r="O53" s="663"/>
      <c r="P53" s="664"/>
      <c r="Q53" s="663"/>
      <c r="R53" s="664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656"/>
      <c r="AS53" s="656"/>
    </row>
    <row r="54" spans="1:45" s="674" customFormat="1" ht="10.5" customHeight="1" x14ac:dyDescent="0.25">
      <c r="A54" s="490" t="s">
        <v>38</v>
      </c>
      <c r="B54" s="491"/>
      <c r="C54" s="491"/>
      <c r="D54" s="492"/>
      <c r="E54" s="665" t="s">
        <v>2</v>
      </c>
      <c r="F54" s="666" t="s">
        <v>40</v>
      </c>
      <c r="G54" s="665"/>
      <c r="H54" s="667"/>
      <c r="I54" s="668"/>
      <c r="J54" s="665" t="s">
        <v>2</v>
      </c>
      <c r="K54" s="666" t="s">
        <v>49</v>
      </c>
      <c r="L54" s="669"/>
      <c r="M54" s="666" t="s">
        <v>50</v>
      </c>
      <c r="N54" s="670"/>
      <c r="O54" s="671" t="s">
        <v>51</v>
      </c>
      <c r="P54" s="671"/>
      <c r="Q54" s="672"/>
      <c r="R54" s="673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675"/>
      <c r="AJ54" s="675"/>
      <c r="AK54" s="675"/>
      <c r="AL54" s="528"/>
      <c r="AM54" s="528"/>
      <c r="AN54" s="528"/>
      <c r="AO54" s="528"/>
      <c r="AP54" s="528"/>
      <c r="AQ54" s="528"/>
      <c r="AR54" s="528"/>
      <c r="AS54" s="528"/>
    </row>
    <row r="55" spans="1:45" s="674" customFormat="1" ht="9" customHeight="1" x14ac:dyDescent="0.25">
      <c r="A55" s="500" t="s">
        <v>39</v>
      </c>
      <c r="B55" s="501"/>
      <c r="C55" s="676"/>
      <c r="D55" s="502"/>
      <c r="E55" s="677">
        <v>1</v>
      </c>
      <c r="F55" s="528" t="str">
        <f>IF(E55&gt;$R$62,,UPPER(VLOOKUP(E55,'B-U11-F-III.kcs elo'!$A$7:$Q$134,2)))</f>
        <v xml:space="preserve">POLYÁK </v>
      </c>
      <c r="G55" s="677"/>
      <c r="H55" s="528"/>
      <c r="I55" s="521"/>
      <c r="J55" s="678" t="s">
        <v>3</v>
      </c>
      <c r="K55" s="519"/>
      <c r="L55" s="520"/>
      <c r="M55" s="519"/>
      <c r="N55" s="679"/>
      <c r="O55" s="508" t="s">
        <v>41</v>
      </c>
      <c r="P55" s="680"/>
      <c r="Q55" s="680"/>
      <c r="R55" s="679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675"/>
      <c r="AJ55" s="675"/>
      <c r="AK55" s="675"/>
      <c r="AL55" s="528"/>
      <c r="AM55" s="528"/>
      <c r="AN55" s="528"/>
      <c r="AO55" s="528"/>
      <c r="AP55" s="528"/>
      <c r="AQ55" s="528"/>
      <c r="AR55" s="528"/>
      <c r="AS55" s="528"/>
    </row>
    <row r="56" spans="1:45" s="674" customFormat="1" ht="9" customHeight="1" x14ac:dyDescent="0.25">
      <c r="A56" s="513" t="s">
        <v>48</v>
      </c>
      <c r="B56" s="514"/>
      <c r="C56" s="681"/>
      <c r="D56" s="515"/>
      <c r="E56" s="677">
        <v>2</v>
      </c>
      <c r="F56" s="528" t="str">
        <f>IF(E56&gt;$R$62,,UPPER(VLOOKUP(E56,'B-U11-F-III.kcs elo'!$A$7:$Q$134,2)))</f>
        <v xml:space="preserve">MAGYAROSI </v>
      </c>
      <c r="G56" s="677"/>
      <c r="H56" s="528"/>
      <c r="I56" s="521"/>
      <c r="J56" s="678" t="s">
        <v>4</v>
      </c>
      <c r="K56" s="519"/>
      <c r="L56" s="520"/>
      <c r="M56" s="519"/>
      <c r="N56" s="679"/>
      <c r="O56" s="544"/>
      <c r="P56" s="546"/>
      <c r="Q56" s="514"/>
      <c r="R56" s="682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675"/>
      <c r="AJ56" s="675"/>
      <c r="AK56" s="675"/>
      <c r="AL56" s="528"/>
      <c r="AM56" s="528"/>
      <c r="AN56" s="528"/>
      <c r="AO56" s="528"/>
      <c r="AP56" s="528"/>
      <c r="AQ56" s="528"/>
      <c r="AR56" s="528"/>
      <c r="AS56" s="528"/>
    </row>
    <row r="57" spans="1:45" s="674" customFormat="1" ht="9" customHeight="1" x14ac:dyDescent="0.25">
      <c r="A57" s="525"/>
      <c r="B57" s="526"/>
      <c r="C57" s="683"/>
      <c r="D57" s="527"/>
      <c r="E57" s="677"/>
      <c r="F57" s="528"/>
      <c r="G57" s="677"/>
      <c r="H57" s="528"/>
      <c r="I57" s="521"/>
      <c r="J57" s="678" t="s">
        <v>5</v>
      </c>
      <c r="K57" s="519"/>
      <c r="L57" s="520"/>
      <c r="M57" s="519"/>
      <c r="N57" s="679"/>
      <c r="O57" s="508" t="s">
        <v>42</v>
      </c>
      <c r="P57" s="680"/>
      <c r="Q57" s="680"/>
      <c r="R57" s="679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675"/>
      <c r="AJ57" s="675"/>
      <c r="AK57" s="675"/>
      <c r="AL57" s="528"/>
      <c r="AM57" s="528"/>
      <c r="AN57" s="528"/>
      <c r="AO57" s="528"/>
      <c r="AP57" s="528"/>
      <c r="AQ57" s="528"/>
      <c r="AR57" s="528"/>
      <c r="AS57" s="528"/>
    </row>
    <row r="58" spans="1:45" s="674" customFormat="1" ht="9" customHeight="1" x14ac:dyDescent="0.25">
      <c r="A58" s="529"/>
      <c r="B58" s="530"/>
      <c r="C58" s="530"/>
      <c r="D58" s="531"/>
      <c r="E58" s="677"/>
      <c r="F58" s="528"/>
      <c r="G58" s="677"/>
      <c r="H58" s="528"/>
      <c r="I58" s="521"/>
      <c r="J58" s="678" t="s">
        <v>6</v>
      </c>
      <c r="K58" s="519"/>
      <c r="L58" s="520"/>
      <c r="M58" s="519"/>
      <c r="N58" s="679"/>
      <c r="O58" s="519"/>
      <c r="P58" s="520"/>
      <c r="Q58" s="519"/>
      <c r="R58" s="679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675"/>
      <c r="AJ58" s="675"/>
      <c r="AK58" s="675"/>
      <c r="AL58" s="528"/>
      <c r="AM58" s="528"/>
      <c r="AN58" s="528"/>
      <c r="AO58" s="528"/>
      <c r="AP58" s="528"/>
      <c r="AQ58" s="528"/>
      <c r="AR58" s="528"/>
      <c r="AS58" s="528"/>
    </row>
    <row r="59" spans="1:45" s="674" customFormat="1" ht="9" customHeight="1" x14ac:dyDescent="0.25">
      <c r="A59" s="534"/>
      <c r="B59" s="535"/>
      <c r="C59" s="535"/>
      <c r="D59" s="536"/>
      <c r="E59" s="677"/>
      <c r="F59" s="528"/>
      <c r="G59" s="677"/>
      <c r="H59" s="528"/>
      <c r="I59" s="521"/>
      <c r="J59" s="678" t="s">
        <v>7</v>
      </c>
      <c r="K59" s="519"/>
      <c r="L59" s="520"/>
      <c r="M59" s="519"/>
      <c r="N59" s="679"/>
      <c r="O59" s="514"/>
      <c r="P59" s="546"/>
      <c r="Q59" s="514"/>
      <c r="R59" s="682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675"/>
      <c r="AJ59" s="675"/>
      <c r="AK59" s="675"/>
      <c r="AL59" s="528"/>
      <c r="AM59" s="528"/>
      <c r="AN59" s="528"/>
      <c r="AO59" s="528"/>
      <c r="AP59" s="528"/>
      <c r="AQ59" s="528"/>
      <c r="AR59" s="528"/>
      <c r="AS59" s="528"/>
    </row>
    <row r="60" spans="1:45" s="674" customFormat="1" ht="9" customHeight="1" x14ac:dyDescent="0.25">
      <c r="A60" s="537"/>
      <c r="B60" s="538"/>
      <c r="C60" s="530"/>
      <c r="D60" s="531"/>
      <c r="E60" s="677"/>
      <c r="F60" s="528"/>
      <c r="G60" s="677"/>
      <c r="H60" s="528"/>
      <c r="I60" s="521"/>
      <c r="J60" s="678" t="s">
        <v>8</v>
      </c>
      <c r="K60" s="519"/>
      <c r="L60" s="520"/>
      <c r="M60" s="519"/>
      <c r="N60" s="679"/>
      <c r="O60" s="508" t="s">
        <v>31</v>
      </c>
      <c r="P60" s="680"/>
      <c r="Q60" s="680"/>
      <c r="R60" s="679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675"/>
      <c r="AJ60" s="675"/>
      <c r="AK60" s="675"/>
      <c r="AL60" s="528"/>
      <c r="AM60" s="528"/>
      <c r="AN60" s="528"/>
      <c r="AO60" s="528"/>
      <c r="AP60" s="528"/>
      <c r="AQ60" s="528"/>
      <c r="AR60" s="528"/>
      <c r="AS60" s="528"/>
    </row>
    <row r="61" spans="1:45" s="674" customFormat="1" ht="9" customHeight="1" x14ac:dyDescent="0.25">
      <c r="A61" s="537"/>
      <c r="B61" s="538"/>
      <c r="C61" s="684"/>
      <c r="D61" s="539"/>
      <c r="E61" s="677"/>
      <c r="F61" s="528"/>
      <c r="G61" s="677"/>
      <c r="H61" s="528"/>
      <c r="I61" s="521"/>
      <c r="J61" s="678" t="s">
        <v>9</v>
      </c>
      <c r="K61" s="519"/>
      <c r="L61" s="520"/>
      <c r="M61" s="519"/>
      <c r="N61" s="679"/>
      <c r="O61" s="519"/>
      <c r="P61" s="520"/>
      <c r="Q61" s="519"/>
      <c r="R61" s="679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675"/>
      <c r="AJ61" s="675"/>
      <c r="AK61" s="675"/>
      <c r="AL61" s="528"/>
      <c r="AM61" s="528"/>
      <c r="AN61" s="528"/>
      <c r="AO61" s="528"/>
      <c r="AP61" s="528"/>
      <c r="AQ61" s="528"/>
      <c r="AR61" s="528"/>
      <c r="AS61" s="528"/>
    </row>
    <row r="62" spans="1:45" s="674" customFormat="1" ht="9" customHeight="1" x14ac:dyDescent="0.25">
      <c r="A62" s="540"/>
      <c r="B62" s="541"/>
      <c r="C62" s="685"/>
      <c r="D62" s="542"/>
      <c r="E62" s="686"/>
      <c r="F62" s="544"/>
      <c r="G62" s="686"/>
      <c r="H62" s="544"/>
      <c r="I62" s="547"/>
      <c r="J62" s="687" t="s">
        <v>10</v>
      </c>
      <c r="K62" s="514"/>
      <c r="L62" s="546"/>
      <c r="M62" s="514"/>
      <c r="N62" s="682"/>
      <c r="O62" s="514" t="str">
        <f>R4</f>
        <v>Nagyistók-Nádasi Judit</v>
      </c>
      <c r="P62" s="546"/>
      <c r="Q62" s="514"/>
      <c r="R62" s="688">
        <f>MIN(4,'B-U11-F-III.kcs elo'!Q5)</f>
        <v>4</v>
      </c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675"/>
      <c r="AJ62" s="675"/>
      <c r="AK62" s="675"/>
      <c r="AL62" s="528"/>
      <c r="AM62" s="528"/>
      <c r="AN62" s="528"/>
      <c r="AO62" s="528"/>
      <c r="AP62" s="528"/>
      <c r="AQ62" s="528"/>
      <c r="AR62" s="528"/>
      <c r="AS62" s="528"/>
    </row>
    <row r="63" spans="1:45" x14ac:dyDescent="0.25"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L63" s="468"/>
      <c r="AM63" s="468"/>
      <c r="AN63" s="468"/>
      <c r="AO63" s="468"/>
      <c r="AP63" s="468"/>
      <c r="AQ63" s="468"/>
      <c r="AR63" s="468"/>
      <c r="AS63" s="468"/>
    </row>
    <row r="64" spans="1:45" x14ac:dyDescent="0.25"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L64" s="468"/>
      <c r="AM64" s="468"/>
      <c r="AN64" s="468"/>
      <c r="AO64" s="468"/>
      <c r="AP64" s="468"/>
      <c r="AQ64" s="468"/>
      <c r="AR64" s="468"/>
      <c r="AS64" s="468"/>
    </row>
    <row r="65" spans="20:45" x14ac:dyDescent="0.25"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L65" s="468"/>
      <c r="AM65" s="468"/>
      <c r="AN65" s="468"/>
      <c r="AO65" s="468"/>
      <c r="AP65" s="468"/>
      <c r="AQ65" s="468"/>
      <c r="AR65" s="468"/>
      <c r="AS65" s="468"/>
    </row>
    <row r="66" spans="20:45" x14ac:dyDescent="0.25"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L66" s="468"/>
      <c r="AM66" s="468"/>
      <c r="AN66" s="468"/>
      <c r="AO66" s="468"/>
      <c r="AP66" s="468"/>
      <c r="AQ66" s="468"/>
      <c r="AR66" s="468"/>
      <c r="AS66" s="468"/>
    </row>
    <row r="67" spans="20:45" x14ac:dyDescent="0.25"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L67" s="468"/>
      <c r="AM67" s="468"/>
      <c r="AN67" s="468"/>
      <c r="AO67" s="468"/>
      <c r="AP67" s="468"/>
      <c r="AQ67" s="468"/>
      <c r="AR67" s="468"/>
      <c r="AS67" s="468"/>
    </row>
    <row r="68" spans="20:45" x14ac:dyDescent="0.25"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L68" s="468"/>
      <c r="AM68" s="468"/>
      <c r="AN68" s="468"/>
      <c r="AO68" s="468"/>
      <c r="AP68" s="468"/>
      <c r="AQ68" s="468"/>
      <c r="AR68" s="468"/>
      <c r="AS68" s="468"/>
    </row>
    <row r="69" spans="20:45" x14ac:dyDescent="0.25"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L69" s="468"/>
      <c r="AM69" s="468"/>
      <c r="AN69" s="468"/>
      <c r="AO69" s="468"/>
      <c r="AP69" s="468"/>
      <c r="AQ69" s="468"/>
      <c r="AR69" s="468"/>
      <c r="AS69" s="468"/>
    </row>
    <row r="70" spans="20:45" x14ac:dyDescent="0.25"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L70" s="468"/>
      <c r="AM70" s="468"/>
      <c r="AN70" s="468"/>
      <c r="AO70" s="468"/>
      <c r="AP70" s="468"/>
      <c r="AQ70" s="468"/>
      <c r="AR70" s="468"/>
      <c r="AS70" s="468"/>
    </row>
    <row r="71" spans="20:45" x14ac:dyDescent="0.25"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L71" s="468"/>
      <c r="AM71" s="468"/>
      <c r="AN71" s="468"/>
      <c r="AO71" s="468"/>
      <c r="AP71" s="468"/>
      <c r="AQ71" s="468"/>
      <c r="AR71" s="468"/>
      <c r="AS71" s="468"/>
    </row>
    <row r="72" spans="20:45" x14ac:dyDescent="0.25"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L72" s="468"/>
      <c r="AM72" s="468"/>
      <c r="AN72" s="468"/>
      <c r="AO72" s="468"/>
      <c r="AP72" s="468"/>
      <c r="AQ72" s="468"/>
      <c r="AR72" s="468"/>
      <c r="AS72" s="468"/>
    </row>
    <row r="73" spans="20:45" x14ac:dyDescent="0.25"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L73" s="468"/>
      <c r="AM73" s="468"/>
      <c r="AN73" s="468"/>
      <c r="AO73" s="468"/>
      <c r="AP73" s="468"/>
      <c r="AQ73" s="468"/>
      <c r="AR73" s="468"/>
      <c r="AS73" s="468"/>
    </row>
    <row r="74" spans="20:45" x14ac:dyDescent="0.25"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L74" s="468"/>
      <c r="AM74" s="468"/>
      <c r="AN74" s="468"/>
      <c r="AO74" s="468"/>
      <c r="AP74" s="468"/>
      <c r="AQ74" s="468"/>
      <c r="AR74" s="468"/>
      <c r="AS74" s="468"/>
    </row>
    <row r="75" spans="20:45" x14ac:dyDescent="0.25"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L75" s="468"/>
      <c r="AM75" s="468"/>
      <c r="AN75" s="468"/>
      <c r="AO75" s="468"/>
      <c r="AP75" s="468"/>
      <c r="AQ75" s="468"/>
      <c r="AR75" s="468"/>
      <c r="AS75" s="468"/>
    </row>
    <row r="76" spans="20:45" x14ac:dyDescent="0.25"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L76" s="468"/>
      <c r="AM76" s="468"/>
      <c r="AN76" s="468"/>
      <c r="AO76" s="468"/>
      <c r="AP76" s="468"/>
      <c r="AQ76" s="468"/>
      <c r="AR76" s="468"/>
      <c r="AS76" s="468"/>
    </row>
    <row r="77" spans="20:45" x14ac:dyDescent="0.25"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L77" s="468"/>
      <c r="AM77" s="468"/>
      <c r="AN77" s="468"/>
      <c r="AO77" s="468"/>
      <c r="AP77" s="468"/>
      <c r="AQ77" s="468"/>
      <c r="AR77" s="468"/>
      <c r="AS77" s="468"/>
    </row>
    <row r="78" spans="20:45" x14ac:dyDescent="0.25"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L78" s="468"/>
      <c r="AM78" s="468"/>
      <c r="AN78" s="468"/>
      <c r="AO78" s="468"/>
      <c r="AP78" s="468"/>
      <c r="AQ78" s="468"/>
      <c r="AR78" s="468"/>
      <c r="AS78" s="468"/>
    </row>
    <row r="79" spans="20:45" x14ac:dyDescent="0.25"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L79" s="468"/>
      <c r="AM79" s="468"/>
      <c r="AN79" s="468"/>
      <c r="AO79" s="468"/>
      <c r="AP79" s="468"/>
      <c r="AQ79" s="468"/>
      <c r="AR79" s="468"/>
      <c r="AS79" s="468"/>
    </row>
    <row r="80" spans="20:45" x14ac:dyDescent="0.25"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L80" s="468"/>
      <c r="AM80" s="468"/>
      <c r="AN80" s="468"/>
      <c r="AO80" s="468"/>
      <c r="AP80" s="468"/>
      <c r="AQ80" s="468"/>
      <c r="AR80" s="468"/>
      <c r="AS80" s="468"/>
    </row>
    <row r="81" spans="20:45" x14ac:dyDescent="0.25"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L81" s="468"/>
      <c r="AM81" s="468"/>
      <c r="AN81" s="468"/>
      <c r="AO81" s="468"/>
      <c r="AP81" s="468"/>
      <c r="AQ81" s="468"/>
      <c r="AR81" s="468"/>
      <c r="AS81" s="468"/>
    </row>
    <row r="82" spans="20:45" x14ac:dyDescent="0.25"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L82" s="468"/>
      <c r="AM82" s="468"/>
      <c r="AN82" s="468"/>
      <c r="AO82" s="468"/>
      <c r="AP82" s="468"/>
      <c r="AQ82" s="468"/>
      <c r="AR82" s="468"/>
      <c r="AS82" s="468"/>
    </row>
    <row r="83" spans="20:45" x14ac:dyDescent="0.25"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L83" s="468"/>
      <c r="AM83" s="468"/>
      <c r="AN83" s="468"/>
      <c r="AO83" s="468"/>
      <c r="AP83" s="468"/>
      <c r="AQ83" s="468"/>
      <c r="AR83" s="468"/>
      <c r="AS83" s="468"/>
    </row>
    <row r="84" spans="20:45" x14ac:dyDescent="0.25"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L84" s="468"/>
      <c r="AM84" s="468"/>
      <c r="AN84" s="468"/>
      <c r="AO84" s="468"/>
      <c r="AP84" s="468"/>
      <c r="AQ84" s="468"/>
      <c r="AR84" s="468"/>
      <c r="AS84" s="468"/>
    </row>
    <row r="85" spans="20:45" x14ac:dyDescent="0.25"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L85" s="468"/>
      <c r="AM85" s="468"/>
      <c r="AN85" s="468"/>
      <c r="AO85" s="468"/>
      <c r="AP85" s="468"/>
      <c r="AQ85" s="468"/>
      <c r="AR85" s="468"/>
      <c r="AS85" s="468"/>
    </row>
    <row r="86" spans="20:45" x14ac:dyDescent="0.25"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L86" s="468"/>
      <c r="AM86" s="468"/>
      <c r="AN86" s="468"/>
      <c r="AO86" s="468"/>
      <c r="AP86" s="468"/>
      <c r="AQ86" s="468"/>
      <c r="AR86" s="468"/>
      <c r="AS86" s="468"/>
    </row>
    <row r="87" spans="20:45" x14ac:dyDescent="0.25"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L87" s="468"/>
      <c r="AM87" s="468"/>
      <c r="AN87" s="468"/>
      <c r="AO87" s="468"/>
      <c r="AP87" s="468"/>
      <c r="AQ87" s="468"/>
      <c r="AR87" s="468"/>
      <c r="AS87" s="468"/>
    </row>
    <row r="88" spans="20:45" x14ac:dyDescent="0.25"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L88" s="468"/>
      <c r="AM88" s="468"/>
      <c r="AN88" s="468"/>
      <c r="AO88" s="468"/>
      <c r="AP88" s="468"/>
      <c r="AQ88" s="468"/>
      <c r="AR88" s="468"/>
      <c r="AS88" s="468"/>
    </row>
    <row r="89" spans="20:45" x14ac:dyDescent="0.25"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L89" s="468"/>
      <c r="AM89" s="468"/>
      <c r="AN89" s="468"/>
      <c r="AO89" s="468"/>
      <c r="AP89" s="468"/>
      <c r="AQ89" s="468"/>
      <c r="AR89" s="468"/>
      <c r="AS89" s="468"/>
    </row>
    <row r="90" spans="20:45" x14ac:dyDescent="0.25">
      <c r="T90" s="468"/>
      <c r="U90" s="468"/>
      <c r="V90" s="468"/>
      <c r="W90" s="468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L90" s="468"/>
      <c r="AM90" s="468"/>
      <c r="AN90" s="468"/>
      <c r="AO90" s="468"/>
      <c r="AP90" s="468"/>
      <c r="AQ90" s="468"/>
      <c r="AR90" s="468"/>
      <c r="AS90" s="468"/>
    </row>
    <row r="91" spans="20:45" x14ac:dyDescent="0.25">
      <c r="T91" s="468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L91" s="468"/>
      <c r="AM91" s="468"/>
      <c r="AN91" s="468"/>
      <c r="AO91" s="468"/>
      <c r="AP91" s="468"/>
      <c r="AQ91" s="468"/>
      <c r="AR91" s="468"/>
      <c r="AS91" s="468"/>
    </row>
    <row r="92" spans="20:45" x14ac:dyDescent="0.25"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L92" s="468"/>
      <c r="AM92" s="468"/>
      <c r="AN92" s="468"/>
      <c r="AO92" s="468"/>
      <c r="AP92" s="468"/>
      <c r="AQ92" s="468"/>
      <c r="AR92" s="468"/>
      <c r="AS92" s="468"/>
    </row>
    <row r="93" spans="20:45" x14ac:dyDescent="0.25">
      <c r="T93" s="468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L93" s="468"/>
      <c r="AM93" s="468"/>
      <c r="AN93" s="468"/>
      <c r="AO93" s="468"/>
      <c r="AP93" s="468"/>
      <c r="AQ93" s="468"/>
      <c r="AR93" s="468"/>
      <c r="AS93" s="468"/>
    </row>
    <row r="94" spans="20:45" x14ac:dyDescent="0.25">
      <c r="T94" s="468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L94" s="468"/>
      <c r="AM94" s="468"/>
      <c r="AN94" s="468"/>
      <c r="AO94" s="468"/>
      <c r="AP94" s="468"/>
      <c r="AQ94" s="468"/>
      <c r="AR94" s="468"/>
      <c r="AS94" s="468"/>
    </row>
    <row r="95" spans="20:45" x14ac:dyDescent="0.25"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L95" s="468"/>
      <c r="AM95" s="468"/>
      <c r="AN95" s="468"/>
      <c r="AO95" s="468"/>
      <c r="AP95" s="468"/>
      <c r="AQ95" s="468"/>
      <c r="AR95" s="468"/>
      <c r="AS95" s="468"/>
    </row>
    <row r="96" spans="20:45" x14ac:dyDescent="0.25">
      <c r="T96" s="468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L96" s="468"/>
      <c r="AM96" s="468"/>
      <c r="AN96" s="468"/>
      <c r="AO96" s="468"/>
      <c r="AP96" s="468"/>
      <c r="AQ96" s="468"/>
      <c r="AR96" s="468"/>
      <c r="AS96" s="468"/>
    </row>
    <row r="97" spans="20:45" x14ac:dyDescent="0.25">
      <c r="T97" s="468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L97" s="468"/>
      <c r="AM97" s="468"/>
      <c r="AN97" s="468"/>
      <c r="AO97" s="468"/>
      <c r="AP97" s="468"/>
      <c r="AQ97" s="468"/>
      <c r="AR97" s="468"/>
      <c r="AS97" s="468"/>
    </row>
    <row r="98" spans="20:45" x14ac:dyDescent="0.25">
      <c r="T98" s="468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L98" s="468"/>
      <c r="AM98" s="468"/>
      <c r="AN98" s="468"/>
      <c r="AO98" s="468"/>
      <c r="AP98" s="468"/>
      <c r="AQ98" s="468"/>
      <c r="AR98" s="468"/>
      <c r="AS98" s="468"/>
    </row>
    <row r="99" spans="20:45" x14ac:dyDescent="0.25"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L99" s="468"/>
      <c r="AM99" s="468"/>
      <c r="AN99" s="468"/>
      <c r="AO99" s="468"/>
      <c r="AP99" s="468"/>
      <c r="AQ99" s="468"/>
      <c r="AR99" s="468"/>
      <c r="AS99" s="468"/>
    </row>
    <row r="100" spans="20:45" x14ac:dyDescent="0.25">
      <c r="T100" s="468"/>
      <c r="U100" s="468"/>
      <c r="V100" s="468"/>
      <c r="W100" s="468"/>
      <c r="X100" s="468"/>
      <c r="Y100" s="468"/>
      <c r="Z100" s="468"/>
      <c r="AA100" s="468"/>
      <c r="AB100" s="468"/>
      <c r="AC100" s="468"/>
      <c r="AD100" s="468"/>
      <c r="AE100" s="468"/>
      <c r="AF100" s="468"/>
      <c r="AG100" s="468"/>
      <c r="AH100" s="468"/>
      <c r="AL100" s="468"/>
      <c r="AM100" s="468"/>
      <c r="AN100" s="468"/>
      <c r="AO100" s="468"/>
      <c r="AP100" s="468"/>
      <c r="AQ100" s="468"/>
      <c r="AR100" s="468"/>
      <c r="AS100" s="468"/>
    </row>
    <row r="101" spans="20:45" x14ac:dyDescent="0.25"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L101" s="468"/>
      <c r="AM101" s="468"/>
      <c r="AN101" s="468"/>
      <c r="AO101" s="468"/>
      <c r="AP101" s="468"/>
      <c r="AQ101" s="468"/>
      <c r="AR101" s="468"/>
      <c r="AS101" s="468"/>
    </row>
    <row r="102" spans="20:45" x14ac:dyDescent="0.25">
      <c r="T102" s="468"/>
      <c r="U102" s="468"/>
      <c r="V102" s="468"/>
      <c r="W102" s="468"/>
      <c r="X102" s="468"/>
      <c r="Y102" s="468"/>
      <c r="Z102" s="468"/>
      <c r="AA102" s="468"/>
      <c r="AB102" s="468"/>
      <c r="AC102" s="468"/>
      <c r="AD102" s="468"/>
      <c r="AE102" s="468"/>
      <c r="AF102" s="468"/>
      <c r="AG102" s="468"/>
      <c r="AH102" s="468"/>
      <c r="AL102" s="468"/>
      <c r="AM102" s="468"/>
      <c r="AN102" s="468"/>
      <c r="AO102" s="468"/>
      <c r="AP102" s="468"/>
      <c r="AQ102" s="468"/>
      <c r="AR102" s="468"/>
      <c r="AS102" s="468"/>
    </row>
    <row r="103" spans="20:45" x14ac:dyDescent="0.25"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L103" s="468"/>
      <c r="AM103" s="468"/>
      <c r="AN103" s="468"/>
      <c r="AO103" s="468"/>
      <c r="AP103" s="468"/>
      <c r="AQ103" s="468"/>
      <c r="AR103" s="468"/>
      <c r="AS103" s="468"/>
    </row>
    <row r="104" spans="20:45" x14ac:dyDescent="0.25">
      <c r="T104" s="468"/>
      <c r="U104" s="468"/>
      <c r="V104" s="468"/>
      <c r="W104" s="468"/>
      <c r="X104" s="468"/>
      <c r="Y104" s="468"/>
      <c r="Z104" s="468"/>
      <c r="AA104" s="468"/>
      <c r="AB104" s="468"/>
      <c r="AC104" s="468"/>
      <c r="AD104" s="468"/>
      <c r="AE104" s="468"/>
      <c r="AF104" s="468"/>
      <c r="AG104" s="468"/>
      <c r="AH104" s="468"/>
      <c r="AL104" s="468"/>
      <c r="AM104" s="468"/>
      <c r="AN104" s="468"/>
      <c r="AO104" s="468"/>
      <c r="AP104" s="468"/>
      <c r="AQ104" s="468"/>
      <c r="AR104" s="468"/>
      <c r="AS104" s="468"/>
    </row>
    <row r="105" spans="20:45" x14ac:dyDescent="0.25"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L105" s="468"/>
      <c r="AM105" s="468"/>
      <c r="AN105" s="468"/>
      <c r="AO105" s="468"/>
      <c r="AP105" s="468"/>
      <c r="AQ105" s="468"/>
      <c r="AR105" s="468"/>
      <c r="AS105" s="468"/>
    </row>
    <row r="106" spans="20:45" x14ac:dyDescent="0.25"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L106" s="468"/>
      <c r="AM106" s="468"/>
      <c r="AN106" s="468"/>
      <c r="AO106" s="468"/>
      <c r="AP106" s="468"/>
      <c r="AQ106" s="468"/>
      <c r="AR106" s="468"/>
      <c r="AS106" s="468"/>
    </row>
    <row r="107" spans="20:45" x14ac:dyDescent="0.25">
      <c r="T107" s="468"/>
      <c r="U107" s="468"/>
      <c r="V107" s="468"/>
      <c r="W107" s="468"/>
      <c r="X107" s="468"/>
      <c r="Y107" s="468"/>
      <c r="Z107" s="468"/>
      <c r="AA107" s="468"/>
      <c r="AB107" s="468"/>
      <c r="AC107" s="468"/>
      <c r="AD107" s="468"/>
      <c r="AE107" s="468"/>
      <c r="AF107" s="468"/>
      <c r="AG107" s="468"/>
      <c r="AH107" s="468"/>
      <c r="AL107" s="468"/>
      <c r="AM107" s="468"/>
      <c r="AN107" s="468"/>
      <c r="AO107" s="468"/>
      <c r="AP107" s="468"/>
      <c r="AQ107" s="468"/>
      <c r="AR107" s="468"/>
      <c r="AS107" s="468"/>
    </row>
    <row r="108" spans="20:45" x14ac:dyDescent="0.25">
      <c r="T108" s="468"/>
      <c r="U108" s="468"/>
      <c r="V108" s="468"/>
      <c r="W108" s="468"/>
      <c r="X108" s="468"/>
      <c r="Y108" s="468"/>
      <c r="Z108" s="468"/>
      <c r="AA108" s="468"/>
      <c r="AB108" s="468"/>
      <c r="AC108" s="468"/>
      <c r="AD108" s="468"/>
      <c r="AE108" s="468"/>
      <c r="AF108" s="468"/>
      <c r="AG108" s="468"/>
      <c r="AH108" s="468"/>
      <c r="AL108" s="468"/>
      <c r="AM108" s="468"/>
      <c r="AN108" s="468"/>
      <c r="AO108" s="468"/>
      <c r="AP108" s="468"/>
      <c r="AQ108" s="468"/>
      <c r="AR108" s="468"/>
      <c r="AS108" s="468"/>
    </row>
    <row r="109" spans="20:45" x14ac:dyDescent="0.25">
      <c r="T109" s="468"/>
      <c r="U109" s="468"/>
      <c r="V109" s="468"/>
      <c r="W109" s="468"/>
      <c r="X109" s="468"/>
      <c r="Y109" s="468"/>
      <c r="Z109" s="468"/>
      <c r="AA109" s="468"/>
      <c r="AB109" s="468"/>
      <c r="AC109" s="468"/>
      <c r="AD109" s="468"/>
      <c r="AE109" s="468"/>
      <c r="AF109" s="468"/>
      <c r="AG109" s="468"/>
      <c r="AH109" s="468"/>
      <c r="AL109" s="468"/>
      <c r="AM109" s="468"/>
      <c r="AN109" s="468"/>
      <c r="AO109" s="468"/>
      <c r="AP109" s="468"/>
      <c r="AQ109" s="468"/>
      <c r="AR109" s="468"/>
      <c r="AS109" s="468"/>
    </row>
    <row r="110" spans="20:45" x14ac:dyDescent="0.25">
      <c r="T110" s="468"/>
      <c r="U110" s="468"/>
      <c r="V110" s="468"/>
      <c r="W110" s="468"/>
      <c r="X110" s="468"/>
      <c r="Y110" s="468"/>
      <c r="Z110" s="468"/>
      <c r="AA110" s="468"/>
      <c r="AB110" s="468"/>
      <c r="AC110" s="468"/>
      <c r="AD110" s="468"/>
      <c r="AE110" s="468"/>
      <c r="AF110" s="468"/>
      <c r="AG110" s="468"/>
      <c r="AH110" s="468"/>
      <c r="AL110" s="468"/>
      <c r="AM110" s="468"/>
      <c r="AN110" s="468"/>
      <c r="AO110" s="468"/>
      <c r="AP110" s="468"/>
      <c r="AQ110" s="468"/>
      <c r="AR110" s="468"/>
      <c r="AS110" s="468"/>
    </row>
    <row r="111" spans="20:45" x14ac:dyDescent="0.25">
      <c r="T111" s="468"/>
      <c r="U111" s="468"/>
      <c r="V111" s="468"/>
      <c r="W111" s="468"/>
      <c r="X111" s="468"/>
      <c r="Y111" s="468"/>
      <c r="Z111" s="468"/>
      <c r="AA111" s="468"/>
      <c r="AB111" s="468"/>
      <c r="AC111" s="468"/>
      <c r="AD111" s="468"/>
      <c r="AE111" s="468"/>
      <c r="AF111" s="468"/>
      <c r="AG111" s="468"/>
      <c r="AH111" s="468"/>
      <c r="AL111" s="468"/>
      <c r="AM111" s="468"/>
      <c r="AN111" s="468"/>
      <c r="AO111" s="468"/>
      <c r="AP111" s="468"/>
      <c r="AQ111" s="468"/>
      <c r="AR111" s="468"/>
      <c r="AS111" s="468"/>
    </row>
    <row r="112" spans="20:45" x14ac:dyDescent="0.25">
      <c r="T112" s="468"/>
      <c r="U112" s="468"/>
      <c r="V112" s="468"/>
      <c r="W112" s="468"/>
      <c r="X112" s="468"/>
      <c r="Y112" s="468"/>
      <c r="Z112" s="468"/>
      <c r="AA112" s="468"/>
      <c r="AB112" s="468"/>
      <c r="AC112" s="468"/>
      <c r="AD112" s="468"/>
      <c r="AE112" s="468"/>
      <c r="AF112" s="468"/>
      <c r="AG112" s="468"/>
      <c r="AH112" s="468"/>
      <c r="AL112" s="468"/>
      <c r="AM112" s="468"/>
      <c r="AN112" s="468"/>
      <c r="AO112" s="468"/>
      <c r="AP112" s="468"/>
      <c r="AQ112" s="468"/>
      <c r="AR112" s="468"/>
      <c r="AS112" s="468"/>
    </row>
    <row r="113" spans="20:45" x14ac:dyDescent="0.25">
      <c r="T113" s="468"/>
      <c r="U113" s="468"/>
      <c r="V113" s="468"/>
      <c r="W113" s="468"/>
      <c r="X113" s="468"/>
      <c r="Y113" s="468"/>
      <c r="Z113" s="468"/>
      <c r="AA113" s="468"/>
      <c r="AB113" s="468"/>
      <c r="AC113" s="468"/>
      <c r="AD113" s="468"/>
      <c r="AE113" s="468"/>
      <c r="AF113" s="468"/>
      <c r="AG113" s="468"/>
      <c r="AH113" s="468"/>
      <c r="AL113" s="468"/>
      <c r="AM113" s="468"/>
      <c r="AN113" s="468"/>
      <c r="AO113" s="468"/>
      <c r="AP113" s="468"/>
      <c r="AQ113" s="468"/>
      <c r="AR113" s="468"/>
      <c r="AS113" s="468"/>
    </row>
    <row r="114" spans="20:45" x14ac:dyDescent="0.25">
      <c r="T114" s="468"/>
      <c r="U114" s="468"/>
      <c r="V114" s="468"/>
      <c r="W114" s="468"/>
      <c r="X114" s="468"/>
      <c r="Y114" s="468"/>
      <c r="Z114" s="468"/>
      <c r="AA114" s="468"/>
      <c r="AB114" s="468"/>
      <c r="AC114" s="468"/>
      <c r="AD114" s="468"/>
      <c r="AE114" s="468"/>
      <c r="AF114" s="468"/>
      <c r="AG114" s="468"/>
      <c r="AH114" s="468"/>
      <c r="AL114" s="468"/>
      <c r="AM114" s="468"/>
      <c r="AN114" s="468"/>
      <c r="AO114" s="468"/>
      <c r="AP114" s="468"/>
      <c r="AQ114" s="468"/>
      <c r="AR114" s="468"/>
      <c r="AS114" s="468"/>
    </row>
    <row r="115" spans="20:45" x14ac:dyDescent="0.25"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L115" s="468"/>
      <c r="AM115" s="468"/>
      <c r="AN115" s="468"/>
      <c r="AO115" s="468"/>
      <c r="AP115" s="468"/>
      <c r="AQ115" s="468"/>
      <c r="AR115" s="468"/>
      <c r="AS115" s="468"/>
    </row>
    <row r="116" spans="20:45" x14ac:dyDescent="0.25">
      <c r="T116" s="468"/>
      <c r="U116" s="468"/>
      <c r="V116" s="468"/>
      <c r="W116" s="468"/>
      <c r="X116" s="468"/>
      <c r="Y116" s="468"/>
      <c r="Z116" s="468"/>
      <c r="AA116" s="468"/>
      <c r="AB116" s="468"/>
      <c r="AC116" s="468"/>
      <c r="AD116" s="468"/>
      <c r="AE116" s="468"/>
      <c r="AF116" s="468"/>
      <c r="AG116" s="468"/>
      <c r="AH116" s="468"/>
      <c r="AL116" s="468"/>
      <c r="AM116" s="468"/>
      <c r="AN116" s="468"/>
      <c r="AO116" s="468"/>
      <c r="AP116" s="468"/>
      <c r="AQ116" s="468"/>
      <c r="AR116" s="468"/>
      <c r="AS116" s="468"/>
    </row>
    <row r="117" spans="20:45" x14ac:dyDescent="0.25"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L117" s="468"/>
      <c r="AM117" s="468"/>
      <c r="AN117" s="468"/>
      <c r="AO117" s="468"/>
      <c r="AP117" s="468"/>
      <c r="AQ117" s="468"/>
      <c r="AR117" s="468"/>
      <c r="AS117" s="468"/>
    </row>
    <row r="118" spans="20:45" x14ac:dyDescent="0.25">
      <c r="T118" s="468"/>
      <c r="U118" s="468"/>
      <c r="V118" s="468"/>
      <c r="W118" s="468"/>
      <c r="X118" s="468"/>
      <c r="Y118" s="468"/>
      <c r="Z118" s="468"/>
      <c r="AA118" s="468"/>
      <c r="AB118" s="468"/>
      <c r="AC118" s="468"/>
      <c r="AD118" s="468"/>
      <c r="AE118" s="468"/>
      <c r="AF118" s="468"/>
      <c r="AG118" s="468"/>
      <c r="AH118" s="468"/>
      <c r="AL118" s="468"/>
      <c r="AM118" s="468"/>
      <c r="AN118" s="468"/>
      <c r="AO118" s="468"/>
      <c r="AP118" s="468"/>
      <c r="AQ118" s="468"/>
      <c r="AR118" s="468"/>
      <c r="AS118" s="468"/>
    </row>
    <row r="119" spans="20:45" x14ac:dyDescent="0.25"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8"/>
      <c r="AE119" s="468"/>
      <c r="AF119" s="468"/>
      <c r="AG119" s="468"/>
      <c r="AH119" s="468"/>
      <c r="AL119" s="468"/>
      <c r="AM119" s="468"/>
      <c r="AN119" s="468"/>
      <c r="AO119" s="468"/>
      <c r="AP119" s="468"/>
      <c r="AQ119" s="468"/>
      <c r="AR119" s="468"/>
      <c r="AS119" s="468"/>
    </row>
    <row r="120" spans="20:45" x14ac:dyDescent="0.25">
      <c r="T120" s="468"/>
      <c r="U120" s="468"/>
      <c r="V120" s="468"/>
      <c r="W120" s="468"/>
      <c r="X120" s="468"/>
      <c r="Y120" s="468"/>
      <c r="Z120" s="468"/>
      <c r="AA120" s="468"/>
      <c r="AB120" s="468"/>
      <c r="AC120" s="468"/>
      <c r="AD120" s="468"/>
      <c r="AE120" s="468"/>
      <c r="AF120" s="468"/>
      <c r="AG120" s="468"/>
      <c r="AH120" s="468"/>
      <c r="AL120" s="468"/>
      <c r="AM120" s="468"/>
      <c r="AN120" s="468"/>
      <c r="AO120" s="468"/>
      <c r="AP120" s="468"/>
      <c r="AQ120" s="468"/>
      <c r="AR120" s="468"/>
      <c r="AS120" s="468"/>
    </row>
    <row r="121" spans="20:45" x14ac:dyDescent="0.25"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L121" s="468"/>
      <c r="AM121" s="468"/>
      <c r="AN121" s="468"/>
      <c r="AO121" s="468"/>
      <c r="AP121" s="468"/>
      <c r="AQ121" s="468"/>
      <c r="AR121" s="468"/>
      <c r="AS121" s="468"/>
    </row>
    <row r="122" spans="20:45" x14ac:dyDescent="0.25"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L122" s="468"/>
      <c r="AM122" s="468"/>
      <c r="AN122" s="468"/>
      <c r="AO122" s="468"/>
      <c r="AP122" s="468"/>
      <c r="AQ122" s="468"/>
      <c r="AR122" s="468"/>
      <c r="AS122" s="468"/>
    </row>
    <row r="123" spans="20:45" x14ac:dyDescent="0.25"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L123" s="468"/>
      <c r="AM123" s="468"/>
      <c r="AN123" s="468"/>
      <c r="AO123" s="468"/>
      <c r="AP123" s="468"/>
      <c r="AQ123" s="468"/>
      <c r="AR123" s="468"/>
      <c r="AS123" s="468"/>
    </row>
    <row r="124" spans="20:45" x14ac:dyDescent="0.25">
      <c r="T124" s="468"/>
      <c r="U124" s="468"/>
      <c r="V124" s="468"/>
      <c r="W124" s="468"/>
      <c r="X124" s="468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L124" s="468"/>
      <c r="AM124" s="468"/>
      <c r="AN124" s="468"/>
      <c r="AO124" s="468"/>
      <c r="AP124" s="468"/>
      <c r="AQ124" s="468"/>
      <c r="AR124" s="468"/>
      <c r="AS124" s="468"/>
    </row>
    <row r="125" spans="20:45" x14ac:dyDescent="0.25">
      <c r="T125" s="468"/>
      <c r="U125" s="468"/>
      <c r="V125" s="468"/>
      <c r="W125" s="468"/>
      <c r="X125" s="468"/>
      <c r="Y125" s="468"/>
      <c r="Z125" s="468"/>
      <c r="AA125" s="468"/>
      <c r="AB125" s="468"/>
      <c r="AC125" s="468"/>
      <c r="AD125" s="468"/>
      <c r="AE125" s="468"/>
      <c r="AF125" s="468"/>
      <c r="AG125" s="468"/>
      <c r="AH125" s="468"/>
      <c r="AL125" s="468"/>
      <c r="AM125" s="468"/>
      <c r="AN125" s="468"/>
      <c r="AO125" s="468"/>
      <c r="AP125" s="468"/>
      <c r="AQ125" s="468"/>
      <c r="AR125" s="468"/>
      <c r="AS125" s="468"/>
    </row>
    <row r="126" spans="20:45" x14ac:dyDescent="0.25"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L126" s="468"/>
      <c r="AM126" s="468"/>
      <c r="AN126" s="468"/>
      <c r="AO126" s="468"/>
      <c r="AP126" s="468"/>
      <c r="AQ126" s="468"/>
      <c r="AR126" s="468"/>
      <c r="AS126" s="468"/>
    </row>
    <row r="127" spans="20:45" x14ac:dyDescent="0.25">
      <c r="T127" s="468"/>
      <c r="U127" s="468"/>
      <c r="V127" s="468"/>
      <c r="W127" s="468"/>
      <c r="X127" s="468"/>
      <c r="Y127" s="468"/>
      <c r="Z127" s="468"/>
      <c r="AA127" s="468"/>
      <c r="AB127" s="468"/>
      <c r="AC127" s="468"/>
      <c r="AD127" s="468"/>
      <c r="AE127" s="468"/>
      <c r="AF127" s="468"/>
      <c r="AG127" s="468"/>
      <c r="AH127" s="468"/>
      <c r="AL127" s="468"/>
      <c r="AM127" s="468"/>
      <c r="AN127" s="468"/>
      <c r="AO127" s="468"/>
      <c r="AP127" s="468"/>
      <c r="AQ127" s="468"/>
      <c r="AR127" s="468"/>
      <c r="AS127" s="468"/>
    </row>
    <row r="128" spans="20:45" x14ac:dyDescent="0.25">
      <c r="T128" s="468"/>
      <c r="U128" s="468"/>
      <c r="V128" s="468"/>
      <c r="W128" s="468"/>
      <c r="X128" s="468"/>
      <c r="Y128" s="468"/>
      <c r="Z128" s="468"/>
      <c r="AA128" s="468"/>
      <c r="AB128" s="468"/>
      <c r="AC128" s="468"/>
      <c r="AD128" s="468"/>
      <c r="AE128" s="468"/>
      <c r="AF128" s="468"/>
      <c r="AG128" s="468"/>
      <c r="AH128" s="468"/>
      <c r="AL128" s="468"/>
      <c r="AM128" s="468"/>
      <c r="AN128" s="468"/>
      <c r="AO128" s="468"/>
      <c r="AP128" s="468"/>
      <c r="AQ128" s="468"/>
      <c r="AR128" s="468"/>
      <c r="AS128" s="468"/>
    </row>
    <row r="129" spans="20:45" x14ac:dyDescent="0.25">
      <c r="T129" s="468"/>
      <c r="U129" s="468"/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/>
      <c r="AH129" s="468"/>
      <c r="AL129" s="468"/>
      <c r="AM129" s="468"/>
      <c r="AN129" s="468"/>
      <c r="AO129" s="468"/>
      <c r="AP129" s="468"/>
      <c r="AQ129" s="468"/>
      <c r="AR129" s="468"/>
      <c r="AS129" s="468"/>
    </row>
    <row r="130" spans="20:45" x14ac:dyDescent="0.25">
      <c r="T130" s="468"/>
      <c r="U130" s="468"/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/>
      <c r="AH130" s="468"/>
      <c r="AL130" s="468"/>
      <c r="AM130" s="468"/>
      <c r="AN130" s="468"/>
      <c r="AO130" s="468"/>
      <c r="AP130" s="468"/>
      <c r="AQ130" s="468"/>
      <c r="AR130" s="468"/>
      <c r="AS130" s="468"/>
    </row>
    <row r="131" spans="20:45" x14ac:dyDescent="0.25">
      <c r="T131" s="468"/>
      <c r="U131" s="468"/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/>
      <c r="AH131" s="468"/>
      <c r="AL131" s="468"/>
      <c r="AM131" s="468"/>
      <c r="AN131" s="468"/>
      <c r="AO131" s="468"/>
      <c r="AP131" s="468"/>
      <c r="AQ131" s="468"/>
      <c r="AR131" s="468"/>
      <c r="AS131" s="468"/>
    </row>
    <row r="132" spans="20:45" x14ac:dyDescent="0.25">
      <c r="T132" s="468"/>
      <c r="U132" s="468"/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/>
      <c r="AH132" s="468"/>
      <c r="AL132" s="468"/>
      <c r="AM132" s="468"/>
      <c r="AN132" s="468"/>
      <c r="AO132" s="468"/>
      <c r="AP132" s="468"/>
      <c r="AQ132" s="468"/>
      <c r="AR132" s="468"/>
      <c r="AS132" s="468"/>
    </row>
    <row r="133" spans="20:45" x14ac:dyDescent="0.25"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L133" s="468"/>
      <c r="AM133" s="468"/>
      <c r="AN133" s="468"/>
      <c r="AO133" s="468"/>
      <c r="AP133" s="468"/>
      <c r="AQ133" s="468"/>
      <c r="AR133" s="468"/>
      <c r="AS133" s="468"/>
    </row>
    <row r="134" spans="20:45" x14ac:dyDescent="0.25"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L134" s="468"/>
      <c r="AM134" s="468"/>
      <c r="AN134" s="468"/>
      <c r="AO134" s="468"/>
      <c r="AP134" s="468"/>
      <c r="AQ134" s="468"/>
      <c r="AR134" s="468"/>
      <c r="AS134" s="468"/>
    </row>
    <row r="135" spans="20:45" x14ac:dyDescent="0.25">
      <c r="T135" s="468"/>
      <c r="U135" s="468"/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/>
      <c r="AH135" s="468"/>
      <c r="AL135" s="468"/>
      <c r="AM135" s="468"/>
      <c r="AN135" s="468"/>
      <c r="AO135" s="468"/>
      <c r="AP135" s="468"/>
      <c r="AQ135" s="468"/>
      <c r="AR135" s="468"/>
      <c r="AS135" s="468"/>
    </row>
    <row r="136" spans="20:45" x14ac:dyDescent="0.25">
      <c r="T136" s="468"/>
      <c r="U136" s="468"/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/>
      <c r="AH136" s="468"/>
      <c r="AL136" s="468"/>
      <c r="AM136" s="468"/>
      <c r="AN136" s="468"/>
      <c r="AO136" s="468"/>
      <c r="AP136" s="468"/>
      <c r="AQ136" s="468"/>
      <c r="AR136" s="468"/>
      <c r="AS136" s="468"/>
    </row>
    <row r="137" spans="20:45" x14ac:dyDescent="0.25">
      <c r="T137" s="468"/>
      <c r="U137" s="468"/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/>
      <c r="AH137" s="468"/>
      <c r="AL137" s="468"/>
      <c r="AM137" s="468"/>
      <c r="AN137" s="468"/>
      <c r="AO137" s="468"/>
      <c r="AP137" s="468"/>
      <c r="AQ137" s="468"/>
      <c r="AR137" s="468"/>
      <c r="AS137" s="468"/>
    </row>
    <row r="138" spans="20:45" x14ac:dyDescent="0.25">
      <c r="T138" s="468"/>
      <c r="U138" s="468"/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/>
      <c r="AH138" s="468"/>
      <c r="AL138" s="468"/>
      <c r="AM138" s="468"/>
      <c r="AN138" s="468"/>
      <c r="AO138" s="468"/>
      <c r="AP138" s="468"/>
      <c r="AQ138" s="468"/>
      <c r="AR138" s="468"/>
      <c r="AS138" s="468"/>
    </row>
    <row r="139" spans="20:45" x14ac:dyDescent="0.25">
      <c r="T139" s="468"/>
      <c r="U139" s="468"/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/>
      <c r="AH139" s="468"/>
      <c r="AL139" s="468"/>
      <c r="AM139" s="468"/>
      <c r="AN139" s="468"/>
      <c r="AO139" s="468"/>
      <c r="AP139" s="468"/>
      <c r="AQ139" s="468"/>
      <c r="AR139" s="468"/>
      <c r="AS139" s="468"/>
    </row>
    <row r="140" spans="20:45" x14ac:dyDescent="0.25"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/>
      <c r="AH140" s="468"/>
      <c r="AL140" s="468"/>
      <c r="AM140" s="468"/>
      <c r="AN140" s="468"/>
      <c r="AO140" s="468"/>
      <c r="AP140" s="468"/>
      <c r="AQ140" s="468"/>
      <c r="AR140" s="468"/>
      <c r="AS140" s="46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414" priority="17" stopIfTrue="1">
      <formula>AND($E7&lt;9,$C7&gt;0)</formula>
    </cfRule>
  </conditionalFormatting>
  <conditionalFormatting sqref="I23 I43 K33 I31 K41 I51 I39 K49 I47 K10 M29 M45 I27 K25 I35 I8 I12 I16 I20 K18 M14">
    <cfRule type="expression" dxfId="413" priority="14" stopIfTrue="1">
      <formula>AND($O$1="CU",I8="Umpire")</formula>
    </cfRule>
    <cfRule type="expression" dxfId="412" priority="15" stopIfTrue="1">
      <formula>AND($O$1="CU",I8&lt;&gt;"Umpire",J8&lt;&gt;"")</formula>
    </cfRule>
    <cfRule type="expression" dxfId="411" priority="16" stopIfTrue="1">
      <formula>AND($O$1="CU",I8&lt;&gt;"Umpire")</formula>
    </cfRule>
  </conditionalFormatting>
  <conditionalFormatting sqref="E36 E30 E28 E26 E24 E22 E52 E50 E32 E48 E46 E44 E42 E40 E38 E34">
    <cfRule type="expression" dxfId="410" priority="13" stopIfTrue="1">
      <formula>AND($E22&lt;9,$C22&gt;0)</formula>
    </cfRule>
  </conditionalFormatting>
  <conditionalFormatting sqref="F38 F40 F42 F44 F46 F48 F50 F36 F22 F24 F26 F28 F30 F32 F34">
    <cfRule type="cellIs" dxfId="409" priority="11" stopIfTrue="1" operator="equal">
      <formula>"Bye"</formula>
    </cfRule>
    <cfRule type="expression" dxfId="408" priority="12" stopIfTrue="1">
      <formula>AND($E22&lt;9,$C22&gt;0)</formula>
    </cfRule>
  </conditionalFormatting>
  <conditionalFormatting sqref="M10 M18 O45 M41 M49 O14 O29 M25 M33 K8 K12 K16 K20 K39 K43 K47 K51 K23 K27 K31 K35">
    <cfRule type="expression" dxfId="407" priority="9" stopIfTrue="1">
      <formula>J8="as"</formula>
    </cfRule>
    <cfRule type="expression" dxfId="406" priority="10" stopIfTrue="1">
      <formula>J8="bs"</formula>
    </cfRule>
  </conditionalFormatting>
  <conditionalFormatting sqref="B40 B42 B44 B46 B48 B50 B52 B24 B26 B28 B30 B32 B34 B36 B38 B22">
    <cfRule type="cellIs" dxfId="405" priority="7" stopIfTrue="1" operator="equal">
      <formula>"QA"</formula>
    </cfRule>
    <cfRule type="cellIs" dxfId="404" priority="8" stopIfTrue="1" operator="equal">
      <formula>"DA"</formula>
    </cfRule>
  </conditionalFormatting>
  <conditionalFormatting sqref="R62 J8 J12 J16 J20 N14 L10 L18">
    <cfRule type="expression" dxfId="403" priority="6" stopIfTrue="1">
      <formula>$O$1="CU"</formula>
    </cfRule>
  </conditionalFormatting>
  <conditionalFormatting sqref="E21 E7">
    <cfRule type="expression" dxfId="402" priority="5" stopIfTrue="1">
      <formula>$E7&lt;5</formula>
    </cfRule>
  </conditionalFormatting>
  <conditionalFormatting sqref="F19 F21 F9 F17 F15 F13 F11 F7">
    <cfRule type="cellIs" dxfId="401" priority="4" stopIfTrue="1" operator="equal">
      <formula>"Bye"</formula>
    </cfRule>
  </conditionalFormatting>
  <conditionalFormatting sqref="O16">
    <cfRule type="expression" dxfId="400" priority="1" stopIfTrue="1">
      <formula>AND($O$1="CU",O16="Umpire")</formula>
    </cfRule>
    <cfRule type="expression" dxfId="399" priority="2" stopIfTrue="1">
      <formula>AND($O$1="CU",O16&lt;&gt;"Umpire",P16&lt;&gt;"")</formula>
    </cfRule>
    <cfRule type="expression" dxfId="39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47C3E273-9BA6-45F3-959A-1A8E4F22F6CE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Button 2">
              <controlPr defaultSize="0" print="0" autoFill="0" autoPict="0" macro="[1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6809-812D-47D7-86CF-0DCFA98A672B}">
  <sheetPr codeName="Sheet26">
    <tabColor indexed="42"/>
  </sheetPr>
  <dimension ref="A1:Q156"/>
  <sheetViews>
    <sheetView showGridLines="0" showZeros="0" zoomScale="117" zoomScaleNormal="117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6.21875" style="343" bestFit="1" customWidth="1"/>
    <col min="3" max="3" width="19.44140625" style="343" bestFit="1" customWidth="1"/>
    <col min="4" max="4" width="18.109375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">
        <v>293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391" t="s">
        <v>294</v>
      </c>
      <c r="C7" s="392" t="s">
        <v>295</v>
      </c>
      <c r="D7" s="393" t="s">
        <v>296</v>
      </c>
      <c r="E7" s="394" t="s">
        <v>297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160</v>
      </c>
      <c r="C8" s="392" t="s">
        <v>298</v>
      </c>
      <c r="D8" s="393" t="s">
        <v>119</v>
      </c>
      <c r="E8" s="394" t="s">
        <v>299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300</v>
      </c>
      <c r="C9" s="392" t="s">
        <v>301</v>
      </c>
      <c r="D9" s="393" t="s">
        <v>129</v>
      </c>
      <c r="E9" s="394" t="s">
        <v>302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 t="s">
        <v>303</v>
      </c>
      <c r="C10" s="392" t="s">
        <v>208</v>
      </c>
      <c r="D10" s="393" t="s">
        <v>129</v>
      </c>
      <c r="E10" s="394" t="s">
        <v>304</v>
      </c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1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1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1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1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1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1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1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1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397" priority="16" stopIfTrue="1">
      <formula>AND(ROUNDDOWN(($A$4-E7)/365.25,0)&lt;=13,G7&lt;&gt;"OK")</formula>
    </cfRule>
    <cfRule type="expression" dxfId="396" priority="17" stopIfTrue="1">
      <formula>AND(ROUNDDOWN(($A$4-E7)/365.25,0)&lt;=14,G7&lt;&gt;"OK")</formula>
    </cfRule>
    <cfRule type="expression" dxfId="395" priority="18" stopIfTrue="1">
      <formula>AND(ROUNDDOWN(($A$4-E7)/365.25,0)&lt;=17,G7&lt;&gt;"OK")</formula>
    </cfRule>
  </conditionalFormatting>
  <conditionalFormatting sqref="J7:J156">
    <cfRule type="cellIs" dxfId="394" priority="15" stopIfTrue="1" operator="equal">
      <formula>"Z"</formula>
    </cfRule>
  </conditionalFormatting>
  <conditionalFormatting sqref="A7:D156">
    <cfRule type="expression" dxfId="393" priority="14" stopIfTrue="1">
      <formula>$Q7&gt;=1</formula>
    </cfRule>
  </conditionalFormatting>
  <conditionalFormatting sqref="E7:E14">
    <cfRule type="expression" dxfId="392" priority="11" stopIfTrue="1">
      <formula>AND(ROUNDDOWN(($A$4-E7)/365.25,0)&lt;=13,G7&lt;&gt;"OK")</formula>
    </cfRule>
    <cfRule type="expression" dxfId="391" priority="12" stopIfTrue="1">
      <formula>AND(ROUNDDOWN(($A$4-E7)/365.25,0)&lt;=14,G7&lt;&gt;"OK")</formula>
    </cfRule>
    <cfRule type="expression" dxfId="390" priority="13" stopIfTrue="1">
      <formula>AND(ROUNDDOWN(($A$4-E7)/365.25,0)&lt;=17,G7&lt;&gt;"OK")</formula>
    </cfRule>
  </conditionalFormatting>
  <conditionalFormatting sqref="J7:J14">
    <cfRule type="cellIs" dxfId="389" priority="10" stopIfTrue="1" operator="equal">
      <formula>"Z"</formula>
    </cfRule>
  </conditionalFormatting>
  <conditionalFormatting sqref="B7:D14">
    <cfRule type="expression" dxfId="388" priority="9" stopIfTrue="1">
      <formula>$Q7&gt;=1</formula>
    </cfRule>
  </conditionalFormatting>
  <conditionalFormatting sqref="E7:E14">
    <cfRule type="expression" dxfId="387" priority="6" stopIfTrue="1">
      <formula>AND(ROUNDDOWN(($A$4-E7)/365.25,0)&lt;=13,G7&lt;&gt;"OK")</formula>
    </cfRule>
    <cfRule type="expression" dxfId="386" priority="7" stopIfTrue="1">
      <formula>AND(ROUNDDOWN(($A$4-E7)/365.25,0)&lt;=14,G7&lt;&gt;"OK")</formula>
    </cfRule>
    <cfRule type="expression" dxfId="385" priority="8" stopIfTrue="1">
      <formula>AND(ROUNDDOWN(($A$4-E7)/365.25,0)&lt;=17,G7&lt;&gt;"OK")</formula>
    </cfRule>
  </conditionalFormatting>
  <conditionalFormatting sqref="B7:D14">
    <cfRule type="expression" dxfId="384" priority="5" stopIfTrue="1">
      <formula>$Q7&gt;=1</formula>
    </cfRule>
  </conditionalFormatting>
  <conditionalFormatting sqref="E7:E27 E29:E37">
    <cfRule type="expression" dxfId="383" priority="2" stopIfTrue="1">
      <formula>AND(ROUNDDOWN(($A$4-E7)/365.25,0)&lt;=13,G7&lt;&gt;"OK")</formula>
    </cfRule>
    <cfRule type="expression" dxfId="382" priority="3" stopIfTrue="1">
      <formula>AND(ROUNDDOWN(($A$4-E7)/365.25,0)&lt;=14,G7&lt;&gt;"OK")</formula>
    </cfRule>
    <cfRule type="expression" dxfId="381" priority="4" stopIfTrue="1">
      <formula>AND(ROUNDDOWN(($A$4-E7)/365.25,0)&lt;=17,G7&lt;&gt;"OK")</formula>
    </cfRule>
  </conditionalFormatting>
  <conditionalFormatting sqref="B7:D37">
    <cfRule type="expression" dxfId="38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3121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A823-9711-4B4F-AB68-34DBD5BCF24D}">
  <sheetPr codeName="Munka52">
    <tabColor indexed="11"/>
  </sheetPr>
  <dimension ref="A1:AK41"/>
  <sheetViews>
    <sheetView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2" width="8.5546875" style="343" customWidth="1"/>
    <col min="13" max="13" width="7.88671875" style="343" customWidth="1"/>
    <col min="14" max="14" width="8.88671875" style="343"/>
    <col min="15" max="16" width="4.44140625" style="343" customWidth="1"/>
    <col min="17" max="17" width="12.109375" style="343" customWidth="1"/>
    <col min="18" max="18" width="7.88671875" style="343" customWidth="1"/>
    <col min="19" max="19" width="7.44140625" style="343" customWidth="1"/>
    <col min="20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">
        <v>293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/>
      <c r="M3" s="452" t="s">
        <v>28</v>
      </c>
      <c r="N3" s="453"/>
      <c r="O3" s="454"/>
      <c r="P3" s="453"/>
      <c r="Q3" s="463" t="s">
        <v>65</v>
      </c>
      <c r="R3" s="450" t="s">
        <v>71</v>
      </c>
      <c r="S3" s="450" t="s">
        <v>66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556"/>
      <c r="M4" s="460" t="str">
        <f>[1]Altalanos!$E$10</f>
        <v>Nagyistók-Nádasi Judit</v>
      </c>
      <c r="N4" s="461"/>
      <c r="O4" s="462"/>
      <c r="P4" s="461"/>
      <c r="Q4" s="466" t="s">
        <v>72</v>
      </c>
      <c r="R4" s="467" t="s">
        <v>67</v>
      </c>
      <c r="S4" s="467" t="s">
        <v>68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S5" s="470" t="s">
        <v>70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/>
      <c r="C7" s="473">
        <v>150625</v>
      </c>
      <c r="D7" s="473" t="str">
        <f>IF($B7="","",VLOOKUP($B7,'B-U11-F-III.kcs elo'!$A$7:$O$22,15))</f>
        <v/>
      </c>
      <c r="E7" s="474" t="s">
        <v>305</v>
      </c>
      <c r="F7" s="474"/>
      <c r="G7" s="474" t="s">
        <v>306</v>
      </c>
      <c r="H7" s="474"/>
      <c r="I7" s="475" t="s">
        <v>307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80"/>
      <c r="D8" s="480"/>
      <c r="E8" s="480"/>
      <c r="F8" s="480"/>
      <c r="G8" s="480"/>
      <c r="H8" s="480"/>
      <c r="I8" s="480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/>
      <c r="C9" s="473">
        <v>141225</v>
      </c>
      <c r="D9" s="473" t="str">
        <f>IF($B9="","",VLOOKUP($B9,'B-U11-F-III.kcs elo'!$A$7:$O$22,15))</f>
        <v/>
      </c>
      <c r="E9" s="474" t="s">
        <v>308</v>
      </c>
      <c r="F9" s="474"/>
      <c r="G9" s="474" t="s">
        <v>295</v>
      </c>
      <c r="H9" s="474"/>
      <c r="I9" s="475" t="s">
        <v>309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80"/>
      <c r="D10" s="480"/>
      <c r="E10" s="480"/>
      <c r="F10" s="480"/>
      <c r="G10" s="480"/>
      <c r="H10" s="480"/>
      <c r="I10" s="480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473">
        <v>141105</v>
      </c>
      <c r="D11" s="473" t="str">
        <f>IF($B11="","",VLOOKUP($B11,'B-U11-F-III.kcs elo'!$A$7:$O$22,15))</f>
        <v/>
      </c>
      <c r="E11" s="474" t="s">
        <v>310</v>
      </c>
      <c r="F11" s="474"/>
      <c r="G11" s="474" t="s">
        <v>298</v>
      </c>
      <c r="H11" s="474"/>
      <c r="I11" s="475" t="s">
        <v>119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71"/>
      <c r="B12" s="479"/>
      <c r="C12" s="480"/>
      <c r="D12" s="480"/>
      <c r="E12" s="480"/>
      <c r="F12" s="480"/>
      <c r="G12" s="480"/>
      <c r="H12" s="480"/>
      <c r="I12" s="480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71" t="s">
        <v>64</v>
      </c>
      <c r="B13" s="472"/>
      <c r="C13" s="473">
        <v>141228</v>
      </c>
      <c r="D13" s="473" t="str">
        <f>IF($B13="","",VLOOKUP($B13,'B-U11-F-III.kcs elo'!$A$7:$O$22,15))</f>
        <v/>
      </c>
      <c r="E13" s="474" t="s">
        <v>311</v>
      </c>
      <c r="F13" s="474"/>
      <c r="G13" s="474" t="s">
        <v>208</v>
      </c>
      <c r="H13" s="474"/>
      <c r="I13" s="475" t="s">
        <v>307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>HOTTÓ</v>
      </c>
      <c r="E18" s="484"/>
      <c r="F18" s="484" t="str">
        <f>E9</f>
        <v>MOSZBACHER</v>
      </c>
      <c r="G18" s="484"/>
      <c r="H18" s="484" t="str">
        <f>E11</f>
        <v>REISZ</v>
      </c>
      <c r="I18" s="484"/>
      <c r="J18" s="484" t="str">
        <f>E13</f>
        <v>GÁSZ</v>
      </c>
      <c r="K18" s="484"/>
      <c r="L18" s="468"/>
      <c r="M18" s="468"/>
      <c r="S18" s="391"/>
      <c r="T18" s="392"/>
      <c r="U18" s="393"/>
      <c r="V18" s="394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>HOTTÓ</v>
      </c>
      <c r="C19" s="486"/>
      <c r="D19" s="487"/>
      <c r="E19" s="487"/>
      <c r="F19" s="488"/>
      <c r="G19" s="488"/>
      <c r="H19" s="488"/>
      <c r="I19" s="488"/>
      <c r="J19" s="484"/>
      <c r="K19" s="484"/>
      <c r="L19" s="468"/>
      <c r="M19" s="468"/>
      <c r="S19" s="391"/>
      <c r="T19" s="392"/>
      <c r="U19" s="393"/>
      <c r="V19" s="394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>MOSZBACHER</v>
      </c>
      <c r="C20" s="486"/>
      <c r="D20" s="488"/>
      <c r="E20" s="488"/>
      <c r="F20" s="487"/>
      <c r="G20" s="487"/>
      <c r="H20" s="488"/>
      <c r="I20" s="488"/>
      <c r="J20" s="488"/>
      <c r="K20" s="488"/>
      <c r="L20" s="468"/>
      <c r="M20" s="468"/>
      <c r="S20" s="391"/>
      <c r="T20" s="392"/>
      <c r="U20" s="393"/>
      <c r="V20" s="394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>REISZ</v>
      </c>
      <c r="C21" s="486"/>
      <c r="D21" s="488"/>
      <c r="E21" s="488"/>
      <c r="F21" s="488"/>
      <c r="G21" s="488"/>
      <c r="H21" s="487"/>
      <c r="I21" s="487"/>
      <c r="J21" s="488"/>
      <c r="K21" s="488"/>
      <c r="L21" s="468"/>
      <c r="M21" s="468"/>
      <c r="S21" s="391"/>
      <c r="T21" s="392"/>
      <c r="U21" s="393"/>
      <c r="V21" s="394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85" t="s">
        <v>64</v>
      </c>
      <c r="B22" s="486" t="str">
        <f>E13</f>
        <v>GÁSZ</v>
      </c>
      <c r="C22" s="486"/>
      <c r="D22" s="488"/>
      <c r="E22" s="488"/>
      <c r="F22" s="488"/>
      <c r="G22" s="488"/>
      <c r="H22" s="484"/>
      <c r="I22" s="484"/>
      <c r="J22" s="487"/>
      <c r="K22" s="487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68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495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10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M4</f>
        <v>Nagyistók-Nádasi Judit</v>
      </c>
      <c r="L41" s="489"/>
      <c r="M41" s="523"/>
      <c r="P41" s="512"/>
      <c r="Q41" s="524"/>
      <c r="R41" s="54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379" priority="18" stopIfTrue="1" operator="equal">
      <formula>"Bye"</formula>
    </cfRule>
  </conditionalFormatting>
  <conditionalFormatting sqref="R41">
    <cfRule type="expression" dxfId="378" priority="17" stopIfTrue="1">
      <formula>$O$1="CU"</formula>
    </cfRule>
  </conditionalFormatting>
  <conditionalFormatting sqref="V18:V21">
    <cfRule type="expression" dxfId="377" priority="14" stopIfTrue="1">
      <formula>AND(ROUNDDOWN(($A$4-V18)/365.25,0)&lt;=13,X18&lt;&gt;"OK")</formula>
    </cfRule>
    <cfRule type="expression" dxfId="376" priority="15" stopIfTrue="1">
      <formula>AND(ROUNDDOWN(($A$4-V18)/365.25,0)&lt;=14,X18&lt;&gt;"OK")</formula>
    </cfRule>
    <cfRule type="expression" dxfId="375" priority="16" stopIfTrue="1">
      <formula>AND(ROUNDDOWN(($A$4-V18)/365.25,0)&lt;=17,X18&lt;&gt;"OK")</formula>
    </cfRule>
  </conditionalFormatting>
  <conditionalFormatting sqref="S18:U21">
    <cfRule type="expression" dxfId="374" priority="13" stopIfTrue="1">
      <formula>$Q18&gt;=1</formula>
    </cfRule>
  </conditionalFormatting>
  <conditionalFormatting sqref="V18:V21">
    <cfRule type="expression" dxfId="373" priority="10" stopIfTrue="1">
      <formula>AND(ROUNDDOWN(($A$4-V18)/365.25,0)&lt;=13,X18&lt;&gt;"OK")</formula>
    </cfRule>
    <cfRule type="expression" dxfId="372" priority="11" stopIfTrue="1">
      <formula>AND(ROUNDDOWN(($A$4-V18)/365.25,0)&lt;=14,X18&lt;&gt;"OK")</formula>
    </cfRule>
    <cfRule type="expression" dxfId="371" priority="12" stopIfTrue="1">
      <formula>AND(ROUNDDOWN(($A$4-V18)/365.25,0)&lt;=17,X18&lt;&gt;"OK")</formula>
    </cfRule>
  </conditionalFormatting>
  <conditionalFormatting sqref="S18:U21">
    <cfRule type="expression" dxfId="370" priority="9" stopIfTrue="1">
      <formula>$Q18&gt;=1</formula>
    </cfRule>
  </conditionalFormatting>
  <conditionalFormatting sqref="V18:V21">
    <cfRule type="expression" dxfId="369" priority="6" stopIfTrue="1">
      <formula>AND(ROUNDDOWN(($A$4-V18)/365.25,0)&lt;=13,X18&lt;&gt;"OK")</formula>
    </cfRule>
    <cfRule type="expression" dxfId="368" priority="7" stopIfTrue="1">
      <formula>AND(ROUNDDOWN(($A$4-V18)/365.25,0)&lt;=14,X18&lt;&gt;"OK")</formula>
    </cfRule>
    <cfRule type="expression" dxfId="367" priority="8" stopIfTrue="1">
      <formula>AND(ROUNDDOWN(($A$4-V18)/365.25,0)&lt;=17,X18&lt;&gt;"OK")</formula>
    </cfRule>
  </conditionalFormatting>
  <conditionalFormatting sqref="S18:U21">
    <cfRule type="expression" dxfId="366" priority="5" stopIfTrue="1">
      <formula>$Q18&gt;=1</formula>
    </cfRule>
  </conditionalFormatting>
  <conditionalFormatting sqref="V18:V21">
    <cfRule type="expression" dxfId="365" priority="2" stopIfTrue="1">
      <formula>AND(ROUNDDOWN(($A$4-V18)/365.25,0)&lt;=13,X18&lt;&gt;"OK")</formula>
    </cfRule>
    <cfRule type="expression" dxfId="364" priority="3" stopIfTrue="1">
      <formula>AND(ROUNDDOWN(($A$4-V18)/365.25,0)&lt;=14,X18&lt;&gt;"OK")</formula>
    </cfRule>
    <cfRule type="expression" dxfId="363" priority="4" stopIfTrue="1">
      <formula>AND(ROUNDDOWN(($A$4-V18)/365.25,0)&lt;=17,X18&lt;&gt;"OK")</formula>
    </cfRule>
  </conditionalFormatting>
  <conditionalFormatting sqref="S18:U21">
    <cfRule type="expression" dxfId="362" priority="1" stopIfTrue="1">
      <formula>$Q18&gt;=1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D1FF-E051-486A-A76B-6DE6932246F8}">
  <sheetPr codeName="Sheet27">
    <tabColor indexed="42"/>
  </sheetPr>
  <dimension ref="A1:Q156"/>
  <sheetViews>
    <sheetView showGridLines="0" showZeros="0" zoomScale="102" zoomScaleNormal="102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6.21875" style="343" bestFit="1" customWidth="1"/>
    <col min="3" max="3" width="13.88671875" style="343" customWidth="1"/>
    <col min="4" max="4" width="18.109375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">
        <v>312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391" t="s">
        <v>313</v>
      </c>
      <c r="C7" s="392" t="s">
        <v>111</v>
      </c>
      <c r="D7" s="393" t="s">
        <v>296</v>
      </c>
      <c r="E7" s="394" t="s">
        <v>314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315</v>
      </c>
      <c r="C8" s="392" t="s">
        <v>316</v>
      </c>
      <c r="D8" s="393" t="s">
        <v>296</v>
      </c>
      <c r="E8" s="394" t="s">
        <v>317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318</v>
      </c>
      <c r="C9" s="392" t="s">
        <v>319</v>
      </c>
      <c r="D9" s="393" t="s">
        <v>320</v>
      </c>
      <c r="E9" s="394" t="s">
        <v>158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 t="s">
        <v>321</v>
      </c>
      <c r="C10" s="392" t="s">
        <v>322</v>
      </c>
      <c r="D10" s="393" t="s">
        <v>119</v>
      </c>
      <c r="E10" s="394" t="s">
        <v>323</v>
      </c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1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1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1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1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1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1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1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1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1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1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1"/>
      <c r="C28" s="392"/>
      <c r="D28" s="393"/>
      <c r="E28" s="394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1"/>
      <c r="C29" s="392"/>
      <c r="D29" s="393"/>
      <c r="E29" s="394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11 E16:E25 E30:E156">
    <cfRule type="expression" dxfId="361" priority="64" stopIfTrue="1">
      <formula>AND(ROUNDDOWN(($A$4-E11)/365.25,0)&lt;=13,G11&lt;&gt;"OK")</formula>
    </cfRule>
    <cfRule type="expression" dxfId="360" priority="65" stopIfTrue="1">
      <formula>AND(ROUNDDOWN(($A$4-E11)/365.25,0)&lt;=14,G11&lt;&gt;"OK")</formula>
    </cfRule>
    <cfRule type="expression" dxfId="359" priority="66" stopIfTrue="1">
      <formula>AND(ROUNDDOWN(($A$4-E11)/365.25,0)&lt;=17,G11&lt;&gt;"OK")</formula>
    </cfRule>
  </conditionalFormatting>
  <conditionalFormatting sqref="J7:J156">
    <cfRule type="cellIs" dxfId="358" priority="63" stopIfTrue="1" operator="equal">
      <formula>"Z"</formula>
    </cfRule>
  </conditionalFormatting>
  <conditionalFormatting sqref="A11:D11 A16:D25 A12:A15 A30:D156 A26:A29 A7:A10">
    <cfRule type="expression" dxfId="357" priority="62" stopIfTrue="1">
      <formula>$Q7&gt;=1</formula>
    </cfRule>
  </conditionalFormatting>
  <conditionalFormatting sqref="E11">
    <cfRule type="expression" dxfId="356" priority="59" stopIfTrue="1">
      <formula>AND(ROUNDDOWN(($A$4-E11)/365.25,0)&lt;=13,G11&lt;&gt;"OK")</formula>
    </cfRule>
    <cfRule type="expression" dxfId="355" priority="60" stopIfTrue="1">
      <formula>AND(ROUNDDOWN(($A$4-E11)/365.25,0)&lt;=14,G11&lt;&gt;"OK")</formula>
    </cfRule>
    <cfRule type="expression" dxfId="354" priority="61" stopIfTrue="1">
      <formula>AND(ROUNDDOWN(($A$4-E11)/365.25,0)&lt;=17,G11&lt;&gt;"OK")</formula>
    </cfRule>
  </conditionalFormatting>
  <conditionalFormatting sqref="J7:J14">
    <cfRule type="cellIs" dxfId="353" priority="58" stopIfTrue="1" operator="equal">
      <formula>"Z"</formula>
    </cfRule>
  </conditionalFormatting>
  <conditionalFormatting sqref="B11:D11">
    <cfRule type="expression" dxfId="352" priority="57" stopIfTrue="1">
      <formula>$Q11&gt;=1</formula>
    </cfRule>
  </conditionalFormatting>
  <conditionalFormatting sqref="E11">
    <cfRule type="expression" dxfId="351" priority="54" stopIfTrue="1">
      <formula>AND(ROUNDDOWN(($A$4-E11)/365.25,0)&lt;=13,G11&lt;&gt;"OK")</formula>
    </cfRule>
    <cfRule type="expression" dxfId="350" priority="55" stopIfTrue="1">
      <formula>AND(ROUNDDOWN(($A$4-E11)/365.25,0)&lt;=14,G11&lt;&gt;"OK")</formula>
    </cfRule>
    <cfRule type="expression" dxfId="349" priority="56" stopIfTrue="1">
      <formula>AND(ROUNDDOWN(($A$4-E11)/365.25,0)&lt;=17,G11&lt;&gt;"OK")</formula>
    </cfRule>
  </conditionalFormatting>
  <conditionalFormatting sqref="B11:D11">
    <cfRule type="expression" dxfId="348" priority="53" stopIfTrue="1">
      <formula>$Q11&gt;=1</formula>
    </cfRule>
  </conditionalFormatting>
  <conditionalFormatting sqref="E11 E30:E37 E16:E25">
    <cfRule type="expression" dxfId="347" priority="50" stopIfTrue="1">
      <formula>AND(ROUNDDOWN(($A$4-E11)/365.25,0)&lt;=13,G11&lt;&gt;"OK")</formula>
    </cfRule>
    <cfRule type="expression" dxfId="346" priority="51" stopIfTrue="1">
      <formula>AND(ROUNDDOWN(($A$4-E11)/365.25,0)&lt;=14,G11&lt;&gt;"OK")</formula>
    </cfRule>
    <cfRule type="expression" dxfId="345" priority="52" stopIfTrue="1">
      <formula>AND(ROUNDDOWN(($A$4-E11)/365.25,0)&lt;=17,G11&lt;&gt;"OK")</formula>
    </cfRule>
  </conditionalFormatting>
  <conditionalFormatting sqref="B11:D11 B16:D25 B30:D37">
    <cfRule type="expression" dxfId="344" priority="49" stopIfTrue="1">
      <formula>$Q11&gt;=1</formula>
    </cfRule>
  </conditionalFormatting>
  <conditionalFormatting sqref="E12:E15">
    <cfRule type="expression" dxfId="343" priority="46" stopIfTrue="1">
      <formula>AND(ROUNDDOWN(($A$4-E12)/365.25,0)&lt;=13,G12&lt;&gt;"OK")</formula>
    </cfRule>
    <cfRule type="expression" dxfId="342" priority="47" stopIfTrue="1">
      <formula>AND(ROUNDDOWN(($A$4-E12)/365.25,0)&lt;=14,G12&lt;&gt;"OK")</formula>
    </cfRule>
    <cfRule type="expression" dxfId="341" priority="48" stopIfTrue="1">
      <formula>AND(ROUNDDOWN(($A$4-E12)/365.25,0)&lt;=17,G12&lt;&gt;"OK")</formula>
    </cfRule>
  </conditionalFormatting>
  <conditionalFormatting sqref="B12:D15">
    <cfRule type="expression" dxfId="340" priority="45" stopIfTrue="1">
      <formula>$Q12&gt;=1</formula>
    </cfRule>
  </conditionalFormatting>
  <conditionalFormatting sqref="E12:E15">
    <cfRule type="expression" dxfId="339" priority="42" stopIfTrue="1">
      <formula>AND(ROUNDDOWN(($A$4-E12)/365.25,0)&lt;=13,G12&lt;&gt;"OK")</formula>
    </cfRule>
    <cfRule type="expression" dxfId="338" priority="43" stopIfTrue="1">
      <formula>AND(ROUNDDOWN(($A$4-E12)/365.25,0)&lt;=14,G12&lt;&gt;"OK")</formula>
    </cfRule>
    <cfRule type="expression" dxfId="337" priority="44" stopIfTrue="1">
      <formula>AND(ROUNDDOWN(($A$4-E12)/365.25,0)&lt;=17,G12&lt;&gt;"OK")</formula>
    </cfRule>
  </conditionalFormatting>
  <conditionalFormatting sqref="B12:D15">
    <cfRule type="expression" dxfId="336" priority="41" stopIfTrue="1">
      <formula>$Q12&gt;=1</formula>
    </cfRule>
  </conditionalFormatting>
  <conditionalFormatting sqref="E12:E15">
    <cfRule type="expression" dxfId="335" priority="38" stopIfTrue="1">
      <formula>AND(ROUNDDOWN(($A$4-E12)/365.25,0)&lt;=13,G12&lt;&gt;"OK")</formula>
    </cfRule>
    <cfRule type="expression" dxfId="334" priority="39" stopIfTrue="1">
      <formula>AND(ROUNDDOWN(($A$4-E12)/365.25,0)&lt;=14,G12&lt;&gt;"OK")</formula>
    </cfRule>
    <cfRule type="expression" dxfId="333" priority="40" stopIfTrue="1">
      <formula>AND(ROUNDDOWN(($A$4-E12)/365.25,0)&lt;=17,G12&lt;&gt;"OK")</formula>
    </cfRule>
  </conditionalFormatting>
  <conditionalFormatting sqref="B12:D15">
    <cfRule type="expression" dxfId="332" priority="37" stopIfTrue="1">
      <formula>$Q12&gt;=1</formula>
    </cfRule>
  </conditionalFormatting>
  <conditionalFormatting sqref="E12:E15">
    <cfRule type="expression" dxfId="331" priority="34" stopIfTrue="1">
      <formula>AND(ROUNDDOWN(($A$4-E12)/365.25,0)&lt;=13,G12&lt;&gt;"OK")</formula>
    </cfRule>
    <cfRule type="expression" dxfId="330" priority="35" stopIfTrue="1">
      <formula>AND(ROUNDDOWN(($A$4-E12)/365.25,0)&lt;=14,G12&lt;&gt;"OK")</formula>
    </cfRule>
    <cfRule type="expression" dxfId="329" priority="36" stopIfTrue="1">
      <formula>AND(ROUNDDOWN(($A$4-E12)/365.25,0)&lt;=17,G12&lt;&gt;"OK")</formula>
    </cfRule>
  </conditionalFormatting>
  <conditionalFormatting sqref="B12:D15">
    <cfRule type="expression" dxfId="328" priority="33" stopIfTrue="1">
      <formula>$Q12&gt;=1</formula>
    </cfRule>
  </conditionalFormatting>
  <conditionalFormatting sqref="E26:E29">
    <cfRule type="expression" dxfId="327" priority="30" stopIfTrue="1">
      <formula>AND(ROUNDDOWN(($A$4-E26)/365.25,0)&lt;=13,G26&lt;&gt;"OK")</formula>
    </cfRule>
    <cfRule type="expression" dxfId="326" priority="31" stopIfTrue="1">
      <formula>AND(ROUNDDOWN(($A$4-E26)/365.25,0)&lt;=14,G26&lt;&gt;"OK")</formula>
    </cfRule>
    <cfRule type="expression" dxfId="325" priority="32" stopIfTrue="1">
      <formula>AND(ROUNDDOWN(($A$4-E26)/365.25,0)&lt;=17,G26&lt;&gt;"OK")</formula>
    </cfRule>
  </conditionalFormatting>
  <conditionalFormatting sqref="B26:D29">
    <cfRule type="expression" dxfId="324" priority="29" stopIfTrue="1">
      <formula>$Q26&gt;=1</formula>
    </cfRule>
  </conditionalFormatting>
  <conditionalFormatting sqref="E26:E29">
    <cfRule type="expression" dxfId="323" priority="26" stopIfTrue="1">
      <formula>AND(ROUNDDOWN(($A$4-E26)/365.25,0)&lt;=13,G26&lt;&gt;"OK")</formula>
    </cfRule>
    <cfRule type="expression" dxfId="322" priority="27" stopIfTrue="1">
      <formula>AND(ROUNDDOWN(($A$4-E26)/365.25,0)&lt;=14,G26&lt;&gt;"OK")</formula>
    </cfRule>
    <cfRule type="expression" dxfId="321" priority="28" stopIfTrue="1">
      <formula>AND(ROUNDDOWN(($A$4-E26)/365.25,0)&lt;=17,G26&lt;&gt;"OK")</formula>
    </cfRule>
  </conditionalFormatting>
  <conditionalFormatting sqref="B26:D29">
    <cfRule type="expression" dxfId="320" priority="25" stopIfTrue="1">
      <formula>$Q26&gt;=1</formula>
    </cfRule>
  </conditionalFormatting>
  <conditionalFormatting sqref="E26:E29">
    <cfRule type="expression" dxfId="319" priority="22" stopIfTrue="1">
      <formula>AND(ROUNDDOWN(($A$4-E26)/365.25,0)&lt;=13,G26&lt;&gt;"OK")</formula>
    </cfRule>
    <cfRule type="expression" dxfId="318" priority="23" stopIfTrue="1">
      <formula>AND(ROUNDDOWN(($A$4-E26)/365.25,0)&lt;=14,G26&lt;&gt;"OK")</formula>
    </cfRule>
    <cfRule type="expression" dxfId="317" priority="24" stopIfTrue="1">
      <formula>AND(ROUNDDOWN(($A$4-E26)/365.25,0)&lt;=17,G26&lt;&gt;"OK")</formula>
    </cfRule>
  </conditionalFormatting>
  <conditionalFormatting sqref="B26:D29">
    <cfRule type="expression" dxfId="316" priority="21" stopIfTrue="1">
      <formula>$Q26&gt;=1</formula>
    </cfRule>
  </conditionalFormatting>
  <conditionalFormatting sqref="E26:E29">
    <cfRule type="expression" dxfId="315" priority="18" stopIfTrue="1">
      <formula>AND(ROUNDDOWN(($A$4-E26)/365.25,0)&lt;=13,G26&lt;&gt;"OK")</formula>
    </cfRule>
    <cfRule type="expression" dxfId="314" priority="19" stopIfTrue="1">
      <formula>AND(ROUNDDOWN(($A$4-E26)/365.25,0)&lt;=14,G26&lt;&gt;"OK")</formula>
    </cfRule>
    <cfRule type="expression" dxfId="313" priority="20" stopIfTrue="1">
      <formula>AND(ROUNDDOWN(($A$4-E26)/365.25,0)&lt;=17,G26&lt;&gt;"OK")</formula>
    </cfRule>
  </conditionalFormatting>
  <conditionalFormatting sqref="B26:D29">
    <cfRule type="expression" dxfId="312" priority="17" stopIfTrue="1">
      <formula>$Q26&gt;=1</formula>
    </cfRule>
  </conditionalFormatting>
  <conditionalFormatting sqref="E7:E10">
    <cfRule type="expression" dxfId="311" priority="14" stopIfTrue="1">
      <formula>AND(ROUNDDOWN(($A$4-E7)/365.25,0)&lt;=13,G7&lt;&gt;"OK")</formula>
    </cfRule>
    <cfRule type="expression" dxfId="310" priority="15" stopIfTrue="1">
      <formula>AND(ROUNDDOWN(($A$4-E7)/365.25,0)&lt;=14,G7&lt;&gt;"OK")</formula>
    </cfRule>
    <cfRule type="expression" dxfId="309" priority="16" stopIfTrue="1">
      <formula>AND(ROUNDDOWN(($A$4-E7)/365.25,0)&lt;=17,G7&lt;&gt;"OK")</formula>
    </cfRule>
  </conditionalFormatting>
  <conditionalFormatting sqref="B7:D10">
    <cfRule type="expression" dxfId="308" priority="13" stopIfTrue="1">
      <formula>$Q7&gt;=1</formula>
    </cfRule>
  </conditionalFormatting>
  <conditionalFormatting sqref="E7:E10">
    <cfRule type="expression" dxfId="307" priority="10" stopIfTrue="1">
      <formula>AND(ROUNDDOWN(($A$4-E7)/365.25,0)&lt;=13,G7&lt;&gt;"OK")</formula>
    </cfRule>
    <cfRule type="expression" dxfId="306" priority="11" stopIfTrue="1">
      <formula>AND(ROUNDDOWN(($A$4-E7)/365.25,0)&lt;=14,G7&lt;&gt;"OK")</formula>
    </cfRule>
    <cfRule type="expression" dxfId="305" priority="12" stopIfTrue="1">
      <formula>AND(ROUNDDOWN(($A$4-E7)/365.25,0)&lt;=17,G7&lt;&gt;"OK")</formula>
    </cfRule>
  </conditionalFormatting>
  <conditionalFormatting sqref="B7:D10">
    <cfRule type="expression" dxfId="304" priority="9" stopIfTrue="1">
      <formula>$Q7&gt;=1</formula>
    </cfRule>
  </conditionalFormatting>
  <conditionalFormatting sqref="E7:E10">
    <cfRule type="expression" dxfId="303" priority="6" stopIfTrue="1">
      <formula>AND(ROUNDDOWN(($A$4-E7)/365.25,0)&lt;=13,G7&lt;&gt;"OK")</formula>
    </cfRule>
    <cfRule type="expression" dxfId="302" priority="7" stopIfTrue="1">
      <formula>AND(ROUNDDOWN(($A$4-E7)/365.25,0)&lt;=14,G7&lt;&gt;"OK")</formula>
    </cfRule>
    <cfRule type="expression" dxfId="301" priority="8" stopIfTrue="1">
      <formula>AND(ROUNDDOWN(($A$4-E7)/365.25,0)&lt;=17,G7&lt;&gt;"OK")</formula>
    </cfRule>
  </conditionalFormatting>
  <conditionalFormatting sqref="B7:D10">
    <cfRule type="expression" dxfId="300" priority="5" stopIfTrue="1">
      <formula>$Q7&gt;=1</formula>
    </cfRule>
  </conditionalFormatting>
  <conditionalFormatting sqref="E7:E10">
    <cfRule type="expression" dxfId="299" priority="2" stopIfTrue="1">
      <formula>AND(ROUNDDOWN(($A$4-E7)/365.25,0)&lt;=13,G7&lt;&gt;"OK")</formula>
    </cfRule>
    <cfRule type="expression" dxfId="298" priority="3" stopIfTrue="1">
      <formula>AND(ROUNDDOWN(($A$4-E7)/365.25,0)&lt;=14,G7&lt;&gt;"OK")</formula>
    </cfRule>
    <cfRule type="expression" dxfId="297" priority="4" stopIfTrue="1">
      <formula>AND(ROUNDDOWN(($A$4-E7)/365.25,0)&lt;=17,G7&lt;&gt;"OK")</formula>
    </cfRule>
  </conditionalFormatting>
  <conditionalFormatting sqref="B7:D10">
    <cfRule type="expression" dxfId="296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7C96-46FF-4D39-95EE-1ADFC1C7B210}">
  <sheetPr codeName="Munka64">
    <tabColor indexed="11"/>
  </sheetPr>
  <dimension ref="A1:AK41"/>
  <sheetViews>
    <sheetView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2" width="8.5546875" style="343" customWidth="1"/>
    <col min="13" max="13" width="7.88671875" style="343" customWidth="1"/>
    <col min="14" max="14" width="8.88671875" style="343"/>
    <col min="15" max="16" width="4.44140625" style="343" customWidth="1"/>
    <col min="17" max="17" width="12.109375" style="343" customWidth="1"/>
    <col min="18" max="18" width="7.88671875" style="343" customWidth="1"/>
    <col min="19" max="19" width="7.44140625" style="343" customWidth="1"/>
    <col min="20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">
        <v>312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/>
      <c r="M3" s="452" t="s">
        <v>28</v>
      </c>
      <c r="N3" s="453"/>
      <c r="O3" s="454"/>
      <c r="P3" s="453"/>
      <c r="Q3" s="463" t="s">
        <v>65</v>
      </c>
      <c r="R3" s="450" t="s">
        <v>71</v>
      </c>
      <c r="S3" s="450" t="s">
        <v>66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556"/>
      <c r="M4" s="460" t="str">
        <f>[1]Altalanos!$E$10</f>
        <v>Nagyistók-Nádasi Judit</v>
      </c>
      <c r="N4" s="461"/>
      <c r="O4" s="462"/>
      <c r="P4" s="461"/>
      <c r="Q4" s="466" t="s">
        <v>72</v>
      </c>
      <c r="R4" s="467" t="s">
        <v>67</v>
      </c>
      <c r="S4" s="467" t="s">
        <v>68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S5" s="470" t="s">
        <v>70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/>
      <c r="C7" s="473">
        <v>130123</v>
      </c>
      <c r="D7" s="473" t="str">
        <f>IF($B7="","",VLOOKUP($B7,'B-U11-F-III.kcs elo'!$A$7:$O$22,15))</f>
        <v/>
      </c>
      <c r="E7" s="474" t="s">
        <v>324</v>
      </c>
      <c r="F7" s="474"/>
      <c r="G7" s="474" t="s">
        <v>111</v>
      </c>
      <c r="H7" s="474"/>
      <c r="I7" s="475" t="s">
        <v>309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80"/>
      <c r="D8" s="480"/>
      <c r="E8" s="480"/>
      <c r="F8" s="480"/>
      <c r="G8" s="480"/>
      <c r="H8" s="480"/>
      <c r="I8" s="480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/>
      <c r="C9" s="473">
        <v>130612</v>
      </c>
      <c r="D9" s="473" t="str">
        <f>IF($B9="","",VLOOKUP($B9,'B-U11-F-III.kcs elo'!$A$7:$O$22,15))</f>
        <v/>
      </c>
      <c r="E9" s="474" t="s">
        <v>325</v>
      </c>
      <c r="F9" s="474"/>
      <c r="G9" s="474" t="s">
        <v>319</v>
      </c>
      <c r="H9" s="474"/>
      <c r="I9" s="475" t="s">
        <v>326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>
        <v>2</v>
      </c>
      <c r="C10" s="480"/>
      <c r="D10" s="480"/>
      <c r="E10" s="480"/>
      <c r="F10" s="480"/>
      <c r="G10" s="480"/>
      <c r="H10" s="480"/>
      <c r="I10" s="480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473">
        <v>130830</v>
      </c>
      <c r="D11" s="473" t="str">
        <f>IF($B11="","",VLOOKUP($B11,'B-U11-F-III.kcs elo'!$A$7:$O$22,15))</f>
        <v/>
      </c>
      <c r="E11" s="474" t="s">
        <v>327</v>
      </c>
      <c r="F11" s="474"/>
      <c r="G11" s="474" t="s">
        <v>322</v>
      </c>
      <c r="H11" s="474"/>
      <c r="I11" s="475" t="s">
        <v>119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71"/>
      <c r="B12" s="479"/>
      <c r="C12" s="480"/>
      <c r="D12" s="480"/>
      <c r="E12" s="480"/>
      <c r="F12" s="480"/>
      <c r="G12" s="480"/>
      <c r="H12" s="480"/>
      <c r="I12" s="480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71" t="s">
        <v>64</v>
      </c>
      <c r="B13" s="472"/>
      <c r="C13" s="473">
        <v>131018</v>
      </c>
      <c r="D13" s="473" t="str">
        <f>IF($B13="","",VLOOKUP($B13,'B-U11-F-III.kcs elo'!$A$7:$O$22,15))</f>
        <v/>
      </c>
      <c r="E13" s="474" t="s">
        <v>328</v>
      </c>
      <c r="F13" s="474"/>
      <c r="G13" s="474" t="s">
        <v>316</v>
      </c>
      <c r="H13" s="474"/>
      <c r="I13" s="475" t="s">
        <v>309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S16" s="391"/>
      <c r="T16" s="392"/>
      <c r="U16" s="393"/>
      <c r="V16" s="394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S17" s="391"/>
      <c r="T17" s="392"/>
      <c r="U17" s="393"/>
      <c r="V17" s="394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>LINDENLAUB</v>
      </c>
      <c r="E18" s="484"/>
      <c r="F18" s="484" t="str">
        <f>E9</f>
        <v>MAGYAR</v>
      </c>
      <c r="G18" s="484"/>
      <c r="H18" s="484" t="str">
        <f>E11</f>
        <v>RÉTHÁZI</v>
      </c>
      <c r="I18" s="484"/>
      <c r="J18" s="484" t="str">
        <f>E13</f>
        <v>RÉGAISZ</v>
      </c>
      <c r="K18" s="484"/>
      <c r="L18" s="468"/>
      <c r="M18" s="468"/>
      <c r="S18" s="391"/>
      <c r="T18" s="392"/>
      <c r="U18" s="393"/>
      <c r="V18" s="394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>LINDENLAUB</v>
      </c>
      <c r="C19" s="486"/>
      <c r="D19" s="487"/>
      <c r="E19" s="487"/>
      <c r="F19" s="488"/>
      <c r="G19" s="488"/>
      <c r="H19" s="488"/>
      <c r="I19" s="488"/>
      <c r="J19" s="484"/>
      <c r="K19" s="484"/>
      <c r="L19" s="468"/>
      <c r="M19" s="468"/>
      <c r="S19" s="391"/>
      <c r="T19" s="392"/>
      <c r="U19" s="393"/>
      <c r="V19" s="394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>MAGYAR</v>
      </c>
      <c r="C20" s="486"/>
      <c r="D20" s="488"/>
      <c r="E20" s="488"/>
      <c r="F20" s="487"/>
      <c r="G20" s="487"/>
      <c r="H20" s="488"/>
      <c r="I20" s="488"/>
      <c r="J20" s="488"/>
      <c r="K20" s="48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>RÉTHÁZI</v>
      </c>
      <c r="C21" s="486"/>
      <c r="D21" s="488"/>
      <c r="E21" s="488"/>
      <c r="F21" s="488"/>
      <c r="G21" s="488"/>
      <c r="H21" s="487"/>
      <c r="I21" s="487"/>
      <c r="J21" s="488"/>
      <c r="K21" s="48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85" t="s">
        <v>64</v>
      </c>
      <c r="B22" s="486" t="str">
        <f>E13</f>
        <v>RÉGAISZ</v>
      </c>
      <c r="C22" s="486"/>
      <c r="D22" s="488"/>
      <c r="E22" s="488"/>
      <c r="F22" s="488"/>
      <c r="G22" s="488"/>
      <c r="H22" s="484"/>
      <c r="I22" s="484"/>
      <c r="J22" s="487"/>
      <c r="K22" s="487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68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495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10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M4</f>
        <v>Nagyistók-Nádasi Judit</v>
      </c>
      <c r="L41" s="489"/>
      <c r="M41" s="523"/>
      <c r="P41" s="512"/>
      <c r="Q41" s="524"/>
      <c r="R41" s="548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95" priority="18" stopIfTrue="1" operator="equal">
      <formula>"Bye"</formula>
    </cfRule>
  </conditionalFormatting>
  <conditionalFormatting sqref="R41">
    <cfRule type="expression" dxfId="294" priority="17" stopIfTrue="1">
      <formula>$O$1="CU"</formula>
    </cfRule>
  </conditionalFormatting>
  <conditionalFormatting sqref="V16:V19">
    <cfRule type="expression" dxfId="293" priority="14" stopIfTrue="1">
      <formula>AND(ROUNDDOWN(($A$4-V16)/365.25,0)&lt;=13,X16&lt;&gt;"OK")</formula>
    </cfRule>
    <cfRule type="expression" dxfId="292" priority="15" stopIfTrue="1">
      <formula>AND(ROUNDDOWN(($A$4-V16)/365.25,0)&lt;=14,X16&lt;&gt;"OK")</formula>
    </cfRule>
    <cfRule type="expression" dxfId="291" priority="16" stopIfTrue="1">
      <formula>AND(ROUNDDOWN(($A$4-V16)/365.25,0)&lt;=17,X16&lt;&gt;"OK")</formula>
    </cfRule>
  </conditionalFormatting>
  <conditionalFormatting sqref="S16:U19">
    <cfRule type="expression" dxfId="290" priority="13" stopIfTrue="1">
      <formula>$Q16&gt;=1</formula>
    </cfRule>
  </conditionalFormatting>
  <conditionalFormatting sqref="V16:V19">
    <cfRule type="expression" dxfId="289" priority="10" stopIfTrue="1">
      <formula>AND(ROUNDDOWN(($A$4-V16)/365.25,0)&lt;=13,X16&lt;&gt;"OK")</formula>
    </cfRule>
    <cfRule type="expression" dxfId="288" priority="11" stopIfTrue="1">
      <formula>AND(ROUNDDOWN(($A$4-V16)/365.25,0)&lt;=14,X16&lt;&gt;"OK")</formula>
    </cfRule>
    <cfRule type="expression" dxfId="287" priority="12" stopIfTrue="1">
      <formula>AND(ROUNDDOWN(($A$4-V16)/365.25,0)&lt;=17,X16&lt;&gt;"OK")</formula>
    </cfRule>
  </conditionalFormatting>
  <conditionalFormatting sqref="S16:U19">
    <cfRule type="expression" dxfId="286" priority="9" stopIfTrue="1">
      <formula>$Q16&gt;=1</formula>
    </cfRule>
  </conditionalFormatting>
  <conditionalFormatting sqref="V16:V19">
    <cfRule type="expression" dxfId="285" priority="6" stopIfTrue="1">
      <formula>AND(ROUNDDOWN(($A$4-V16)/365.25,0)&lt;=13,X16&lt;&gt;"OK")</formula>
    </cfRule>
    <cfRule type="expression" dxfId="284" priority="7" stopIfTrue="1">
      <formula>AND(ROUNDDOWN(($A$4-V16)/365.25,0)&lt;=14,X16&lt;&gt;"OK")</formula>
    </cfRule>
    <cfRule type="expression" dxfId="283" priority="8" stopIfTrue="1">
      <formula>AND(ROUNDDOWN(($A$4-V16)/365.25,0)&lt;=17,X16&lt;&gt;"OK")</formula>
    </cfRule>
  </conditionalFormatting>
  <conditionalFormatting sqref="S16:U19">
    <cfRule type="expression" dxfId="282" priority="5" stopIfTrue="1">
      <formula>$Q16&gt;=1</formula>
    </cfRule>
  </conditionalFormatting>
  <conditionalFormatting sqref="V16:V19">
    <cfRule type="expression" dxfId="281" priority="2" stopIfTrue="1">
      <formula>AND(ROUNDDOWN(($A$4-V16)/365.25,0)&lt;=13,X16&lt;&gt;"OK")</formula>
    </cfRule>
    <cfRule type="expression" dxfId="280" priority="3" stopIfTrue="1">
      <formula>AND(ROUNDDOWN(($A$4-V16)/365.25,0)&lt;=14,X16&lt;&gt;"OK")</formula>
    </cfRule>
    <cfRule type="expression" dxfId="279" priority="4" stopIfTrue="1">
      <formula>AND(ROUNDDOWN(($A$4-V16)/365.25,0)&lt;=17,X16&lt;&gt;"OK")</formula>
    </cfRule>
  </conditionalFormatting>
  <conditionalFormatting sqref="S16:U19">
    <cfRule type="expression" dxfId="278" priority="1" stopIfTrue="1">
      <formula>$Q16&gt;=1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4AF1-86AD-4999-B574-99147617BF0C}">
  <sheetPr codeName="Sheet28">
    <tabColor indexed="42"/>
  </sheetPr>
  <dimension ref="A1:Q156"/>
  <sheetViews>
    <sheetView showGridLines="0" showZeros="0" zoomScale="117" zoomScaleNormal="117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6.21875" style="343" bestFit="1" customWidth="1"/>
    <col min="3" max="3" width="19.44140625" style="343" bestFit="1" customWidth="1"/>
    <col min="4" max="4" width="14.44140625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">
        <v>329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330</v>
      </c>
      <c r="C7" s="392" t="s">
        <v>331</v>
      </c>
      <c r="D7" s="393" t="s">
        <v>223</v>
      </c>
      <c r="E7" s="394" t="s">
        <v>332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333</v>
      </c>
      <c r="C8" s="392" t="s">
        <v>334</v>
      </c>
      <c r="D8" s="393" t="s">
        <v>223</v>
      </c>
      <c r="E8" s="394" t="s">
        <v>335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/>
      <c r="C9" s="392"/>
      <c r="D9" s="393"/>
      <c r="E9" s="394"/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1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1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1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1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1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1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1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1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277" priority="16" stopIfTrue="1">
      <formula>AND(ROUNDDOWN(($A$4-E7)/365.25,0)&lt;=13,G7&lt;&gt;"OK")</formula>
    </cfRule>
    <cfRule type="expression" dxfId="276" priority="17" stopIfTrue="1">
      <formula>AND(ROUNDDOWN(($A$4-E7)/365.25,0)&lt;=14,G7&lt;&gt;"OK")</formula>
    </cfRule>
    <cfRule type="expression" dxfId="275" priority="18" stopIfTrue="1">
      <formula>AND(ROUNDDOWN(($A$4-E7)/365.25,0)&lt;=17,G7&lt;&gt;"OK")</formula>
    </cfRule>
  </conditionalFormatting>
  <conditionalFormatting sqref="J7:J156">
    <cfRule type="cellIs" dxfId="274" priority="15" stopIfTrue="1" operator="equal">
      <formula>"Z"</formula>
    </cfRule>
  </conditionalFormatting>
  <conditionalFormatting sqref="A7:D156">
    <cfRule type="expression" dxfId="273" priority="14" stopIfTrue="1">
      <formula>$Q7&gt;=1</formula>
    </cfRule>
  </conditionalFormatting>
  <conditionalFormatting sqref="E7:E14">
    <cfRule type="expression" dxfId="272" priority="11" stopIfTrue="1">
      <formula>AND(ROUNDDOWN(($A$4-E7)/365.25,0)&lt;=13,G7&lt;&gt;"OK")</formula>
    </cfRule>
    <cfRule type="expression" dxfId="271" priority="12" stopIfTrue="1">
      <formula>AND(ROUNDDOWN(($A$4-E7)/365.25,0)&lt;=14,G7&lt;&gt;"OK")</formula>
    </cfRule>
    <cfRule type="expression" dxfId="270" priority="13" stopIfTrue="1">
      <formula>AND(ROUNDDOWN(($A$4-E7)/365.25,0)&lt;=17,G7&lt;&gt;"OK")</formula>
    </cfRule>
  </conditionalFormatting>
  <conditionalFormatting sqref="J7:J14">
    <cfRule type="cellIs" dxfId="269" priority="10" stopIfTrue="1" operator="equal">
      <formula>"Z"</formula>
    </cfRule>
  </conditionalFormatting>
  <conditionalFormatting sqref="B7:D14">
    <cfRule type="expression" dxfId="268" priority="9" stopIfTrue="1">
      <formula>$Q7&gt;=1</formula>
    </cfRule>
  </conditionalFormatting>
  <conditionalFormatting sqref="E7:E14">
    <cfRule type="expression" dxfId="267" priority="6" stopIfTrue="1">
      <formula>AND(ROUNDDOWN(($A$4-E7)/365.25,0)&lt;=13,G7&lt;&gt;"OK")</formula>
    </cfRule>
    <cfRule type="expression" dxfId="266" priority="7" stopIfTrue="1">
      <formula>AND(ROUNDDOWN(($A$4-E7)/365.25,0)&lt;=14,G7&lt;&gt;"OK")</formula>
    </cfRule>
    <cfRule type="expression" dxfId="265" priority="8" stopIfTrue="1">
      <formula>AND(ROUNDDOWN(($A$4-E7)/365.25,0)&lt;=17,G7&lt;&gt;"OK")</formula>
    </cfRule>
  </conditionalFormatting>
  <conditionalFormatting sqref="B7:D14">
    <cfRule type="expression" dxfId="264" priority="5" stopIfTrue="1">
      <formula>$Q7&gt;=1</formula>
    </cfRule>
  </conditionalFormatting>
  <conditionalFormatting sqref="E7:E27 E29:E37">
    <cfRule type="expression" dxfId="263" priority="2" stopIfTrue="1">
      <formula>AND(ROUNDDOWN(($A$4-E7)/365.25,0)&lt;=13,G7&lt;&gt;"OK")</formula>
    </cfRule>
    <cfRule type="expression" dxfId="262" priority="3" stopIfTrue="1">
      <formula>AND(ROUNDDOWN(($A$4-E7)/365.25,0)&lt;=14,G7&lt;&gt;"OK")</formula>
    </cfRule>
    <cfRule type="expression" dxfId="261" priority="4" stopIfTrue="1">
      <formula>AND(ROUNDDOWN(($A$4-E7)/365.25,0)&lt;=17,G7&lt;&gt;"OK")</formula>
    </cfRule>
  </conditionalFormatting>
  <conditionalFormatting sqref="B7:D37">
    <cfRule type="expression" dxfId="26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12BA-0EE1-4CF9-8813-A4B1DE70373F}">
  <sheetPr codeName="Munka105">
    <tabColor indexed="11"/>
  </sheetPr>
  <dimension ref="A1:AK41"/>
  <sheetViews>
    <sheetView topLeftCell="A4"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">
        <v>336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/>
      <c r="C7" s="558">
        <v>130225</v>
      </c>
      <c r="D7" s="558" t="str">
        <f>IF($B7="","",VLOOKUP($B7,'B-U11-F-III.kcs elo'!$A$7:$O$22,15))</f>
        <v/>
      </c>
      <c r="E7" s="559" t="s">
        <v>337</v>
      </c>
      <c r="F7" s="489"/>
      <c r="G7" s="559" t="s">
        <v>331</v>
      </c>
      <c r="H7" s="489"/>
      <c r="I7" s="559" t="s">
        <v>223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/>
      <c r="C9" s="558">
        <v>131112</v>
      </c>
      <c r="D9" s="558" t="str">
        <f>IF($B9="","",VLOOKUP($B9,'B-U11-F-III.kcs elo'!$A$7:$O$22,15))</f>
        <v/>
      </c>
      <c r="E9" s="559" t="s">
        <v>338</v>
      </c>
      <c r="F9" s="489"/>
      <c r="G9" s="559" t="s">
        <v>334</v>
      </c>
      <c r="H9" s="489"/>
      <c r="I9" s="559" t="s">
        <v>223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558" t="str">
        <f>IF($B11="","",VLOOKUP($B11,'B-U11-F-III.kcs elo'!$A$7:$O$22,5))</f>
        <v/>
      </c>
      <c r="D11" s="558" t="str">
        <f>IF($B11="","",VLOOKUP($B11,'B-U11-F-III.kcs elo'!$A$7:$O$22,15))</f>
        <v/>
      </c>
      <c r="E11" s="559" t="str">
        <f>UPPER(IF($B11="","",VLOOKUP($B11,'B-U11-F-III.kcs elo'!$A$7:$O$22,2)))</f>
        <v/>
      </c>
      <c r="F11" s="489"/>
      <c r="G11" s="559" t="str">
        <f>IF($B11="","",VLOOKUP($B11,'B-U11-F-III.kcs elo'!$A$7:$O$22,3))</f>
        <v/>
      </c>
      <c r="H11" s="489"/>
      <c r="I11" s="559" t="str">
        <f>IF($B11="","",VLOOKUP($B11,'B-U11-F-III.kcs elo'!$A$7:$O$22,4))</f>
        <v/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>HASANOVIC</v>
      </c>
      <c r="E18" s="484"/>
      <c r="F18" s="484" t="str">
        <f>E9</f>
        <v>KOVÁCS</v>
      </c>
      <c r="G18" s="484"/>
      <c r="H18" s="484" t="str">
        <f>E11</f>
        <v/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>HASANOVIC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>KOVÁCS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/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59" priority="2" stopIfTrue="1" operator="equal">
      <formula>"Bye"</formula>
    </cfRule>
  </conditionalFormatting>
  <conditionalFormatting sqref="R41">
    <cfRule type="expression" dxfId="25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B48C-C9CE-4F6E-9E45-BF1D7C4D70FF}">
  <sheetPr codeName="Sheet29">
    <tabColor indexed="42"/>
  </sheetPr>
  <dimension ref="A1:Q156"/>
  <sheetViews>
    <sheetView showGridLines="0" showZeros="0" zoomScale="102" zoomScaleNormal="102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43" customWidth="1"/>
    <col min="2" max="2" width="16.21875" style="343" bestFit="1" customWidth="1"/>
    <col min="3" max="3" width="19.44140625" style="343" bestFit="1" customWidth="1"/>
    <col min="4" max="4" width="17.77734375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[1]Altalanos!$A$6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">
        <v>339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[1]Altalanos!$A$10</f>
        <v>2025.05.06-07.</v>
      </c>
      <c r="B5" s="369"/>
      <c r="C5" s="370" t="str">
        <f>[1]Altalanos!$C$10</f>
        <v>Pécs</v>
      </c>
      <c r="D5" s="371" t="str">
        <f>[1]Altalanos!$D$10</f>
        <v xml:space="preserve">  </v>
      </c>
      <c r="E5" s="371"/>
      <c r="F5" s="371"/>
      <c r="G5" s="371"/>
      <c r="H5" s="372" t="str">
        <f>[1]Altalanos!$E$10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340</v>
      </c>
      <c r="C7" s="392" t="s">
        <v>341</v>
      </c>
      <c r="D7" s="393" t="s">
        <v>296</v>
      </c>
      <c r="E7" s="394" t="s">
        <v>342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343</v>
      </c>
      <c r="C8" s="392" t="s">
        <v>344</v>
      </c>
      <c r="D8" s="393" t="s">
        <v>129</v>
      </c>
      <c r="E8" s="394" t="s">
        <v>345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/>
      <c r="C9" s="392"/>
      <c r="D9" s="393"/>
      <c r="E9" s="394"/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1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1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1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1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1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1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1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1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7:E156">
    <cfRule type="expression" dxfId="257" priority="16" stopIfTrue="1">
      <formula>AND(ROUNDDOWN(($A$4-E7)/365.25,0)&lt;=13,G7&lt;&gt;"OK")</formula>
    </cfRule>
    <cfRule type="expression" dxfId="256" priority="17" stopIfTrue="1">
      <formula>AND(ROUNDDOWN(($A$4-E7)/365.25,0)&lt;=14,G7&lt;&gt;"OK")</formula>
    </cfRule>
    <cfRule type="expression" dxfId="255" priority="18" stopIfTrue="1">
      <formula>AND(ROUNDDOWN(($A$4-E7)/365.25,0)&lt;=17,G7&lt;&gt;"OK")</formula>
    </cfRule>
  </conditionalFormatting>
  <conditionalFormatting sqref="J7:J156">
    <cfRule type="cellIs" dxfId="254" priority="15" stopIfTrue="1" operator="equal">
      <formula>"Z"</formula>
    </cfRule>
  </conditionalFormatting>
  <conditionalFormatting sqref="A7:D156">
    <cfRule type="expression" dxfId="253" priority="14" stopIfTrue="1">
      <formula>$Q7&gt;=1</formula>
    </cfRule>
  </conditionalFormatting>
  <conditionalFormatting sqref="E7:E14">
    <cfRule type="expression" dxfId="252" priority="11" stopIfTrue="1">
      <formula>AND(ROUNDDOWN(($A$4-E7)/365.25,0)&lt;=13,G7&lt;&gt;"OK")</formula>
    </cfRule>
    <cfRule type="expression" dxfId="251" priority="12" stopIfTrue="1">
      <formula>AND(ROUNDDOWN(($A$4-E7)/365.25,0)&lt;=14,G7&lt;&gt;"OK")</formula>
    </cfRule>
    <cfRule type="expression" dxfId="250" priority="13" stopIfTrue="1">
      <formula>AND(ROUNDDOWN(($A$4-E7)/365.25,0)&lt;=17,G7&lt;&gt;"OK")</formula>
    </cfRule>
  </conditionalFormatting>
  <conditionalFormatting sqref="J7:J14">
    <cfRule type="cellIs" dxfId="249" priority="10" stopIfTrue="1" operator="equal">
      <formula>"Z"</formula>
    </cfRule>
  </conditionalFormatting>
  <conditionalFormatting sqref="B7:D14">
    <cfRule type="expression" dxfId="248" priority="9" stopIfTrue="1">
      <formula>$Q7&gt;=1</formula>
    </cfRule>
  </conditionalFormatting>
  <conditionalFormatting sqref="E7:E14">
    <cfRule type="expression" dxfId="247" priority="6" stopIfTrue="1">
      <formula>AND(ROUNDDOWN(($A$4-E7)/365.25,0)&lt;=13,G7&lt;&gt;"OK")</formula>
    </cfRule>
    <cfRule type="expression" dxfId="246" priority="7" stopIfTrue="1">
      <formula>AND(ROUNDDOWN(($A$4-E7)/365.25,0)&lt;=14,G7&lt;&gt;"OK")</formula>
    </cfRule>
    <cfRule type="expression" dxfId="245" priority="8" stopIfTrue="1">
      <formula>AND(ROUNDDOWN(($A$4-E7)/365.25,0)&lt;=17,G7&lt;&gt;"OK")</formula>
    </cfRule>
  </conditionalFormatting>
  <conditionalFormatting sqref="B7:D14">
    <cfRule type="expression" dxfId="244" priority="5" stopIfTrue="1">
      <formula>$Q7&gt;=1</formula>
    </cfRule>
  </conditionalFormatting>
  <conditionalFormatting sqref="E7:E27 E29:E37">
    <cfRule type="expression" dxfId="243" priority="2" stopIfTrue="1">
      <formula>AND(ROUNDDOWN(($A$4-E7)/365.25,0)&lt;=13,G7&lt;&gt;"OK")</formula>
    </cfRule>
    <cfRule type="expression" dxfId="242" priority="3" stopIfTrue="1">
      <formula>AND(ROUNDDOWN(($A$4-E7)/365.25,0)&lt;=14,G7&lt;&gt;"OK")</formula>
    </cfRule>
    <cfRule type="expression" dxfId="241" priority="4" stopIfTrue="1">
      <formula>AND(ROUNDDOWN(($A$4-E7)/365.25,0)&lt;=17,G7&lt;&gt;"OK")</formula>
    </cfRule>
  </conditionalFormatting>
  <conditionalFormatting sqref="B7:D37">
    <cfRule type="expression" dxfId="24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C0AA-5127-4E24-89E4-FBEF593C67F2}">
  <sheetPr codeName="Munka112">
    <tabColor indexed="11"/>
  </sheetPr>
  <dimension ref="A1:AK41"/>
  <sheetViews>
    <sheetView zoomScale="85" zoomScaleNormal="85" workbookViewId="0">
      <selection activeCell="G8" sqref="G8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[1]Altalanos!$A$6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">
        <v>339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[1]Altalanos!$A$10</f>
        <v>2025.05.06-07.</v>
      </c>
      <c r="B4" s="456"/>
      <c r="C4" s="456"/>
      <c r="D4" s="457"/>
      <c r="E4" s="458" t="str">
        <f>[1]Altalanos!$C$10</f>
        <v>Pécs</v>
      </c>
      <c r="F4" s="458"/>
      <c r="G4" s="458"/>
      <c r="H4" s="190"/>
      <c r="I4" s="458"/>
      <c r="J4" s="459"/>
      <c r="K4" s="190"/>
      <c r="L4" s="460" t="str">
        <f>[1]Altalanos!$E$10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IF(OR([1]Altalanos!$A$8="F1",[1]Altalanos!$A$8="F2",[1]Altalanos!$A$8="N1",[1]Altalanos!$A$8="N2"),1,2)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/>
      <c r="C7" s="558">
        <v>120428</v>
      </c>
      <c r="D7" s="558" t="str">
        <f>IF($B7="","",VLOOKUP($B7,'B-U11-F-III.kcs elo'!$A$7:$O$22,15))</f>
        <v/>
      </c>
      <c r="E7" s="559" t="s">
        <v>346</v>
      </c>
      <c r="F7" s="489"/>
      <c r="G7" s="559" t="s">
        <v>341</v>
      </c>
      <c r="H7" s="489"/>
      <c r="I7" s="559" t="s">
        <v>309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/>
      <c r="C9" s="558">
        <v>120427</v>
      </c>
      <c r="D9" s="558" t="str">
        <f>IF($B9="","",VLOOKUP($B9,'B-U11-F-III.kcs elo'!$A$7:$O$22,15))</f>
        <v/>
      </c>
      <c r="E9" s="559" t="s">
        <v>347</v>
      </c>
      <c r="F9" s="489"/>
      <c r="G9" s="559" t="s">
        <v>344</v>
      </c>
      <c r="H9" s="489"/>
      <c r="I9" s="559" t="s">
        <v>307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558" t="str">
        <f>IF($B11="","",VLOOKUP($B11,'B-U11-F-III.kcs elo'!$A$7:$O$22,5))</f>
        <v/>
      </c>
      <c r="D11" s="558" t="str">
        <f>IF($B11="","",VLOOKUP($B11,'B-U11-F-III.kcs elo'!$A$7:$O$22,15))</f>
        <v/>
      </c>
      <c r="E11" s="559" t="str">
        <f>UPPER(IF($B11="","",VLOOKUP($B11,'B-U11-F-III.kcs elo'!$A$7:$O$22,2)))</f>
        <v/>
      </c>
      <c r="F11" s="489"/>
      <c r="G11" s="559" t="str">
        <f>IF($B11="","",VLOOKUP($B11,'B-U11-F-III.kcs elo'!$A$7:$O$22,3))</f>
        <v/>
      </c>
      <c r="H11" s="489"/>
      <c r="I11" s="559" t="str">
        <f>IF($B11="","",VLOOKUP($B11,'B-U11-F-III.kcs elo'!$A$7:$O$22,4))</f>
        <v/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>RAPAJKÓ</v>
      </c>
      <c r="E18" s="484"/>
      <c r="F18" s="484" t="str">
        <f>E9</f>
        <v>VADAS</v>
      </c>
      <c r="G18" s="484"/>
      <c r="H18" s="484" t="str">
        <f>E11</f>
        <v/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>RAPAJKÓ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>VADAS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/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239" priority="2" stopIfTrue="1" operator="equal">
      <formula>"Bye"</formula>
    </cfRule>
  </conditionalFormatting>
  <conditionalFormatting sqref="R41">
    <cfRule type="expression" dxfId="23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AECF-A612-4E63-9221-2A1CC4FC5F8D}">
  <sheetPr codeName="Sheet30">
    <tabColor indexed="42"/>
  </sheetPr>
  <dimension ref="A1:Q156"/>
  <sheetViews>
    <sheetView showGridLines="0" showZeros="0" zoomScale="102" zoomScaleNormal="102" workbookViewId="0">
      <pane ySplit="6" topLeftCell="A15" activePane="bottomLeft" state="frozen"/>
      <selection activeCell="C12" sqref="C12"/>
      <selection pane="bottomLeft"/>
    </sheetView>
  </sheetViews>
  <sheetFormatPr defaultRowHeight="13.2" x14ac:dyDescent="0.25"/>
  <cols>
    <col min="1" max="1" width="3.88671875" style="343" customWidth="1"/>
    <col min="2" max="2" width="13" style="343" customWidth="1"/>
    <col min="3" max="3" width="14.33203125" style="343" customWidth="1"/>
    <col min="4" max="4" width="19.33203125" style="428" bestFit="1" customWidth="1"/>
    <col min="5" max="5" width="10.5546875" style="429" customWidth="1"/>
    <col min="6" max="6" width="6.109375" style="430" hidden="1" customWidth="1"/>
    <col min="7" max="7" width="28.664062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557" t="str">
        <f>[2]Altalanos!$A$6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344" t="str">
        <f>[2]Altalanos!$A$8</f>
        <v>B-U14-F-V.kcs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357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368"/>
    </row>
    <row r="5" spans="1:17" s="358" customFormat="1" ht="13.8" thickBot="1" x14ac:dyDescent="0.3">
      <c r="A5" s="369" t="str">
        <f>[2]Altalanos!$A$10</f>
        <v>2025.05.06-07.</v>
      </c>
      <c r="B5" s="369"/>
      <c r="C5" s="370" t="str">
        <f>[2]Altalanos!$C$10</f>
        <v>Pécs</v>
      </c>
      <c r="D5" s="371" t="str">
        <f>[2]Altalanos!$D$10</f>
        <v xml:space="preserve">  </v>
      </c>
      <c r="E5" s="371"/>
      <c r="F5" s="371"/>
      <c r="G5" s="371"/>
      <c r="H5" s="372" t="str">
        <f>[2]Altalanos!$E$10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376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89" t="s">
        <v>37</v>
      </c>
    </row>
    <row r="7" spans="1:17" s="403" customFormat="1" ht="18.899999999999999" customHeight="1" x14ac:dyDescent="0.25">
      <c r="A7" s="390">
        <v>1</v>
      </c>
      <c r="B7" s="391" t="s">
        <v>348</v>
      </c>
      <c r="C7" s="392" t="s">
        <v>349</v>
      </c>
      <c r="D7" s="393" t="s">
        <v>129</v>
      </c>
      <c r="E7" s="394" t="s">
        <v>350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02"/>
    </row>
    <row r="8" spans="1:17" s="403" customFormat="1" ht="18.899999999999999" customHeight="1" x14ac:dyDescent="0.25">
      <c r="A8" s="390">
        <v>2</v>
      </c>
      <c r="B8" s="391" t="s">
        <v>351</v>
      </c>
      <c r="C8" s="392" t="s">
        <v>352</v>
      </c>
      <c r="D8" s="393" t="s">
        <v>129</v>
      </c>
      <c r="E8" s="394" t="s">
        <v>353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02"/>
    </row>
    <row r="9" spans="1:17" s="403" customFormat="1" ht="18.899999999999999" customHeight="1" x14ac:dyDescent="0.25">
      <c r="A9" s="390">
        <v>3</v>
      </c>
      <c r="B9" s="391" t="s">
        <v>354</v>
      </c>
      <c r="C9" s="392" t="s">
        <v>131</v>
      </c>
      <c r="D9" s="393" t="s">
        <v>129</v>
      </c>
      <c r="E9" s="394" t="s">
        <v>355</v>
      </c>
      <c r="F9" s="408"/>
      <c r="G9" s="409"/>
      <c r="H9" s="393"/>
      <c r="I9" s="393"/>
      <c r="J9" s="397"/>
      <c r="K9" s="398"/>
      <c r="L9" s="399"/>
      <c r="M9" s="398"/>
      <c r="N9" s="400"/>
      <c r="O9" s="410"/>
      <c r="P9" s="411"/>
      <c r="Q9" s="412"/>
    </row>
    <row r="10" spans="1:17" s="403" customFormat="1" ht="18.899999999999999" customHeight="1" x14ac:dyDescent="0.25">
      <c r="A10" s="390">
        <v>4</v>
      </c>
      <c r="B10" s="391" t="s">
        <v>354</v>
      </c>
      <c r="C10" s="392" t="s">
        <v>262</v>
      </c>
      <c r="D10" s="393" t="s">
        <v>356</v>
      </c>
      <c r="E10" s="394" t="s">
        <v>357</v>
      </c>
      <c r="F10" s="408"/>
      <c r="G10" s="409"/>
      <c r="H10" s="393"/>
      <c r="I10" s="393"/>
      <c r="J10" s="397"/>
      <c r="K10" s="398"/>
      <c r="L10" s="399"/>
      <c r="M10" s="398"/>
      <c r="N10" s="400"/>
      <c r="O10" s="413"/>
      <c r="P10" s="414"/>
      <c r="Q10" s="415"/>
    </row>
    <row r="11" spans="1:17" s="403" customFormat="1" ht="18.899999999999999" customHeight="1" x14ac:dyDescent="0.25">
      <c r="A11" s="390">
        <v>5</v>
      </c>
      <c r="B11" s="391" t="s">
        <v>318</v>
      </c>
      <c r="C11" s="392" t="s">
        <v>113</v>
      </c>
      <c r="D11" s="393" t="s">
        <v>358</v>
      </c>
      <c r="E11" s="394" t="s">
        <v>359</v>
      </c>
      <c r="F11" s="408"/>
      <c r="G11" s="409"/>
      <c r="H11" s="393"/>
      <c r="I11" s="393"/>
      <c r="J11" s="397"/>
      <c r="K11" s="398"/>
      <c r="L11" s="399"/>
      <c r="M11" s="398"/>
      <c r="N11" s="400"/>
      <c r="O11" s="413"/>
      <c r="P11" s="414"/>
      <c r="Q11" s="415"/>
    </row>
    <row r="12" spans="1:17" s="403" customFormat="1" ht="18.899999999999999" customHeight="1" x14ac:dyDescent="0.25">
      <c r="A12" s="390">
        <v>6</v>
      </c>
      <c r="B12" s="391" t="s">
        <v>360</v>
      </c>
      <c r="C12" s="392" t="s">
        <v>361</v>
      </c>
      <c r="D12" s="393" t="s">
        <v>362</v>
      </c>
      <c r="E12" s="394" t="s">
        <v>363</v>
      </c>
      <c r="F12" s="408"/>
      <c r="G12" s="409"/>
      <c r="H12" s="393"/>
      <c r="I12" s="393"/>
      <c r="J12" s="397"/>
      <c r="K12" s="398"/>
      <c r="L12" s="399"/>
      <c r="M12" s="398"/>
      <c r="N12" s="400"/>
      <c r="O12" s="413"/>
      <c r="P12" s="414"/>
      <c r="Q12" s="415"/>
    </row>
    <row r="13" spans="1:17" s="403" customFormat="1" ht="18.899999999999999" customHeight="1" x14ac:dyDescent="0.25">
      <c r="A13" s="390">
        <v>7</v>
      </c>
      <c r="B13" s="391" t="s">
        <v>364</v>
      </c>
      <c r="C13" s="392" t="s">
        <v>365</v>
      </c>
      <c r="D13" s="393" t="s">
        <v>362</v>
      </c>
      <c r="E13" s="394" t="s">
        <v>366</v>
      </c>
      <c r="F13" s="408"/>
      <c r="G13" s="409"/>
      <c r="H13" s="393"/>
      <c r="I13" s="393"/>
      <c r="J13" s="397"/>
      <c r="K13" s="398"/>
      <c r="L13" s="399"/>
      <c r="M13" s="398"/>
      <c r="N13" s="400"/>
      <c r="O13" s="413"/>
      <c r="P13" s="414"/>
      <c r="Q13" s="415"/>
    </row>
    <row r="14" spans="1:17" s="403" customFormat="1" ht="18.899999999999999" customHeight="1" x14ac:dyDescent="0.25">
      <c r="A14" s="390">
        <v>8</v>
      </c>
      <c r="B14" s="391" t="s">
        <v>367</v>
      </c>
      <c r="C14" s="392" t="s">
        <v>131</v>
      </c>
      <c r="D14" s="393" t="s">
        <v>362</v>
      </c>
      <c r="E14" s="394" t="s">
        <v>368</v>
      </c>
      <c r="F14" s="408"/>
      <c r="G14" s="409"/>
      <c r="H14" s="393"/>
      <c r="I14" s="393"/>
      <c r="J14" s="397"/>
      <c r="K14" s="398"/>
      <c r="L14" s="399"/>
      <c r="M14" s="398"/>
      <c r="N14" s="400"/>
      <c r="O14" s="413"/>
      <c r="P14" s="414"/>
      <c r="Q14" s="415"/>
    </row>
    <row r="15" spans="1:17" s="403" customFormat="1" ht="18.899999999999999" customHeight="1" x14ac:dyDescent="0.25">
      <c r="A15" s="390">
        <v>9</v>
      </c>
      <c r="B15" s="391" t="s">
        <v>369</v>
      </c>
      <c r="C15" s="392" t="s">
        <v>370</v>
      </c>
      <c r="D15" s="393" t="s">
        <v>119</v>
      </c>
      <c r="E15" s="394" t="s">
        <v>371</v>
      </c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02"/>
    </row>
    <row r="16" spans="1:17" s="403" customFormat="1" ht="18.899999999999999" customHeight="1" x14ac:dyDescent="0.25">
      <c r="A16" s="390">
        <v>10</v>
      </c>
      <c r="B16" s="391" t="s">
        <v>372</v>
      </c>
      <c r="C16" s="392" t="s">
        <v>373</v>
      </c>
      <c r="D16" s="393" t="s">
        <v>374</v>
      </c>
      <c r="E16" s="394" t="s">
        <v>375</v>
      </c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02"/>
    </row>
    <row r="17" spans="1:17" s="403" customFormat="1" ht="18.899999999999999" customHeight="1" x14ac:dyDescent="0.25">
      <c r="A17" s="390">
        <v>11</v>
      </c>
      <c r="B17" s="391" t="s">
        <v>376</v>
      </c>
      <c r="C17" s="392" t="s">
        <v>377</v>
      </c>
      <c r="D17" s="393" t="s">
        <v>378</v>
      </c>
      <c r="E17" s="394" t="s">
        <v>379</v>
      </c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02"/>
    </row>
    <row r="18" spans="1:17" s="403" customFormat="1" ht="18.899999999999999" customHeight="1" x14ac:dyDescent="0.25">
      <c r="A18" s="390">
        <v>12</v>
      </c>
      <c r="B18" s="391" t="s">
        <v>380</v>
      </c>
      <c r="C18" s="392" t="s">
        <v>381</v>
      </c>
      <c r="D18" s="393" t="s">
        <v>378</v>
      </c>
      <c r="E18" s="394" t="s">
        <v>382</v>
      </c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02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02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02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02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02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02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02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02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02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19:E156">
    <cfRule type="expression" dxfId="237" priority="22" stopIfTrue="1">
      <formula>AND(ROUNDDOWN(($A$4-E19)/365.25,0)&lt;=13,G19&lt;&gt;"OK")</formula>
    </cfRule>
    <cfRule type="expression" dxfId="236" priority="23" stopIfTrue="1">
      <formula>AND(ROUNDDOWN(($A$4-E19)/365.25,0)&lt;=14,G19&lt;&gt;"OK")</formula>
    </cfRule>
    <cfRule type="expression" dxfId="235" priority="24" stopIfTrue="1">
      <formula>AND(ROUNDDOWN(($A$4-E19)/365.25,0)&lt;=17,G19&lt;&gt;"OK")</formula>
    </cfRule>
  </conditionalFormatting>
  <conditionalFormatting sqref="J7:J156">
    <cfRule type="cellIs" dxfId="234" priority="25" stopIfTrue="1" operator="equal">
      <formula>"Z"</formula>
    </cfRule>
  </conditionalFormatting>
  <conditionalFormatting sqref="A19:D156 A7:A18">
    <cfRule type="expression" dxfId="233" priority="26" stopIfTrue="1">
      <formula>$Q7&gt;=1</formula>
    </cfRule>
  </conditionalFormatting>
  <conditionalFormatting sqref="J7:J14">
    <cfRule type="cellIs" dxfId="232" priority="21" stopIfTrue="1" operator="equal">
      <formula>"Z"</formula>
    </cfRule>
  </conditionalFormatting>
  <conditionalFormatting sqref="E19:E27 E29:E37">
    <cfRule type="expression" dxfId="231" priority="18" stopIfTrue="1">
      <formula>AND(ROUNDDOWN(($A$4-E19)/365.25,0)&lt;=13,G19&lt;&gt;"OK")</formula>
    </cfRule>
    <cfRule type="expression" dxfId="230" priority="19" stopIfTrue="1">
      <formula>AND(ROUNDDOWN(($A$4-E19)/365.25,0)&lt;=14,G19&lt;&gt;"OK")</formula>
    </cfRule>
    <cfRule type="expression" dxfId="229" priority="20" stopIfTrue="1">
      <formula>AND(ROUNDDOWN(($A$4-E19)/365.25,0)&lt;=17,G19&lt;&gt;"OK")</formula>
    </cfRule>
  </conditionalFormatting>
  <conditionalFormatting sqref="B19:D37">
    <cfRule type="expression" dxfId="228" priority="17" stopIfTrue="1">
      <formula>$Q19&gt;=1</formula>
    </cfRule>
  </conditionalFormatting>
  <conditionalFormatting sqref="E7:E18">
    <cfRule type="expression" dxfId="227" priority="14" stopIfTrue="1">
      <formula>AND(ROUNDDOWN(($A$4-E7)/365.25,0)&lt;=13,G7&lt;&gt;"OK")</formula>
    </cfRule>
    <cfRule type="expression" dxfId="226" priority="15" stopIfTrue="1">
      <formula>AND(ROUNDDOWN(($A$4-E7)/365.25,0)&lt;=14,G7&lt;&gt;"OK")</formula>
    </cfRule>
    <cfRule type="expression" dxfId="225" priority="16" stopIfTrue="1">
      <formula>AND(ROUNDDOWN(($A$4-E7)/365.25,0)&lt;=17,G7&lt;&gt;"OK")</formula>
    </cfRule>
  </conditionalFormatting>
  <conditionalFormatting sqref="B7:D18">
    <cfRule type="expression" dxfId="224" priority="13" stopIfTrue="1">
      <formula>$Q7&gt;=1</formula>
    </cfRule>
  </conditionalFormatting>
  <conditionalFormatting sqref="E7:E14">
    <cfRule type="expression" dxfId="223" priority="10" stopIfTrue="1">
      <formula>AND(ROUNDDOWN(($A$4-E7)/365.25,0)&lt;=13,G7&lt;&gt;"OK")</formula>
    </cfRule>
    <cfRule type="expression" dxfId="222" priority="11" stopIfTrue="1">
      <formula>AND(ROUNDDOWN(($A$4-E7)/365.25,0)&lt;=14,G7&lt;&gt;"OK")</formula>
    </cfRule>
    <cfRule type="expression" dxfId="221" priority="12" stopIfTrue="1">
      <formula>AND(ROUNDDOWN(($A$4-E7)/365.25,0)&lt;=17,G7&lt;&gt;"OK")</formula>
    </cfRule>
  </conditionalFormatting>
  <conditionalFormatting sqref="B7:D14">
    <cfRule type="expression" dxfId="220" priority="9" stopIfTrue="1">
      <formula>$Q7&gt;=1</formula>
    </cfRule>
  </conditionalFormatting>
  <conditionalFormatting sqref="E7:E14">
    <cfRule type="expression" dxfId="219" priority="6" stopIfTrue="1">
      <formula>AND(ROUNDDOWN(($A$4-E7)/365.25,0)&lt;=13,G7&lt;&gt;"OK")</formula>
    </cfRule>
    <cfRule type="expression" dxfId="218" priority="7" stopIfTrue="1">
      <formula>AND(ROUNDDOWN(($A$4-E7)/365.25,0)&lt;=14,G7&lt;&gt;"OK")</formula>
    </cfRule>
    <cfRule type="expression" dxfId="217" priority="8" stopIfTrue="1">
      <formula>AND(ROUNDDOWN(($A$4-E7)/365.25,0)&lt;=17,G7&lt;&gt;"OK")</formula>
    </cfRule>
  </conditionalFormatting>
  <conditionalFormatting sqref="B7:D14">
    <cfRule type="expression" dxfId="216" priority="5" stopIfTrue="1">
      <formula>$Q7&gt;=1</formula>
    </cfRule>
  </conditionalFormatting>
  <conditionalFormatting sqref="E7:E18">
    <cfRule type="expression" dxfId="215" priority="2" stopIfTrue="1">
      <formula>AND(ROUNDDOWN(($A$4-E7)/365.25,0)&lt;=13,G7&lt;&gt;"OK")</formula>
    </cfRule>
    <cfRule type="expression" dxfId="214" priority="3" stopIfTrue="1">
      <formula>AND(ROUNDDOWN(($A$4-E7)/365.25,0)&lt;=14,G7&lt;&gt;"OK")</formula>
    </cfRule>
    <cfRule type="expression" dxfId="213" priority="4" stopIfTrue="1">
      <formula>AND(ROUNDDOWN(($A$4-E7)/365.25,0)&lt;=17,G7&lt;&gt;"OK")</formula>
    </cfRule>
  </conditionalFormatting>
  <conditionalFormatting sqref="B7:D18">
    <cfRule type="expression" dxfId="21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1313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B379-1B0E-46E7-A454-D20BED4BC1A7}">
  <sheetPr codeName="Sheet137">
    <tabColor indexed="11"/>
    <pageSetUpPr fitToPage="1"/>
  </sheetPr>
  <dimension ref="A1:AK57"/>
  <sheetViews>
    <sheetView showGridLines="0" showZeros="0" workbookViewId="0"/>
  </sheetViews>
  <sheetFormatPr defaultRowHeight="13.2" x14ac:dyDescent="0.25"/>
  <cols>
    <col min="1" max="2" width="3.33203125" style="343" customWidth="1"/>
    <col min="3" max="3" width="4.6640625" style="343" customWidth="1"/>
    <col min="4" max="4" width="7.44140625" style="343" customWidth="1"/>
    <col min="5" max="5" width="4.33203125" style="343" customWidth="1"/>
    <col min="6" max="6" width="12.6640625" style="343" customWidth="1"/>
    <col min="7" max="7" width="2.6640625" style="343" customWidth="1"/>
    <col min="8" max="8" width="7.6640625" style="343" customWidth="1"/>
    <col min="9" max="9" width="5.88671875" style="343" customWidth="1"/>
    <col min="10" max="10" width="1.6640625" style="689" customWidth="1"/>
    <col min="11" max="11" width="10.6640625" style="343" customWidth="1"/>
    <col min="12" max="12" width="1.6640625" style="689" customWidth="1"/>
    <col min="13" max="13" width="10.6640625" style="343" customWidth="1"/>
    <col min="14" max="14" width="1.6640625" style="690" customWidth="1"/>
    <col min="15" max="15" width="10.6640625" style="343" customWidth="1"/>
    <col min="16" max="16" width="1.6640625" style="689" customWidth="1"/>
    <col min="17" max="17" width="10.6640625" style="343" customWidth="1"/>
    <col min="18" max="18" width="1.6640625" style="690" customWidth="1"/>
    <col min="19" max="19" width="9.109375" style="343" hidden="1" customWidth="1"/>
    <col min="20" max="20" width="8.6640625" style="343" customWidth="1"/>
    <col min="21" max="21" width="9.109375" style="343" hidden="1" customWidth="1"/>
    <col min="22" max="24" width="8.88671875" style="343"/>
    <col min="25" max="34" width="9.109375" style="343" hidden="1" customWidth="1"/>
    <col min="35" max="37" width="9.109375" style="343" customWidth="1"/>
    <col min="38" max="16384" width="8.88671875" style="343"/>
  </cols>
  <sheetData>
    <row r="1" spans="1:37" s="584" customFormat="1" ht="21.75" customHeight="1" x14ac:dyDescent="0.25">
      <c r="A1" s="691" t="str">
        <f>[2]Altalanos!$A$6</f>
        <v>Baranya Vármegyei Tenisz Diákolimpia - B kategória</v>
      </c>
      <c r="B1" s="335"/>
      <c r="C1" s="439"/>
      <c r="D1" s="439"/>
      <c r="E1" s="439"/>
      <c r="F1" s="439"/>
      <c r="G1" s="439"/>
      <c r="H1" s="335"/>
      <c r="I1" s="692"/>
      <c r="J1" s="438"/>
      <c r="K1" s="337" t="s">
        <v>47</v>
      </c>
      <c r="L1" s="338"/>
      <c r="M1" s="340"/>
      <c r="N1" s="438"/>
      <c r="O1" s="438" t="s">
        <v>383</v>
      </c>
      <c r="P1" s="438"/>
      <c r="Q1" s="439"/>
      <c r="R1" s="438"/>
      <c r="Y1" s="585"/>
      <c r="Z1" s="585"/>
      <c r="AA1" s="585"/>
      <c r="AB1" s="440" t="e">
        <f>IF($Y$5=1,CONCATENATE(VLOOKUP($Y$3,$AA$2:$AH$14,2)),CONCATENATE(VLOOKUP($Y$3,$AA$16:$AH$25,2)))</f>
        <v>#N/A</v>
      </c>
      <c r="AC1" s="440" t="e">
        <f>IF($Y$5=1,CONCATENATE(VLOOKUP($Y$3,$AA$2:$AH$14,3)),CONCATENATE(VLOOKUP($Y$3,$AA$16:$AH$25,3)))</f>
        <v>#N/A</v>
      </c>
      <c r="AD1" s="440" t="e">
        <f>IF($Y$5=1,CONCATENATE(VLOOKUP($Y$3,$AA$2:$AH$14,4)),CONCATENATE(VLOOKUP($Y$3,$AA$16:$AH$25,4)))</f>
        <v>#N/A</v>
      </c>
      <c r="AE1" s="440" t="e">
        <f>IF($Y$5=1,CONCATENATE(VLOOKUP($Y$3,$AA$2:$AH$14,5)),CONCATENATE(VLOOKUP($Y$3,$AA$16:$AH$25,5)))</f>
        <v>#N/A</v>
      </c>
      <c r="AF1" s="440" t="e">
        <f>IF($Y$5=1,CONCATENATE(VLOOKUP($Y$3,$AA$2:$AH$14,6)),CONCATENATE(VLOOKUP($Y$3,$AA$16:$AH$25,6)))</f>
        <v>#N/A</v>
      </c>
      <c r="AG1" s="440" t="e">
        <f>IF($Y$5=1,CONCATENATE(VLOOKUP($Y$3,$AA$2:$AH$14,7)),CONCATENATE(VLOOKUP($Y$3,$AA$16:$AH$25,7)))</f>
        <v>#N/A</v>
      </c>
      <c r="AH1" s="440" t="e">
        <f>IF($Y$5=1,CONCATENATE(VLOOKUP($Y$3,$AA$2:$AH$14,8)),CONCATENATE(VLOOKUP($Y$3,$AA$16:$AH$25,8)))</f>
        <v>#N/A</v>
      </c>
    </row>
    <row r="2" spans="1:37" s="586" customFormat="1" x14ac:dyDescent="0.25">
      <c r="A2" s="693" t="s">
        <v>46</v>
      </c>
      <c r="B2" s="344"/>
      <c r="C2" s="344"/>
      <c r="D2" s="344"/>
      <c r="E2" s="344" t="str">
        <f>[2]Altalanos!$A$8</f>
        <v>B-U14-F-V.kcs</v>
      </c>
      <c r="F2" s="344"/>
      <c r="G2" s="694"/>
      <c r="H2" s="447"/>
      <c r="I2" s="447"/>
      <c r="J2" s="446"/>
      <c r="K2" s="338"/>
      <c r="L2" s="338"/>
      <c r="M2" s="338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300</v>
      </c>
      <c r="AC2" s="450">
        <v>250</v>
      </c>
      <c r="AD2" s="450">
        <v>200</v>
      </c>
      <c r="AE2" s="450">
        <v>150</v>
      </c>
      <c r="AF2" s="450">
        <v>120</v>
      </c>
      <c r="AG2" s="450">
        <v>90</v>
      </c>
      <c r="AH2" s="450">
        <v>40</v>
      </c>
      <c r="AI2" s="343"/>
      <c r="AJ2" s="343"/>
      <c r="AK2" s="343"/>
    </row>
    <row r="3" spans="1:37" s="589" customFormat="1" ht="11.25" customHeight="1" x14ac:dyDescent="0.25">
      <c r="A3" s="359" t="s">
        <v>22</v>
      </c>
      <c r="B3" s="359"/>
      <c r="C3" s="359"/>
      <c r="D3" s="359"/>
      <c r="E3" s="359"/>
      <c r="F3" s="359"/>
      <c r="G3" s="359" t="s">
        <v>19</v>
      </c>
      <c r="H3" s="359"/>
      <c r="I3" s="359"/>
      <c r="J3" s="451"/>
      <c r="K3" s="359" t="s">
        <v>27</v>
      </c>
      <c r="L3" s="451"/>
      <c r="M3" s="359"/>
      <c r="N3" s="451"/>
      <c r="O3" s="359"/>
      <c r="P3" s="451"/>
      <c r="Q3" s="359"/>
      <c r="R3" s="452" t="s">
        <v>28</v>
      </c>
      <c r="Y3" s="449" t="str">
        <f>IF(K4="OB","A",IF(K4="IX","W",IF(K4="","",K4)))</f>
        <v/>
      </c>
      <c r="Z3" s="449"/>
      <c r="AA3" s="449" t="s">
        <v>58</v>
      </c>
      <c r="AB3" s="450">
        <v>280</v>
      </c>
      <c r="AC3" s="450">
        <v>230</v>
      </c>
      <c r="AD3" s="450">
        <v>180</v>
      </c>
      <c r="AE3" s="450">
        <v>140</v>
      </c>
      <c r="AF3" s="450">
        <v>80</v>
      </c>
      <c r="AG3" s="450">
        <v>0</v>
      </c>
      <c r="AH3" s="450">
        <v>0</v>
      </c>
      <c r="AI3" s="343"/>
      <c r="AJ3" s="343"/>
      <c r="AK3" s="343"/>
    </row>
    <row r="4" spans="1:37" s="593" customFormat="1" ht="11.25" customHeight="1" thickBot="1" x14ac:dyDescent="0.3">
      <c r="A4" s="695" t="str">
        <f>[2]Altalanos!$A$10</f>
        <v>2025.05.06-07.</v>
      </c>
      <c r="B4" s="695"/>
      <c r="C4" s="695"/>
      <c r="D4" s="369"/>
      <c r="E4" s="696"/>
      <c r="F4" s="696"/>
      <c r="G4" s="696" t="str">
        <f>[2]Altalanos!$C$10</f>
        <v>Pécs</v>
      </c>
      <c r="H4" s="697"/>
      <c r="I4" s="696"/>
      <c r="J4" s="698"/>
      <c r="K4" s="699"/>
      <c r="L4" s="698"/>
      <c r="M4" s="700"/>
      <c r="N4" s="698"/>
      <c r="O4" s="696"/>
      <c r="P4" s="698"/>
      <c r="Q4" s="696"/>
      <c r="R4" s="375" t="str">
        <f>[2]Altalanos!$E$10</f>
        <v>Nagyistók-Nádasi Judit</v>
      </c>
      <c r="Y4" s="449"/>
      <c r="Z4" s="449"/>
      <c r="AA4" s="449" t="s">
        <v>74</v>
      </c>
      <c r="AB4" s="450">
        <v>250</v>
      </c>
      <c r="AC4" s="450">
        <v>200</v>
      </c>
      <c r="AD4" s="450">
        <v>150</v>
      </c>
      <c r="AE4" s="450">
        <v>120</v>
      </c>
      <c r="AF4" s="450">
        <v>90</v>
      </c>
      <c r="AG4" s="450">
        <v>60</v>
      </c>
      <c r="AH4" s="450">
        <v>25</v>
      </c>
      <c r="AI4" s="343"/>
      <c r="AJ4" s="343"/>
      <c r="AK4" s="343"/>
    </row>
    <row r="5" spans="1:37" s="589" customFormat="1" x14ac:dyDescent="0.25">
      <c r="A5" s="530"/>
      <c r="B5" s="595" t="s">
        <v>287</v>
      </c>
      <c r="C5" s="596" t="s">
        <v>38</v>
      </c>
      <c r="D5" s="595" t="s">
        <v>288</v>
      </c>
      <c r="E5" s="595" t="s">
        <v>289</v>
      </c>
      <c r="F5" s="597" t="s">
        <v>25</v>
      </c>
      <c r="G5" s="597" t="s">
        <v>26</v>
      </c>
      <c r="H5" s="597"/>
      <c r="I5" s="597" t="s">
        <v>29</v>
      </c>
      <c r="J5" s="597"/>
      <c r="K5" s="595" t="s">
        <v>290</v>
      </c>
      <c r="L5" s="598"/>
      <c r="M5" s="595" t="s">
        <v>384</v>
      </c>
      <c r="N5" s="598"/>
      <c r="O5" s="595" t="s">
        <v>269</v>
      </c>
      <c r="P5" s="598"/>
      <c r="Q5" s="595" t="s">
        <v>291</v>
      </c>
      <c r="R5" s="599"/>
      <c r="Y5" s="449">
        <f>IF(OR([2]Altalanos!$A$8="F1",[2]Altalanos!$A$8="F2",[2]Altalanos!$A$8="N1",[2]Altalanos!$A$8="N2"),1,2)</f>
        <v>2</v>
      </c>
      <c r="Z5" s="449"/>
      <c r="AA5" s="449" t="s">
        <v>75</v>
      </c>
      <c r="AB5" s="450">
        <v>200</v>
      </c>
      <c r="AC5" s="450">
        <v>150</v>
      </c>
      <c r="AD5" s="450">
        <v>120</v>
      </c>
      <c r="AE5" s="450">
        <v>90</v>
      </c>
      <c r="AF5" s="450">
        <v>60</v>
      </c>
      <c r="AG5" s="450">
        <v>40</v>
      </c>
      <c r="AH5" s="450">
        <v>15</v>
      </c>
      <c r="AI5" s="343"/>
      <c r="AJ5" s="343"/>
      <c r="AK5" s="343"/>
    </row>
    <row r="6" spans="1:37" s="606" customFormat="1" ht="11.1" customHeight="1" thickBot="1" x14ac:dyDescent="0.3">
      <c r="A6" s="701"/>
      <c r="B6" s="601"/>
      <c r="C6" s="601"/>
      <c r="D6" s="601"/>
      <c r="E6" s="601"/>
      <c r="F6" s="600" t="str">
        <f>IF(Y3="","",CONCATENATE(AH1," / ",VLOOKUP(Y3,AB1:AH1,5)," pont"))</f>
        <v/>
      </c>
      <c r="G6" s="602"/>
      <c r="H6" s="603"/>
      <c r="I6" s="602"/>
      <c r="J6" s="604"/>
      <c r="K6" s="601" t="str">
        <f>IF(Y3="","",CONCATENATE(VLOOKUP(Y3,AB1:AH1,4)," pont"))</f>
        <v/>
      </c>
      <c r="L6" s="604"/>
      <c r="M6" s="601" t="str">
        <f>IF(Y3="","",CONCATENATE(VLOOKUP(Y3,AB1:AH1,3)," pont"))</f>
        <v/>
      </c>
      <c r="N6" s="604"/>
      <c r="O6" s="601" t="str">
        <f>IF(Y3="","",CONCATENATE(VLOOKUP(Y3,AB1:AH1,2)," pont"))</f>
        <v/>
      </c>
      <c r="P6" s="604"/>
      <c r="Q6" s="601" t="str">
        <f>IF(Y3="","",CONCATENATE(VLOOKUP(Y3,AB1:AH1,1)," pont"))</f>
        <v/>
      </c>
      <c r="R6" s="605"/>
      <c r="Y6" s="608"/>
      <c r="Z6" s="608"/>
      <c r="AA6" s="608" t="s">
        <v>76</v>
      </c>
      <c r="AB6" s="609">
        <v>150</v>
      </c>
      <c r="AC6" s="609">
        <v>120</v>
      </c>
      <c r="AD6" s="609">
        <v>90</v>
      </c>
      <c r="AE6" s="609">
        <v>60</v>
      </c>
      <c r="AF6" s="609">
        <v>40</v>
      </c>
      <c r="AG6" s="609">
        <v>25</v>
      </c>
      <c r="AH6" s="609">
        <v>10</v>
      </c>
      <c r="AI6" s="702"/>
      <c r="AJ6" s="702"/>
      <c r="AK6" s="702"/>
    </row>
    <row r="7" spans="1:37" s="623" customFormat="1" ht="12.9" customHeight="1" x14ac:dyDescent="0.25">
      <c r="A7" s="611">
        <v>1</v>
      </c>
      <c r="B7" s="703">
        <f>IF($E7="","",VLOOKUP($E7,'B-U14-F-V.kcs elo'!$A$7:$O$22,14))</f>
        <v>0</v>
      </c>
      <c r="C7" s="704">
        <f>IF($E7="","",VLOOKUP($E7,'B-U14-F-V.kcs elo'!$A$7:$O$22,15))</f>
        <v>0</v>
      </c>
      <c r="D7" s="704" t="str">
        <f>IF($E7="","",VLOOKUP($E7,'B-U14-F-V.kcs elo'!$A$7:$O$22,5))</f>
        <v>120210</v>
      </c>
      <c r="E7" s="705">
        <v>2</v>
      </c>
      <c r="F7" s="706" t="str">
        <f>UPPER(IF($E7="","",VLOOKUP($E7,'B-U14-F-V.kcs elo'!$A$7:$O$22,2)))</f>
        <v xml:space="preserve">WIMMERT </v>
      </c>
      <c r="G7" s="706" t="str">
        <f>IF($E7="","",VLOOKUP($E7,'B-U14-F-V.kcs elo'!$A$7:$O$22,3))</f>
        <v>Robin</v>
      </c>
      <c r="H7" s="706"/>
      <c r="I7" s="706" t="str">
        <f>IF($E7="","",VLOOKUP($E7,'B-U14-F-V.kcs elo'!$A$7:$O$22,4))</f>
        <v>Koch V. - Pécs</v>
      </c>
      <c r="J7" s="707"/>
      <c r="K7" s="708"/>
      <c r="L7" s="708"/>
      <c r="M7" s="708"/>
      <c r="N7" s="708"/>
      <c r="O7" s="617"/>
      <c r="P7" s="618"/>
      <c r="Q7" s="619"/>
      <c r="R7" s="620"/>
      <c r="S7" s="621"/>
      <c r="U7" s="709" t="str">
        <f>[2]Birók!P21</f>
        <v>Bíró</v>
      </c>
      <c r="Y7" s="449"/>
      <c r="Z7" s="449"/>
      <c r="AA7" s="449" t="s">
        <v>77</v>
      </c>
      <c r="AB7" s="450">
        <v>120</v>
      </c>
      <c r="AC7" s="450">
        <v>90</v>
      </c>
      <c r="AD7" s="450">
        <v>60</v>
      </c>
      <c r="AE7" s="450">
        <v>40</v>
      </c>
      <c r="AF7" s="450">
        <v>25</v>
      </c>
      <c r="AG7" s="450">
        <v>10</v>
      </c>
      <c r="AH7" s="450">
        <v>5</v>
      </c>
      <c r="AI7" s="343"/>
      <c r="AJ7" s="343"/>
      <c r="AK7" s="343"/>
    </row>
    <row r="8" spans="1:37" s="623" customFormat="1" ht="12.9" customHeight="1" x14ac:dyDescent="0.25">
      <c r="A8" s="624"/>
      <c r="B8" s="710"/>
      <c r="C8" s="711"/>
      <c r="D8" s="711"/>
      <c r="E8" s="712"/>
      <c r="F8" s="713"/>
      <c r="G8" s="713"/>
      <c r="H8" s="714"/>
      <c r="I8" s="715" t="s">
        <v>292</v>
      </c>
      <c r="J8" s="631" t="s">
        <v>385</v>
      </c>
      <c r="K8" s="716" t="str">
        <f>UPPER(IF(OR(J8="a",J8="as"),F7,IF(OR(J8="b",J8="bs"),F9,)))</f>
        <v xml:space="preserve">WIMMERT </v>
      </c>
      <c r="L8" s="716"/>
      <c r="M8" s="708"/>
      <c r="N8" s="708"/>
      <c r="O8" s="617"/>
      <c r="P8" s="618"/>
      <c r="Q8" s="619"/>
      <c r="R8" s="620"/>
      <c r="S8" s="621"/>
      <c r="U8" s="717" t="str">
        <f>[2]Birók!P22</f>
        <v xml:space="preserve"> </v>
      </c>
      <c r="Y8" s="449"/>
      <c r="Z8" s="449"/>
      <c r="AA8" s="449" t="s">
        <v>78</v>
      </c>
      <c r="AB8" s="450">
        <v>90</v>
      </c>
      <c r="AC8" s="450">
        <v>60</v>
      </c>
      <c r="AD8" s="450">
        <v>40</v>
      </c>
      <c r="AE8" s="450">
        <v>25</v>
      </c>
      <c r="AF8" s="450">
        <v>10</v>
      </c>
      <c r="AG8" s="450">
        <v>5</v>
      </c>
      <c r="AH8" s="450">
        <v>2</v>
      </c>
      <c r="AI8" s="343"/>
      <c r="AJ8" s="343"/>
      <c r="AK8" s="343"/>
    </row>
    <row r="9" spans="1:37" s="623" customFormat="1" ht="12.9" customHeight="1" x14ac:dyDescent="0.25">
      <c r="A9" s="624">
        <v>2</v>
      </c>
      <c r="B9" s="703" t="str">
        <f>IF($E9="","",VLOOKUP($E9,'B-U14-F-V.kcs elo'!$A$7:$O$22,14))</f>
        <v/>
      </c>
      <c r="C9" s="704" t="str">
        <f>IF($E9="","",VLOOKUP($E9,'B-U14-F-V.kcs elo'!$A$7:$O$22,15))</f>
        <v/>
      </c>
      <c r="D9" s="704" t="str">
        <f>IF($E9="","",VLOOKUP($E9,'B-U14-F-V.kcs elo'!$A$7:$O$22,5))</f>
        <v/>
      </c>
      <c r="E9" s="705"/>
      <c r="F9" s="718" t="s">
        <v>386</v>
      </c>
      <c r="G9" s="718" t="str">
        <f>IF($E9="","",VLOOKUP($E9,'B-U14-F-V.kcs elo'!$A$7:$O$22,3))</f>
        <v/>
      </c>
      <c r="H9" s="718"/>
      <c r="I9" s="706" t="str">
        <f>IF($E9="","",VLOOKUP($E9,'B-U14-F-V.kcs elo'!$A$7:$O$22,4))</f>
        <v/>
      </c>
      <c r="J9" s="719"/>
      <c r="K9" s="708"/>
      <c r="L9" s="720"/>
      <c r="M9" s="708"/>
      <c r="N9" s="708"/>
      <c r="O9" s="617"/>
      <c r="P9" s="618"/>
      <c r="Q9" s="619"/>
      <c r="R9" s="620"/>
      <c r="S9" s="621"/>
      <c r="U9" s="717" t="str">
        <f>[2]Birók!P23</f>
        <v xml:space="preserve"> </v>
      </c>
      <c r="Y9" s="449"/>
      <c r="Z9" s="449"/>
      <c r="AA9" s="449" t="s">
        <v>79</v>
      </c>
      <c r="AB9" s="450">
        <v>60</v>
      </c>
      <c r="AC9" s="450">
        <v>40</v>
      </c>
      <c r="AD9" s="450">
        <v>25</v>
      </c>
      <c r="AE9" s="450">
        <v>10</v>
      </c>
      <c r="AF9" s="450">
        <v>5</v>
      </c>
      <c r="AG9" s="450">
        <v>2</v>
      </c>
      <c r="AH9" s="450">
        <v>1</v>
      </c>
      <c r="AI9" s="343"/>
      <c r="AJ9" s="343"/>
      <c r="AK9" s="343"/>
    </row>
    <row r="10" spans="1:37" s="623" customFormat="1" ht="12.9" customHeight="1" x14ac:dyDescent="0.25">
      <c r="A10" s="624"/>
      <c r="B10" s="710"/>
      <c r="C10" s="711"/>
      <c r="D10" s="711"/>
      <c r="E10" s="721"/>
      <c r="F10" s="713"/>
      <c r="G10" s="713"/>
      <c r="H10" s="714"/>
      <c r="I10" s="708"/>
      <c r="J10" s="722"/>
      <c r="K10" s="723" t="s">
        <v>292</v>
      </c>
      <c r="L10" s="639"/>
      <c r="M10" s="716" t="str">
        <f>UPPER(IF(OR(L10="a",L10="as"),K8,IF(OR(L10="b",L10="bs"),K12,)))</f>
        <v/>
      </c>
      <c r="N10" s="724"/>
      <c r="O10" s="725"/>
      <c r="P10" s="725"/>
      <c r="Q10" s="619"/>
      <c r="R10" s="620"/>
      <c r="S10" s="621"/>
      <c r="U10" s="717" t="str">
        <f>[2]Birók!P24</f>
        <v xml:space="preserve"> </v>
      </c>
      <c r="Y10" s="449"/>
      <c r="Z10" s="449"/>
      <c r="AA10" s="449" t="s">
        <v>80</v>
      </c>
      <c r="AB10" s="450">
        <v>40</v>
      </c>
      <c r="AC10" s="450">
        <v>25</v>
      </c>
      <c r="AD10" s="450">
        <v>15</v>
      </c>
      <c r="AE10" s="450">
        <v>7</v>
      </c>
      <c r="AF10" s="450">
        <v>4</v>
      </c>
      <c r="AG10" s="450">
        <v>1</v>
      </c>
      <c r="AH10" s="450">
        <v>0</v>
      </c>
      <c r="AI10" s="343"/>
      <c r="AJ10" s="343"/>
      <c r="AK10" s="343"/>
    </row>
    <row r="11" spans="1:37" s="623" customFormat="1" ht="12.9" customHeight="1" x14ac:dyDescent="0.25">
      <c r="A11" s="624">
        <v>3</v>
      </c>
      <c r="B11" s="703">
        <f>IF($E11="","",VLOOKUP($E11,'B-U14-F-V.kcs elo'!$A$7:$O$22,14))</f>
        <v>0</v>
      </c>
      <c r="C11" s="704">
        <f>IF($E11="","",VLOOKUP($E11,'B-U14-F-V.kcs elo'!$A$7:$O$22,15))</f>
        <v>0</v>
      </c>
      <c r="D11" s="704" t="str">
        <f>IF($E11="","",VLOOKUP($E11,'B-U14-F-V.kcs elo'!$A$7:$O$22,5))</f>
        <v>121120</v>
      </c>
      <c r="E11" s="705">
        <v>6</v>
      </c>
      <c r="F11" s="718" t="str">
        <f>UPPER(IF($E11="","",VLOOKUP($E11,'B-U14-F-V.kcs elo'!$A$7:$O$22,2)))</f>
        <v xml:space="preserve">SZALAI </v>
      </c>
      <c r="G11" s="718" t="str">
        <f>IF($E11="","",VLOOKUP($E11,'B-U14-F-V.kcs elo'!$A$7:$O$22,3))</f>
        <v>Benett</v>
      </c>
      <c r="H11" s="718"/>
      <c r="I11" s="718" t="str">
        <f>IF($E11="","",VLOOKUP($E11,'B-U14-F-V.kcs elo'!$A$7:$O$22,4))</f>
        <v>Pécsi Bártfa</v>
      </c>
      <c r="J11" s="707"/>
      <c r="K11" s="708"/>
      <c r="L11" s="726"/>
      <c r="M11" s="708"/>
      <c r="N11" s="727"/>
      <c r="O11" s="725"/>
      <c r="P11" s="725"/>
      <c r="Q11" s="619"/>
      <c r="R11" s="620"/>
      <c r="S11" s="621"/>
      <c r="U11" s="717" t="str">
        <f>[2]Birók!P25</f>
        <v xml:space="preserve"> </v>
      </c>
      <c r="Y11" s="449"/>
      <c r="Z11" s="449"/>
      <c r="AA11" s="449" t="s">
        <v>81</v>
      </c>
      <c r="AB11" s="450">
        <v>25</v>
      </c>
      <c r="AC11" s="450">
        <v>15</v>
      </c>
      <c r="AD11" s="450">
        <v>10</v>
      </c>
      <c r="AE11" s="450">
        <v>6</v>
      </c>
      <c r="AF11" s="450">
        <v>3</v>
      </c>
      <c r="AG11" s="450">
        <v>1</v>
      </c>
      <c r="AH11" s="450">
        <v>0</v>
      </c>
      <c r="AI11" s="343"/>
      <c r="AJ11" s="343"/>
      <c r="AK11" s="343"/>
    </row>
    <row r="12" spans="1:37" s="623" customFormat="1" ht="12.9" customHeight="1" x14ac:dyDescent="0.25">
      <c r="A12" s="624"/>
      <c r="B12" s="710"/>
      <c r="C12" s="711"/>
      <c r="D12" s="711"/>
      <c r="E12" s="721"/>
      <c r="F12" s="713"/>
      <c r="G12" s="713"/>
      <c r="H12" s="714"/>
      <c r="I12" s="715" t="s">
        <v>292</v>
      </c>
      <c r="J12" s="631"/>
      <c r="K12" s="716" t="str">
        <f>UPPER(IF(OR(J12="a",J12="as"),F11,IF(OR(J12="b",J12="bs"),F13,)))</f>
        <v/>
      </c>
      <c r="L12" s="728"/>
      <c r="M12" s="708"/>
      <c r="N12" s="727"/>
      <c r="O12" s="725"/>
      <c r="P12" s="725"/>
      <c r="Q12" s="619"/>
      <c r="R12" s="620"/>
      <c r="S12" s="621"/>
      <c r="U12" s="717" t="str">
        <f>[2]Birók!P26</f>
        <v xml:space="preserve"> </v>
      </c>
      <c r="Y12" s="449"/>
      <c r="Z12" s="449"/>
      <c r="AA12" s="449" t="s">
        <v>86</v>
      </c>
      <c r="AB12" s="450">
        <v>15</v>
      </c>
      <c r="AC12" s="450">
        <v>10</v>
      </c>
      <c r="AD12" s="450">
        <v>6</v>
      </c>
      <c r="AE12" s="450">
        <v>3</v>
      </c>
      <c r="AF12" s="450">
        <v>1</v>
      </c>
      <c r="AG12" s="450">
        <v>0</v>
      </c>
      <c r="AH12" s="450">
        <v>0</v>
      </c>
      <c r="AI12" s="343"/>
      <c r="AJ12" s="343"/>
      <c r="AK12" s="343"/>
    </row>
    <row r="13" spans="1:37" s="623" customFormat="1" ht="12.9" customHeight="1" x14ac:dyDescent="0.25">
      <c r="A13" s="624">
        <v>4</v>
      </c>
      <c r="B13" s="703">
        <f>IF($E13="","",VLOOKUP($E13,'B-U14-F-V.kcs elo'!$A$7:$O$22,14))</f>
        <v>0</v>
      </c>
      <c r="C13" s="704">
        <f>IF($E13="","",VLOOKUP($E13,'B-U14-F-V.kcs elo'!$A$7:$O$22,15))</f>
        <v>0</v>
      </c>
      <c r="D13" s="704" t="str">
        <f>IF($E13="","",VLOOKUP($E13,'B-U14-F-V.kcs elo'!$A$7:$O$22,5))</f>
        <v>120103</v>
      </c>
      <c r="E13" s="705">
        <v>5</v>
      </c>
      <c r="F13" s="718" t="str">
        <f>UPPER(IF($E13="","",VLOOKUP($E13,'B-U14-F-V.kcs elo'!$A$7:$O$22,2)))</f>
        <v xml:space="preserve">MAGYAR </v>
      </c>
      <c r="G13" s="718" t="str">
        <f>IF($E13="","",VLOOKUP($E13,'B-U14-F-V.kcs elo'!$A$7:$O$22,3))</f>
        <v>Zalán</v>
      </c>
      <c r="H13" s="718"/>
      <c r="I13" s="718" t="str">
        <f>IF($E13="","",VLOOKUP($E13,'B-U14-F-V.kcs elo'!$A$7:$O$22,4))</f>
        <v>Boldog G.-Mohács</v>
      </c>
      <c r="J13" s="729"/>
      <c r="K13" s="708"/>
      <c r="L13" s="708"/>
      <c r="M13" s="708"/>
      <c r="N13" s="727"/>
      <c r="O13" s="725"/>
      <c r="P13" s="725"/>
      <c r="Q13" s="619"/>
      <c r="R13" s="620"/>
      <c r="S13" s="621"/>
      <c r="U13" s="717" t="str">
        <f>[2]Birók!P27</f>
        <v xml:space="preserve"> </v>
      </c>
      <c r="Y13" s="449"/>
      <c r="Z13" s="449"/>
      <c r="AA13" s="449" t="s">
        <v>82</v>
      </c>
      <c r="AB13" s="450">
        <v>10</v>
      </c>
      <c r="AC13" s="450">
        <v>6</v>
      </c>
      <c r="AD13" s="450">
        <v>3</v>
      </c>
      <c r="AE13" s="450">
        <v>1</v>
      </c>
      <c r="AF13" s="450">
        <v>0</v>
      </c>
      <c r="AG13" s="450">
        <v>0</v>
      </c>
      <c r="AH13" s="450">
        <v>0</v>
      </c>
      <c r="AI13" s="343"/>
      <c r="AJ13" s="343"/>
      <c r="AK13" s="343"/>
    </row>
    <row r="14" spans="1:37" s="623" customFormat="1" ht="12.9" customHeight="1" x14ac:dyDescent="0.25">
      <c r="A14" s="624"/>
      <c r="B14" s="710"/>
      <c r="C14" s="711"/>
      <c r="D14" s="711"/>
      <c r="E14" s="721"/>
      <c r="F14" s="708"/>
      <c r="G14" s="708"/>
      <c r="H14" s="730"/>
      <c r="I14" s="731"/>
      <c r="J14" s="722"/>
      <c r="K14" s="708"/>
      <c r="L14" s="708"/>
      <c r="M14" s="723" t="s">
        <v>292</v>
      </c>
      <c r="N14" s="639"/>
      <c r="O14" s="716" t="str">
        <f>UPPER(IF(OR(N14="a",N14="as"),M10,IF(OR(N14="b",N14="bs"),M18,)))</f>
        <v/>
      </c>
      <c r="P14" s="724"/>
      <c r="Q14" s="619"/>
      <c r="R14" s="620"/>
      <c r="S14" s="621"/>
      <c r="U14" s="717" t="str">
        <f>[2]Birók!P28</f>
        <v xml:space="preserve"> </v>
      </c>
      <c r="Y14" s="449"/>
      <c r="Z14" s="449"/>
      <c r="AA14" s="449" t="s">
        <v>83</v>
      </c>
      <c r="AB14" s="450">
        <v>3</v>
      </c>
      <c r="AC14" s="450">
        <v>2</v>
      </c>
      <c r="AD14" s="450">
        <v>1</v>
      </c>
      <c r="AE14" s="450">
        <v>0</v>
      </c>
      <c r="AF14" s="450">
        <v>0</v>
      </c>
      <c r="AG14" s="450">
        <v>0</v>
      </c>
      <c r="AH14" s="450">
        <v>0</v>
      </c>
      <c r="AI14" s="343"/>
      <c r="AJ14" s="343"/>
      <c r="AK14" s="343"/>
    </row>
    <row r="15" spans="1:37" s="623" customFormat="1" ht="12.9" customHeight="1" x14ac:dyDescent="0.25">
      <c r="A15" s="611">
        <v>5</v>
      </c>
      <c r="B15" s="703">
        <f>IF($E15="","",VLOOKUP($E15,'B-U14-F-V.kcs elo'!$A$7:$O$22,14))</f>
        <v>0</v>
      </c>
      <c r="C15" s="704">
        <f>IF($E15="","",VLOOKUP($E15,'B-U14-F-V.kcs elo'!$A$7:$O$22,15))</f>
        <v>0</v>
      </c>
      <c r="D15" s="704" t="str">
        <f>IF($E15="","",VLOOKUP($E15,'B-U14-F-V.kcs elo'!$A$7:$O$22,5))</f>
        <v>110102</v>
      </c>
      <c r="E15" s="705">
        <v>8</v>
      </c>
      <c r="F15" s="706" t="str">
        <f>UPPER(IF($E15="","",VLOOKUP($E15,'B-U14-F-V.kcs elo'!$A$7:$O$22,2)))</f>
        <v xml:space="preserve">TÓKA </v>
      </c>
      <c r="G15" s="706" t="str">
        <f>IF($E15="","",VLOOKUP($E15,'B-U14-F-V.kcs elo'!$A$7:$O$22,3))</f>
        <v>Áron</v>
      </c>
      <c r="H15" s="706"/>
      <c r="I15" s="706" t="str">
        <f>IF($E15="","",VLOOKUP($E15,'B-U14-F-V.kcs elo'!$A$7:$O$22,4))</f>
        <v>Pécsi Bártfa</v>
      </c>
      <c r="J15" s="732"/>
      <c r="K15" s="708"/>
      <c r="L15" s="708"/>
      <c r="M15" s="708"/>
      <c r="N15" s="727"/>
      <c r="O15" s="708"/>
      <c r="P15" s="727"/>
      <c r="Q15" s="619"/>
      <c r="R15" s="620"/>
      <c r="S15" s="621"/>
      <c r="U15" s="717" t="str">
        <f>[2]Birók!P29</f>
        <v xml:space="preserve"> </v>
      </c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343"/>
      <c r="AJ15" s="343"/>
      <c r="AK15" s="343"/>
    </row>
    <row r="16" spans="1:37" s="623" customFormat="1" ht="12.9" customHeight="1" thickBot="1" x14ac:dyDescent="0.3">
      <c r="A16" s="624"/>
      <c r="B16" s="710"/>
      <c r="C16" s="711"/>
      <c r="D16" s="711"/>
      <c r="E16" s="721"/>
      <c r="F16" s="713"/>
      <c r="G16" s="713"/>
      <c r="H16" s="714"/>
      <c r="I16" s="715" t="s">
        <v>292</v>
      </c>
      <c r="J16" s="631" t="s">
        <v>385</v>
      </c>
      <c r="K16" s="716" t="str">
        <f>UPPER(IF(OR(J16="a",J16="as"),F15,IF(OR(J16="b",J16="bs"),F17,)))</f>
        <v xml:space="preserve">TÓKA </v>
      </c>
      <c r="L16" s="716"/>
      <c r="M16" s="708"/>
      <c r="N16" s="727"/>
      <c r="O16" s="725"/>
      <c r="P16" s="727"/>
      <c r="Q16" s="619"/>
      <c r="R16" s="620"/>
      <c r="S16" s="621"/>
      <c r="U16" s="733" t="str">
        <f>[2]Birók!P30</f>
        <v>Egyik sem</v>
      </c>
      <c r="Y16" s="449"/>
      <c r="Z16" s="449"/>
      <c r="AA16" s="449" t="s">
        <v>57</v>
      </c>
      <c r="AB16" s="450">
        <v>150</v>
      </c>
      <c r="AC16" s="450">
        <v>120</v>
      </c>
      <c r="AD16" s="450">
        <v>90</v>
      </c>
      <c r="AE16" s="450">
        <v>60</v>
      </c>
      <c r="AF16" s="450">
        <v>40</v>
      </c>
      <c r="AG16" s="450">
        <v>25</v>
      </c>
      <c r="AH16" s="450">
        <v>15</v>
      </c>
      <c r="AI16" s="343"/>
      <c r="AJ16" s="343"/>
      <c r="AK16" s="343"/>
    </row>
    <row r="17" spans="1:37" s="623" customFormat="1" ht="12.9" customHeight="1" x14ac:dyDescent="0.25">
      <c r="A17" s="624">
        <v>6</v>
      </c>
      <c r="B17" s="703" t="str">
        <f>IF($E17="","",VLOOKUP($E17,'B-U14-F-V.kcs elo'!$A$7:$O$22,14))</f>
        <v/>
      </c>
      <c r="C17" s="704" t="str">
        <f>IF($E17="","",VLOOKUP($E17,'B-U14-F-V.kcs elo'!$A$7:$O$22,15))</f>
        <v/>
      </c>
      <c r="D17" s="704" t="str">
        <f>IF($E17="","",VLOOKUP($E17,'B-U14-F-V.kcs elo'!$A$7:$O$22,5))</f>
        <v/>
      </c>
      <c r="E17" s="705"/>
      <c r="F17" s="718" t="s">
        <v>386</v>
      </c>
      <c r="G17" s="718" t="str">
        <f>IF($E17="","",VLOOKUP($E17,'B-U14-F-V.kcs elo'!$A$7:$O$22,3))</f>
        <v/>
      </c>
      <c r="H17" s="718"/>
      <c r="I17" s="718" t="str">
        <f>IF($E17="","",VLOOKUP($E17,'B-U14-F-V.kcs elo'!$A$7:$O$22,4))</f>
        <v/>
      </c>
      <c r="J17" s="719"/>
      <c r="K17" s="708"/>
      <c r="L17" s="720"/>
      <c r="M17" s="708"/>
      <c r="N17" s="727"/>
      <c r="O17" s="725"/>
      <c r="P17" s="727"/>
      <c r="Q17" s="619"/>
      <c r="R17" s="620"/>
      <c r="S17" s="621"/>
      <c r="Y17" s="449"/>
      <c r="Z17" s="449"/>
      <c r="AA17" s="449" t="s">
        <v>74</v>
      </c>
      <c r="AB17" s="450">
        <v>120</v>
      </c>
      <c r="AC17" s="450">
        <v>90</v>
      </c>
      <c r="AD17" s="450">
        <v>60</v>
      </c>
      <c r="AE17" s="450">
        <v>40</v>
      </c>
      <c r="AF17" s="450">
        <v>25</v>
      </c>
      <c r="AG17" s="450">
        <v>15</v>
      </c>
      <c r="AH17" s="450">
        <v>8</v>
      </c>
      <c r="AI17" s="343"/>
      <c r="AJ17" s="343"/>
      <c r="AK17" s="343"/>
    </row>
    <row r="18" spans="1:37" s="623" customFormat="1" ht="12.9" customHeight="1" x14ac:dyDescent="0.25">
      <c r="A18" s="624"/>
      <c r="B18" s="710"/>
      <c r="C18" s="711"/>
      <c r="D18" s="711"/>
      <c r="E18" s="721"/>
      <c r="F18" s="713"/>
      <c r="G18" s="713"/>
      <c r="H18" s="714"/>
      <c r="I18" s="708"/>
      <c r="J18" s="722"/>
      <c r="K18" s="723" t="s">
        <v>292</v>
      </c>
      <c r="L18" s="639"/>
      <c r="M18" s="716" t="str">
        <f>UPPER(IF(OR(L18="a",L18="as"),K16,IF(OR(L18="b",L18="bs"),K20,)))</f>
        <v/>
      </c>
      <c r="N18" s="734"/>
      <c r="O18" s="725"/>
      <c r="P18" s="727"/>
      <c r="Q18" s="619"/>
      <c r="R18" s="620"/>
      <c r="S18" s="621"/>
      <c r="Y18" s="449"/>
      <c r="Z18" s="449"/>
      <c r="AA18" s="449" t="s">
        <v>75</v>
      </c>
      <c r="AB18" s="450">
        <v>90</v>
      </c>
      <c r="AC18" s="450">
        <v>60</v>
      </c>
      <c r="AD18" s="450">
        <v>40</v>
      </c>
      <c r="AE18" s="450">
        <v>25</v>
      </c>
      <c r="AF18" s="450">
        <v>15</v>
      </c>
      <c r="AG18" s="450">
        <v>8</v>
      </c>
      <c r="AH18" s="450">
        <v>4</v>
      </c>
      <c r="AI18" s="343"/>
      <c r="AJ18" s="343"/>
      <c r="AK18" s="343"/>
    </row>
    <row r="19" spans="1:37" s="623" customFormat="1" ht="12.9" customHeight="1" x14ac:dyDescent="0.25">
      <c r="A19" s="624">
        <v>7</v>
      </c>
      <c r="B19" s="703">
        <f>IF($E19="","",VLOOKUP($E19,'B-U14-F-V.kcs elo'!$A$7:$O$22,14))</f>
        <v>0</v>
      </c>
      <c r="C19" s="704">
        <f>IF($E19="","",VLOOKUP($E19,'B-U14-F-V.kcs elo'!$A$7:$O$22,15))</f>
        <v>0</v>
      </c>
      <c r="D19" s="704" t="str">
        <f>IF($E19="","",VLOOKUP($E19,'B-U14-F-V.kcs elo'!$A$7:$O$22,5))</f>
        <v>110718</v>
      </c>
      <c r="E19" s="705">
        <v>1</v>
      </c>
      <c r="F19" s="718" t="str">
        <f>UPPER(IF($E19="","",VLOOKUP($E19,'B-U14-F-V.kcs elo'!$A$7:$O$22,2)))</f>
        <v xml:space="preserve">MÜLLER  </v>
      </c>
      <c r="G19" s="718" t="str">
        <f>IF($E19="","",VLOOKUP($E19,'B-U14-F-V.kcs elo'!$A$7:$O$22,3))</f>
        <v>Dávid Máté</v>
      </c>
      <c r="H19" s="718"/>
      <c r="I19" s="718" t="str">
        <f>IF($E19="","",VLOOKUP($E19,'B-U14-F-V.kcs elo'!$A$7:$O$22,4))</f>
        <v>Koch V. - Pécs</v>
      </c>
      <c r="J19" s="707"/>
      <c r="K19" s="708"/>
      <c r="L19" s="726"/>
      <c r="M19" s="708"/>
      <c r="N19" s="725"/>
      <c r="O19" s="725"/>
      <c r="P19" s="727"/>
      <c r="Q19" s="619"/>
      <c r="R19" s="620"/>
      <c r="S19" s="621"/>
      <c r="Y19" s="449"/>
      <c r="Z19" s="449"/>
      <c r="AA19" s="449" t="s">
        <v>76</v>
      </c>
      <c r="AB19" s="450">
        <v>60</v>
      </c>
      <c r="AC19" s="450">
        <v>40</v>
      </c>
      <c r="AD19" s="450">
        <v>25</v>
      </c>
      <c r="AE19" s="450">
        <v>15</v>
      </c>
      <c r="AF19" s="450">
        <v>8</v>
      </c>
      <c r="AG19" s="450">
        <v>4</v>
      </c>
      <c r="AH19" s="450">
        <v>2</v>
      </c>
      <c r="AI19" s="343"/>
      <c r="AJ19" s="343"/>
      <c r="AK19" s="343"/>
    </row>
    <row r="20" spans="1:37" s="623" customFormat="1" ht="12.9" customHeight="1" x14ac:dyDescent="0.25">
      <c r="A20" s="624"/>
      <c r="B20" s="710"/>
      <c r="C20" s="711"/>
      <c r="D20" s="711"/>
      <c r="E20" s="712"/>
      <c r="F20" s="713"/>
      <c r="G20" s="713"/>
      <c r="H20" s="714"/>
      <c r="I20" s="715" t="s">
        <v>292</v>
      </c>
      <c r="J20" s="631"/>
      <c r="K20" s="716" t="str">
        <f>UPPER(IF(OR(J20="a",J20="as"),F19,IF(OR(J20="b",J20="bs"),F21,)))</f>
        <v/>
      </c>
      <c r="L20" s="728"/>
      <c r="M20" s="708"/>
      <c r="N20" s="725"/>
      <c r="O20" s="725"/>
      <c r="P20" s="727"/>
      <c r="Q20" s="619"/>
      <c r="R20" s="620"/>
      <c r="S20" s="621"/>
      <c r="Y20" s="449"/>
      <c r="Z20" s="449"/>
      <c r="AA20" s="449" t="s">
        <v>77</v>
      </c>
      <c r="AB20" s="450">
        <v>40</v>
      </c>
      <c r="AC20" s="450">
        <v>25</v>
      </c>
      <c r="AD20" s="450">
        <v>15</v>
      </c>
      <c r="AE20" s="450">
        <v>8</v>
      </c>
      <c r="AF20" s="450">
        <v>4</v>
      </c>
      <c r="AG20" s="450">
        <v>2</v>
      </c>
      <c r="AH20" s="450">
        <v>1</v>
      </c>
      <c r="AI20" s="343"/>
      <c r="AJ20" s="343"/>
      <c r="AK20" s="343"/>
    </row>
    <row r="21" spans="1:37" s="623" customFormat="1" ht="12.9" customHeight="1" x14ac:dyDescent="0.25">
      <c r="A21" s="624">
        <v>8</v>
      </c>
      <c r="B21" s="703">
        <f>IF($E21="","",VLOOKUP($E21,'B-U14-F-V.kcs elo'!$A$7:$O$22,14))</f>
        <v>0</v>
      </c>
      <c r="C21" s="704">
        <f>IF($E21="","",VLOOKUP($E21,'B-U14-F-V.kcs elo'!$A$7:$O$22,15))</f>
        <v>0</v>
      </c>
      <c r="D21" s="704" t="str">
        <f>IF($E21="","",VLOOKUP($E21,'B-U14-F-V.kcs elo'!$A$7:$O$22,5))</f>
        <v>121021</v>
      </c>
      <c r="E21" s="705">
        <v>9</v>
      </c>
      <c r="F21" s="718" t="str">
        <f>UPPER(IF($E21="","",VLOOKUP($E21,'B-U14-F-V.kcs elo'!$A$7:$O$22,2)))</f>
        <v xml:space="preserve">SCHMIDT </v>
      </c>
      <c r="G21" s="718" t="str">
        <f>IF($E21="","",VLOOKUP($E21,'B-U14-F-V.kcs elo'!$A$7:$O$22,3))</f>
        <v>Róbert</v>
      </c>
      <c r="H21" s="718"/>
      <c r="I21" s="718" t="str">
        <f>IF($E21="","",VLOOKUP($E21,'B-U14-F-V.kcs elo'!$A$7:$O$22,4))</f>
        <v>Bóly</v>
      </c>
      <c r="J21" s="729"/>
      <c r="K21" s="708"/>
      <c r="L21" s="708"/>
      <c r="M21" s="708"/>
      <c r="N21" s="725"/>
      <c r="O21" s="725"/>
      <c r="P21" s="727"/>
      <c r="Q21" s="619"/>
      <c r="R21" s="620"/>
      <c r="S21" s="621"/>
      <c r="Y21" s="449"/>
      <c r="Z21" s="449"/>
      <c r="AA21" s="449" t="s">
        <v>78</v>
      </c>
      <c r="AB21" s="450">
        <v>25</v>
      </c>
      <c r="AC21" s="450">
        <v>15</v>
      </c>
      <c r="AD21" s="450">
        <v>10</v>
      </c>
      <c r="AE21" s="450">
        <v>6</v>
      </c>
      <c r="AF21" s="450">
        <v>3</v>
      </c>
      <c r="AG21" s="450">
        <v>1</v>
      </c>
      <c r="AH21" s="450">
        <v>0</v>
      </c>
      <c r="AI21" s="343"/>
      <c r="AJ21" s="343"/>
      <c r="AK21" s="343"/>
    </row>
    <row r="22" spans="1:37" s="623" customFormat="1" ht="12.9" customHeight="1" x14ac:dyDescent="0.25">
      <c r="A22" s="624"/>
      <c r="B22" s="710"/>
      <c r="C22" s="711"/>
      <c r="D22" s="711"/>
      <c r="E22" s="712"/>
      <c r="F22" s="731"/>
      <c r="G22" s="731"/>
      <c r="H22" s="735"/>
      <c r="I22" s="731"/>
      <c r="J22" s="722"/>
      <c r="K22" s="708"/>
      <c r="L22" s="708"/>
      <c r="M22" s="708"/>
      <c r="N22" s="725"/>
      <c r="O22" s="723" t="s">
        <v>292</v>
      </c>
      <c r="P22" s="639"/>
      <c r="Q22" s="716" t="str">
        <f>UPPER(IF(OR(P22="a",P22="as"),O14,IF(OR(P22="b",P22="bs"),O30,)))</f>
        <v/>
      </c>
      <c r="R22" s="724"/>
      <c r="S22" s="621"/>
      <c r="Y22" s="449"/>
      <c r="Z22" s="449"/>
      <c r="AA22" s="449" t="s">
        <v>79</v>
      </c>
      <c r="AB22" s="450">
        <v>15</v>
      </c>
      <c r="AC22" s="450">
        <v>10</v>
      </c>
      <c r="AD22" s="450">
        <v>6</v>
      </c>
      <c r="AE22" s="450">
        <v>3</v>
      </c>
      <c r="AF22" s="450">
        <v>1</v>
      </c>
      <c r="AG22" s="450">
        <v>0</v>
      </c>
      <c r="AH22" s="450">
        <v>0</v>
      </c>
      <c r="AI22" s="343"/>
      <c r="AJ22" s="343"/>
      <c r="AK22" s="343"/>
    </row>
    <row r="23" spans="1:37" s="623" customFormat="1" ht="12.9" customHeight="1" x14ac:dyDescent="0.25">
      <c r="A23" s="624">
        <v>9</v>
      </c>
      <c r="B23" s="703">
        <f>IF($E23="","",VLOOKUP($E23,'B-U14-F-V.kcs elo'!$A$7:$O$22,14))</f>
        <v>0</v>
      </c>
      <c r="C23" s="704">
        <f>IF($E23="","",VLOOKUP($E23,'B-U14-F-V.kcs elo'!$A$7:$O$22,15))</f>
        <v>0</v>
      </c>
      <c r="D23" s="704" t="str">
        <f>IF($E23="","",VLOOKUP($E23,'B-U14-F-V.kcs elo'!$A$7:$O$22,5))</f>
        <v>120721</v>
      </c>
      <c r="E23" s="705">
        <v>11</v>
      </c>
      <c r="F23" s="718" t="str">
        <f>UPPER(IF($E23="","",VLOOKUP($E23,'B-U14-F-V.kcs elo'!$A$7:$O$22,2)))</f>
        <v xml:space="preserve">BODOR </v>
      </c>
      <c r="G23" s="718" t="str">
        <f>IF($E23="","",VLOOKUP($E23,'B-U14-F-V.kcs elo'!$A$7:$O$22,3))</f>
        <v>Levente</v>
      </c>
      <c r="H23" s="718"/>
      <c r="I23" s="718" t="str">
        <f>IF($E23="","",VLOOKUP($E23,'B-U14-F-V.kcs elo'!$A$7:$O$22,4))</f>
        <v>Pécsi Mezőszél</v>
      </c>
      <c r="J23" s="707"/>
      <c r="K23" s="708"/>
      <c r="L23" s="708"/>
      <c r="M23" s="708"/>
      <c r="N23" s="725"/>
      <c r="O23" s="708"/>
      <c r="P23" s="727"/>
      <c r="Q23" s="708"/>
      <c r="R23" s="725"/>
      <c r="S23" s="621"/>
      <c r="Y23" s="449"/>
      <c r="Z23" s="449"/>
      <c r="AA23" s="449" t="s">
        <v>80</v>
      </c>
      <c r="AB23" s="450">
        <v>10</v>
      </c>
      <c r="AC23" s="450">
        <v>6</v>
      </c>
      <c r="AD23" s="450">
        <v>3</v>
      </c>
      <c r="AE23" s="450">
        <v>1</v>
      </c>
      <c r="AF23" s="450">
        <v>0</v>
      </c>
      <c r="AG23" s="450">
        <v>0</v>
      </c>
      <c r="AH23" s="450">
        <v>0</v>
      </c>
      <c r="AI23" s="343"/>
      <c r="AJ23" s="343"/>
      <c r="AK23" s="343"/>
    </row>
    <row r="24" spans="1:37" s="623" customFormat="1" ht="12.9" customHeight="1" x14ac:dyDescent="0.25">
      <c r="A24" s="624"/>
      <c r="B24" s="710"/>
      <c r="C24" s="711"/>
      <c r="D24" s="711"/>
      <c r="E24" s="712"/>
      <c r="F24" s="713"/>
      <c r="G24" s="713"/>
      <c r="H24" s="714"/>
      <c r="I24" s="715" t="s">
        <v>292</v>
      </c>
      <c r="J24" s="631"/>
      <c r="K24" s="716" t="str">
        <f>UPPER(IF(OR(J24="a",J24="as"),F23,IF(OR(J24="b",J24="bs"),F25,)))</f>
        <v/>
      </c>
      <c r="L24" s="716"/>
      <c r="M24" s="708"/>
      <c r="N24" s="725"/>
      <c r="O24" s="725"/>
      <c r="P24" s="727"/>
      <c r="Q24" s="619"/>
      <c r="R24" s="620"/>
      <c r="S24" s="621"/>
      <c r="Y24" s="449"/>
      <c r="Z24" s="449"/>
      <c r="AA24" s="449" t="s">
        <v>81</v>
      </c>
      <c r="AB24" s="450">
        <v>6</v>
      </c>
      <c r="AC24" s="450">
        <v>3</v>
      </c>
      <c r="AD24" s="450">
        <v>1</v>
      </c>
      <c r="AE24" s="450">
        <v>0</v>
      </c>
      <c r="AF24" s="450">
        <v>0</v>
      </c>
      <c r="AG24" s="450">
        <v>0</v>
      </c>
      <c r="AH24" s="450">
        <v>0</v>
      </c>
      <c r="AI24" s="343"/>
      <c r="AJ24" s="343"/>
      <c r="AK24" s="343"/>
    </row>
    <row r="25" spans="1:37" s="623" customFormat="1" ht="12.9" customHeight="1" x14ac:dyDescent="0.25">
      <c r="A25" s="624">
        <v>10</v>
      </c>
      <c r="B25" s="703">
        <f>IF($E25="","",VLOOKUP($E25,'B-U14-F-V.kcs elo'!$A$7:$O$22,14))</f>
        <v>0</v>
      </c>
      <c r="C25" s="704">
        <f>IF($E25="","",VLOOKUP($E25,'B-U14-F-V.kcs elo'!$A$7:$O$22,15))</f>
        <v>0</v>
      </c>
      <c r="D25" s="704" t="str">
        <f>IF($E25="","",VLOOKUP($E25,'B-U14-F-V.kcs elo'!$A$7:$O$22,5))</f>
        <v>120217</v>
      </c>
      <c r="E25" s="705">
        <v>3</v>
      </c>
      <c r="F25" s="718" t="str">
        <f>UPPER(IF($E25="","",VLOOKUP($E25,'B-U14-F-V.kcs elo'!$A$7:$O$22,2)))</f>
        <v xml:space="preserve">HORVÁTH </v>
      </c>
      <c r="G25" s="718" t="str">
        <f>IF($E25="","",VLOOKUP($E25,'B-U14-F-V.kcs elo'!$A$7:$O$22,3))</f>
        <v>Áron</v>
      </c>
      <c r="H25" s="718"/>
      <c r="I25" s="718" t="str">
        <f>IF($E25="","",VLOOKUP($E25,'B-U14-F-V.kcs elo'!$A$7:$O$22,4))</f>
        <v>Koch V. - Pécs</v>
      </c>
      <c r="J25" s="719"/>
      <c r="K25" s="708"/>
      <c r="L25" s="720"/>
      <c r="M25" s="708"/>
      <c r="N25" s="725"/>
      <c r="O25" s="725"/>
      <c r="P25" s="727"/>
      <c r="Q25" s="619"/>
      <c r="R25" s="620"/>
      <c r="S25" s="621"/>
      <c r="Y25" s="449"/>
      <c r="Z25" s="449"/>
      <c r="AA25" s="449" t="s">
        <v>86</v>
      </c>
      <c r="AB25" s="450">
        <v>3</v>
      </c>
      <c r="AC25" s="450">
        <v>2</v>
      </c>
      <c r="AD25" s="450">
        <v>1</v>
      </c>
      <c r="AE25" s="450">
        <v>0</v>
      </c>
      <c r="AF25" s="450">
        <v>0</v>
      </c>
      <c r="AG25" s="450">
        <v>0</v>
      </c>
      <c r="AH25" s="450">
        <v>0</v>
      </c>
      <c r="AI25" s="343"/>
      <c r="AJ25" s="343"/>
      <c r="AK25" s="343"/>
    </row>
    <row r="26" spans="1:37" s="623" customFormat="1" ht="12.9" customHeight="1" x14ac:dyDescent="0.25">
      <c r="A26" s="624"/>
      <c r="B26" s="710"/>
      <c r="C26" s="711"/>
      <c r="D26" s="711"/>
      <c r="E26" s="721"/>
      <c r="F26" s="713"/>
      <c r="G26" s="713"/>
      <c r="H26" s="714"/>
      <c r="I26" s="708"/>
      <c r="J26" s="722"/>
      <c r="K26" s="723" t="s">
        <v>292</v>
      </c>
      <c r="L26" s="639"/>
      <c r="M26" s="716" t="str">
        <f>UPPER(IF(OR(L26="a",L26="as"),K24,IF(OR(L26="b",L26="bs"),K28,)))</f>
        <v/>
      </c>
      <c r="N26" s="724"/>
      <c r="O26" s="725"/>
      <c r="P26" s="727"/>
      <c r="Q26" s="619"/>
      <c r="R26" s="620"/>
      <c r="S26" s="621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</row>
    <row r="27" spans="1:37" s="623" customFormat="1" ht="12.9" customHeight="1" x14ac:dyDescent="0.25">
      <c r="A27" s="624">
        <v>11</v>
      </c>
      <c r="B27" s="703" t="str">
        <f>IF($E27="","",VLOOKUP($E27,'B-U14-F-V.kcs elo'!$A$7:$O$22,14))</f>
        <v/>
      </c>
      <c r="C27" s="704" t="str">
        <f>IF($E27="","",VLOOKUP($E27,'B-U14-F-V.kcs elo'!$A$7:$O$22,15))</f>
        <v/>
      </c>
      <c r="D27" s="704" t="str">
        <f>IF($E27="","",VLOOKUP($E27,'B-U14-F-V.kcs elo'!$A$7:$O$22,5))</f>
        <v/>
      </c>
      <c r="E27" s="705"/>
      <c r="F27" s="718" t="s">
        <v>386</v>
      </c>
      <c r="G27" s="718" t="str">
        <f>IF($E27="","",VLOOKUP($E27,'B-U14-F-V.kcs elo'!$A$7:$O$22,3))</f>
        <v/>
      </c>
      <c r="H27" s="718"/>
      <c r="I27" s="718" t="str">
        <f>IF($E27="","",VLOOKUP($E27,'B-U14-F-V.kcs elo'!$A$7:$O$22,4))</f>
        <v/>
      </c>
      <c r="J27" s="707"/>
      <c r="K27" s="708"/>
      <c r="L27" s="726"/>
      <c r="M27" s="708"/>
      <c r="N27" s="727"/>
      <c r="O27" s="725"/>
      <c r="P27" s="727"/>
      <c r="Q27" s="619"/>
      <c r="R27" s="620"/>
      <c r="S27" s="621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s="623" customFormat="1" ht="12.9" customHeight="1" x14ac:dyDescent="0.25">
      <c r="A28" s="650"/>
      <c r="B28" s="710"/>
      <c r="C28" s="711"/>
      <c r="D28" s="711"/>
      <c r="E28" s="721"/>
      <c r="F28" s="713"/>
      <c r="G28" s="713"/>
      <c r="H28" s="714"/>
      <c r="I28" s="715" t="s">
        <v>292</v>
      </c>
      <c r="J28" s="631" t="s">
        <v>387</v>
      </c>
      <c r="K28" s="716" t="str">
        <f>UPPER(IF(OR(J28="a",J28="as"),F27,IF(OR(J28="b",J28="bs"),F29,)))</f>
        <v xml:space="preserve">VÖRÖS </v>
      </c>
      <c r="L28" s="728"/>
      <c r="M28" s="708"/>
      <c r="N28" s="727"/>
      <c r="O28" s="725"/>
      <c r="P28" s="727"/>
      <c r="Q28" s="619"/>
      <c r="R28" s="620"/>
      <c r="S28" s="621"/>
    </row>
    <row r="29" spans="1:37" s="623" customFormat="1" ht="12.9" customHeight="1" x14ac:dyDescent="0.25">
      <c r="A29" s="611">
        <v>12</v>
      </c>
      <c r="B29" s="703">
        <f>IF($E29="","",VLOOKUP($E29,'B-U14-F-V.kcs elo'!$A$7:$O$22,14))</f>
        <v>0</v>
      </c>
      <c r="C29" s="704">
        <f>IF($E29="","",VLOOKUP($E29,'B-U14-F-V.kcs elo'!$A$7:$O$22,15))</f>
        <v>0</v>
      </c>
      <c r="D29" s="704" t="str">
        <f>IF($E29="","",VLOOKUP($E29,'B-U14-F-V.kcs elo'!$A$7:$O$22,5))</f>
        <v>110604</v>
      </c>
      <c r="E29" s="705">
        <v>10</v>
      </c>
      <c r="F29" s="706" t="str">
        <f>UPPER(IF($E29="","",VLOOKUP($E29,'B-U14-F-V.kcs elo'!$A$7:$O$22,2)))</f>
        <v xml:space="preserve">VÖRÖS </v>
      </c>
      <c r="G29" s="706" t="str">
        <f>IF($E29="","",VLOOKUP($E29,'B-U14-F-V.kcs elo'!$A$7:$O$22,3))</f>
        <v>Móric</v>
      </c>
      <c r="H29" s="706"/>
      <c r="I29" s="706" t="str">
        <f>IF($E29="","",VLOOKUP($E29,'B-U14-F-V.kcs elo'!$A$7:$O$22,4))</f>
        <v>Kodály  Gimn.- Pécs</v>
      </c>
      <c r="J29" s="729"/>
      <c r="K29" s="708"/>
      <c r="L29" s="708"/>
      <c r="M29" s="708"/>
      <c r="N29" s="727"/>
      <c r="O29" s="725"/>
      <c r="P29" s="727"/>
      <c r="Q29" s="619"/>
      <c r="R29" s="620"/>
      <c r="S29" s="621"/>
    </row>
    <row r="30" spans="1:37" s="623" customFormat="1" ht="12.9" customHeight="1" x14ac:dyDescent="0.25">
      <c r="A30" s="624"/>
      <c r="B30" s="710"/>
      <c r="C30" s="711"/>
      <c r="D30" s="711"/>
      <c r="E30" s="721"/>
      <c r="F30" s="708"/>
      <c r="G30" s="708"/>
      <c r="H30" s="730"/>
      <c r="I30" s="731"/>
      <c r="J30" s="722"/>
      <c r="K30" s="708"/>
      <c r="L30" s="708"/>
      <c r="M30" s="723" t="s">
        <v>292</v>
      </c>
      <c r="N30" s="639"/>
      <c r="O30" s="716" t="str">
        <f>UPPER(IF(OR(N30="a",N30="as"),M26,IF(OR(N30="b",N30="bs"),M34,)))</f>
        <v/>
      </c>
      <c r="P30" s="734"/>
      <c r="Q30" s="619"/>
      <c r="R30" s="620"/>
      <c r="S30" s="621"/>
    </row>
    <row r="31" spans="1:37" s="623" customFormat="1" ht="12.9" customHeight="1" x14ac:dyDescent="0.25">
      <c r="A31" s="624">
        <v>13</v>
      </c>
      <c r="B31" s="703">
        <f>IF($E31="","",VLOOKUP($E31,'B-U14-F-V.kcs elo'!$A$7:$O$22,14))</f>
        <v>0</v>
      </c>
      <c r="C31" s="704">
        <f>IF($E31="","",VLOOKUP($E31,'B-U14-F-V.kcs elo'!$A$7:$O$22,15))</f>
        <v>0</v>
      </c>
      <c r="D31" s="704" t="str">
        <f>IF($E31="","",VLOOKUP($E31,'B-U14-F-V.kcs elo'!$A$7:$O$22,5))</f>
        <v>120131</v>
      </c>
      <c r="E31" s="705">
        <v>7</v>
      </c>
      <c r="F31" s="718" t="str">
        <f>UPPER(IF($E31="","",VLOOKUP($E31,'B-U14-F-V.kcs elo'!$A$7:$O$22,2)))</f>
        <v xml:space="preserve">SULYOK </v>
      </c>
      <c r="G31" s="718" t="str">
        <f>IF($E31="","",VLOOKUP($E31,'B-U14-F-V.kcs elo'!$A$7:$O$22,3))</f>
        <v>Balázs</v>
      </c>
      <c r="H31" s="718"/>
      <c r="I31" s="718" t="str">
        <f>IF($E31="","",VLOOKUP($E31,'B-U14-F-V.kcs elo'!$A$7:$O$22,4))</f>
        <v>Pécsi Bártfa</v>
      </c>
      <c r="J31" s="732"/>
      <c r="K31" s="708"/>
      <c r="L31" s="708"/>
      <c r="M31" s="708"/>
      <c r="N31" s="727"/>
      <c r="O31" s="708"/>
      <c r="P31" s="725"/>
      <c r="Q31" s="619"/>
      <c r="R31" s="620"/>
      <c r="S31" s="621"/>
    </row>
    <row r="32" spans="1:37" s="623" customFormat="1" ht="12.9" customHeight="1" x14ac:dyDescent="0.25">
      <c r="A32" s="624"/>
      <c r="B32" s="710"/>
      <c r="C32" s="711"/>
      <c r="D32" s="711"/>
      <c r="E32" s="721"/>
      <c r="F32" s="713"/>
      <c r="G32" s="713"/>
      <c r="H32" s="714"/>
      <c r="I32" s="723" t="s">
        <v>292</v>
      </c>
      <c r="J32" s="631"/>
      <c r="K32" s="716" t="str">
        <f>UPPER(IF(OR(J32="a",J32="as"),F31,IF(OR(J32="b",J32="bs"),F33,)))</f>
        <v/>
      </c>
      <c r="L32" s="716"/>
      <c r="M32" s="708"/>
      <c r="N32" s="727"/>
      <c r="O32" s="725"/>
      <c r="P32" s="725"/>
      <c r="Q32" s="619"/>
      <c r="R32" s="620"/>
      <c r="S32" s="621"/>
    </row>
    <row r="33" spans="1:19" s="623" customFormat="1" ht="12.9" customHeight="1" x14ac:dyDescent="0.25">
      <c r="A33" s="624">
        <v>14</v>
      </c>
      <c r="B33" s="703">
        <f>IF($E33="","",VLOOKUP($E33,'B-U14-F-V.kcs elo'!$A$7:$O$22,14))</f>
        <v>0</v>
      </c>
      <c r="C33" s="704">
        <f>IF($E33="","",VLOOKUP($E33,'B-U14-F-V.kcs elo'!$A$7:$O$22,15))</f>
        <v>0</v>
      </c>
      <c r="D33" s="704" t="str">
        <f>IF($E33="","",VLOOKUP($E33,'B-U14-F-V.kcs elo'!$A$7:$O$22,5))</f>
        <v>110523</v>
      </c>
      <c r="E33" s="705">
        <v>4</v>
      </c>
      <c r="F33" s="718" t="str">
        <f>UPPER(IF($E33="","",VLOOKUP($E33,'B-U14-F-V.kcs elo'!$A$7:$O$22,2)))</f>
        <v xml:space="preserve">HORVÁTH </v>
      </c>
      <c r="G33" s="718" t="str">
        <f>IF($E33="","",VLOOKUP($E33,'B-U14-F-V.kcs elo'!$A$7:$O$22,3))</f>
        <v>Máté</v>
      </c>
      <c r="H33" s="718"/>
      <c r="I33" s="718" t="str">
        <f>IF($E33="","",VLOOKUP($E33,'B-U14-F-V.kcs elo'!$A$7:$O$22,4))</f>
        <v>Park Utcai-Mohács</v>
      </c>
      <c r="J33" s="719"/>
      <c r="K33" s="708"/>
      <c r="L33" s="720"/>
      <c r="M33" s="708"/>
      <c r="N33" s="727"/>
      <c r="O33" s="725"/>
      <c r="P33" s="725"/>
      <c r="Q33" s="619"/>
      <c r="R33" s="620"/>
      <c r="S33" s="621"/>
    </row>
    <row r="34" spans="1:19" s="623" customFormat="1" ht="12.9" customHeight="1" x14ac:dyDescent="0.25">
      <c r="A34" s="624"/>
      <c r="B34" s="710"/>
      <c r="C34" s="711"/>
      <c r="D34" s="711"/>
      <c r="E34" s="721"/>
      <c r="F34" s="713"/>
      <c r="G34" s="713"/>
      <c r="H34" s="714"/>
      <c r="I34" s="708"/>
      <c r="J34" s="722"/>
      <c r="K34" s="723" t="s">
        <v>292</v>
      </c>
      <c r="L34" s="639"/>
      <c r="M34" s="716" t="str">
        <f>UPPER(IF(OR(L34="a",L34="as"),K32,IF(OR(L34="b",L34="bs"),K36,)))</f>
        <v/>
      </c>
      <c r="N34" s="734"/>
      <c r="O34" s="725"/>
      <c r="P34" s="725"/>
      <c r="Q34" s="619"/>
      <c r="R34" s="620"/>
      <c r="S34" s="621"/>
    </row>
    <row r="35" spans="1:19" s="623" customFormat="1" ht="12.9" customHeight="1" x14ac:dyDescent="0.25">
      <c r="A35" s="624">
        <v>15</v>
      </c>
      <c r="B35" s="703" t="str">
        <f>IF($E35="","",VLOOKUP($E35,'B-U14-F-V.kcs elo'!$A$7:$O$22,14))</f>
        <v/>
      </c>
      <c r="C35" s="704" t="str">
        <f>IF($E35="","",VLOOKUP($E35,'B-U14-F-V.kcs elo'!$A$7:$O$22,15))</f>
        <v/>
      </c>
      <c r="D35" s="704" t="str">
        <f>IF($E35="","",VLOOKUP($E35,'B-U14-F-V.kcs elo'!$A$7:$O$22,5))</f>
        <v/>
      </c>
      <c r="E35" s="705"/>
      <c r="F35" s="718" t="s">
        <v>386</v>
      </c>
      <c r="G35" s="718" t="str">
        <f>IF($E35="","",VLOOKUP($E35,'B-U14-F-V.kcs elo'!$A$7:$O$22,3))</f>
        <v/>
      </c>
      <c r="H35" s="718"/>
      <c r="I35" s="718" t="str">
        <f>IF($E35="","",VLOOKUP($E35,'B-U14-F-V.kcs elo'!$A$7:$O$22,4))</f>
        <v/>
      </c>
      <c r="J35" s="707"/>
      <c r="K35" s="708"/>
      <c r="L35" s="726"/>
      <c r="M35" s="708"/>
      <c r="N35" s="725"/>
      <c r="O35" s="725"/>
      <c r="P35" s="725"/>
      <c r="Q35" s="619"/>
      <c r="R35" s="620"/>
      <c r="S35" s="621"/>
    </row>
    <row r="36" spans="1:19" s="623" customFormat="1" ht="12.9" customHeight="1" x14ac:dyDescent="0.25">
      <c r="A36" s="624"/>
      <c r="B36" s="710"/>
      <c r="C36" s="711"/>
      <c r="D36" s="711"/>
      <c r="E36" s="712"/>
      <c r="F36" s="713"/>
      <c r="G36" s="713"/>
      <c r="H36" s="714"/>
      <c r="I36" s="723" t="s">
        <v>292</v>
      </c>
      <c r="J36" s="631" t="s">
        <v>387</v>
      </c>
      <c r="K36" s="716" t="str">
        <f>UPPER(IF(OR(J36="a",J36="as"),F35,IF(OR(J36="b",J36="bs"),F37,)))</f>
        <v xml:space="preserve">GUOTH </v>
      </c>
      <c r="L36" s="728"/>
      <c r="M36" s="708"/>
      <c r="N36" s="725"/>
      <c r="O36" s="725"/>
      <c r="P36" s="725"/>
      <c r="Q36" s="619"/>
      <c r="R36" s="620"/>
      <c r="S36" s="621"/>
    </row>
    <row r="37" spans="1:19" s="623" customFormat="1" ht="12.9" customHeight="1" x14ac:dyDescent="0.25">
      <c r="A37" s="611">
        <v>16</v>
      </c>
      <c r="B37" s="703">
        <f>IF($E37="","",VLOOKUP($E37,'B-U14-F-V.kcs elo'!$A$7:$O$22,14))</f>
        <v>0</v>
      </c>
      <c r="C37" s="704">
        <f>IF($E37="","",VLOOKUP($E37,'B-U14-F-V.kcs elo'!$A$7:$O$22,15))</f>
        <v>0</v>
      </c>
      <c r="D37" s="704" t="str">
        <f>IF($E37="","",VLOOKUP($E37,'B-U14-F-V.kcs elo'!$A$7:$O$22,5))</f>
        <v>110826</v>
      </c>
      <c r="E37" s="705">
        <v>12</v>
      </c>
      <c r="F37" s="706" t="str">
        <f>UPPER(IF($E37="","",VLOOKUP($E37,'B-U14-F-V.kcs elo'!$A$7:$O$22,2)))</f>
        <v xml:space="preserve">GUOTH </v>
      </c>
      <c r="G37" s="706" t="str">
        <f>IF($E37="","",VLOOKUP($E37,'B-U14-F-V.kcs elo'!$A$7:$O$22,3))</f>
        <v>Bertalan</v>
      </c>
      <c r="H37" s="718"/>
      <c r="I37" s="706" t="str">
        <f>IF($E37="","",VLOOKUP($E37,'B-U14-F-V.kcs elo'!$A$7:$O$22,4))</f>
        <v>Pécsi Mezőszél</v>
      </c>
      <c r="J37" s="729"/>
      <c r="K37" s="708"/>
      <c r="L37" s="708"/>
      <c r="M37" s="708"/>
      <c r="N37" s="725"/>
      <c r="O37" s="725"/>
      <c r="P37" s="725"/>
      <c r="Q37" s="619"/>
      <c r="R37" s="620"/>
      <c r="S37" s="621"/>
    </row>
    <row r="38" spans="1:19" s="623" customFormat="1" ht="9.6" customHeight="1" x14ac:dyDescent="0.25">
      <c r="A38" s="736"/>
      <c r="B38" s="712"/>
      <c r="C38" s="712"/>
      <c r="D38" s="712"/>
      <c r="E38" s="712"/>
      <c r="F38" s="731"/>
      <c r="G38" s="731"/>
      <c r="H38" s="735"/>
      <c r="I38" s="708"/>
      <c r="J38" s="722"/>
      <c r="K38" s="708"/>
      <c r="L38" s="708"/>
      <c r="M38" s="708"/>
      <c r="N38" s="725"/>
      <c r="O38" s="725"/>
      <c r="P38" s="725"/>
      <c r="Q38" s="619"/>
      <c r="R38" s="620"/>
      <c r="S38" s="621"/>
    </row>
    <row r="39" spans="1:19" s="623" customFormat="1" ht="9.6" customHeight="1" x14ac:dyDescent="0.25">
      <c r="A39" s="737"/>
      <c r="B39" s="738"/>
      <c r="C39" s="738"/>
      <c r="D39" s="738"/>
      <c r="E39" s="712"/>
      <c r="F39" s="738"/>
      <c r="G39" s="738"/>
      <c r="H39" s="738"/>
      <c r="I39" s="738"/>
      <c r="J39" s="712"/>
      <c r="K39" s="738"/>
      <c r="L39" s="738"/>
      <c r="M39" s="738"/>
      <c r="N39" s="739"/>
      <c r="O39" s="739"/>
      <c r="P39" s="739"/>
      <c r="Q39" s="619"/>
      <c r="R39" s="620"/>
      <c r="S39" s="621"/>
    </row>
    <row r="40" spans="1:19" s="623" customFormat="1" ht="9.6" customHeight="1" x14ac:dyDescent="0.25">
      <c r="A40" s="736"/>
      <c r="B40" s="712"/>
      <c r="C40" s="712"/>
      <c r="D40" s="712"/>
      <c r="E40" s="712"/>
      <c r="F40" s="738"/>
      <c r="G40" s="738"/>
      <c r="I40" s="738"/>
      <c r="J40" s="712"/>
      <c r="K40" s="738"/>
      <c r="L40" s="738"/>
      <c r="M40" s="740"/>
      <c r="N40" s="712"/>
      <c r="O40" s="738"/>
      <c r="P40" s="739"/>
      <c r="Q40" s="619"/>
      <c r="R40" s="620"/>
      <c r="S40" s="621"/>
    </row>
    <row r="41" spans="1:19" s="623" customFormat="1" ht="9.6" customHeight="1" x14ac:dyDescent="0.25">
      <c r="A41" s="736"/>
      <c r="B41" s="738"/>
      <c r="C41" s="738"/>
      <c r="D41" s="738"/>
      <c r="E41" s="712"/>
      <c r="F41" s="738"/>
      <c r="G41" s="738"/>
      <c r="H41" s="738"/>
      <c r="I41" s="738"/>
      <c r="J41" s="712"/>
      <c r="K41" s="738"/>
      <c r="L41" s="738"/>
      <c r="M41" s="738"/>
      <c r="N41" s="739"/>
      <c r="O41" s="738"/>
      <c r="P41" s="739"/>
      <c r="Q41" s="619"/>
      <c r="R41" s="620"/>
      <c r="S41" s="621"/>
    </row>
    <row r="42" spans="1:19" s="623" customFormat="1" ht="9.6" customHeight="1" x14ac:dyDescent="0.25">
      <c r="A42" s="736"/>
      <c r="B42" s="712"/>
      <c r="C42" s="712"/>
      <c r="D42" s="712"/>
      <c r="E42" s="712"/>
      <c r="F42" s="738"/>
      <c r="G42" s="738"/>
      <c r="I42" s="740"/>
      <c r="J42" s="712"/>
      <c r="K42" s="738"/>
      <c r="L42" s="738"/>
      <c r="M42" s="738"/>
      <c r="N42" s="739"/>
      <c r="O42" s="739"/>
      <c r="P42" s="739"/>
      <c r="Q42" s="619"/>
      <c r="R42" s="620"/>
      <c r="S42" s="621"/>
    </row>
    <row r="43" spans="1:19" s="623" customFormat="1" ht="9.6" customHeight="1" x14ac:dyDescent="0.25">
      <c r="A43" s="736"/>
      <c r="B43" s="738"/>
      <c r="C43" s="738"/>
      <c r="D43" s="738"/>
      <c r="E43" s="712"/>
      <c r="F43" s="738"/>
      <c r="G43" s="738"/>
      <c r="H43" s="738"/>
      <c r="I43" s="738"/>
      <c r="J43" s="712"/>
      <c r="K43" s="738"/>
      <c r="L43" s="741"/>
      <c r="M43" s="738"/>
      <c r="N43" s="739"/>
      <c r="O43" s="739"/>
      <c r="P43" s="739"/>
      <c r="Q43" s="619"/>
      <c r="R43" s="620"/>
      <c r="S43" s="621"/>
    </row>
    <row r="44" spans="1:19" s="623" customFormat="1" ht="9.6" customHeight="1" x14ac:dyDescent="0.25">
      <c r="A44" s="736"/>
      <c r="B44" s="712"/>
      <c r="C44" s="712"/>
      <c r="D44" s="712"/>
      <c r="E44" s="712"/>
      <c r="F44" s="738"/>
      <c r="G44" s="738"/>
      <c r="I44" s="738"/>
      <c r="J44" s="712"/>
      <c r="K44" s="740"/>
      <c r="L44" s="712"/>
      <c r="M44" s="738"/>
      <c r="N44" s="739"/>
      <c r="O44" s="739"/>
      <c r="P44" s="739"/>
      <c r="Q44" s="619"/>
      <c r="R44" s="620"/>
      <c r="S44" s="621"/>
    </row>
    <row r="45" spans="1:19" s="623" customFormat="1" ht="9.6" customHeight="1" x14ac:dyDescent="0.25">
      <c r="A45" s="736"/>
      <c r="B45" s="738"/>
      <c r="C45" s="738"/>
      <c r="D45" s="738"/>
      <c r="E45" s="712"/>
      <c r="F45" s="738"/>
      <c r="G45" s="738"/>
      <c r="H45" s="738"/>
      <c r="I45" s="738"/>
      <c r="J45" s="712"/>
      <c r="K45" s="738"/>
      <c r="L45" s="738"/>
      <c r="M45" s="738"/>
      <c r="N45" s="739"/>
      <c r="O45" s="739"/>
      <c r="P45" s="739"/>
      <c r="Q45" s="619"/>
      <c r="R45" s="620"/>
      <c r="S45" s="621"/>
    </row>
    <row r="46" spans="1:19" s="623" customFormat="1" ht="9.6" customHeight="1" x14ac:dyDescent="0.25">
      <c r="A46" s="736"/>
      <c r="B46" s="712"/>
      <c r="C46" s="712"/>
      <c r="D46" s="712"/>
      <c r="E46" s="712"/>
      <c r="F46" s="738"/>
      <c r="G46" s="738"/>
      <c r="I46" s="740"/>
      <c r="J46" s="712"/>
      <c r="K46" s="738"/>
      <c r="L46" s="738"/>
      <c r="M46" s="738"/>
      <c r="N46" s="739"/>
      <c r="O46" s="739"/>
      <c r="P46" s="739"/>
      <c r="Q46" s="619"/>
      <c r="R46" s="620"/>
      <c r="S46" s="621"/>
    </row>
    <row r="47" spans="1:19" s="623" customFormat="1" ht="9.6" customHeight="1" x14ac:dyDescent="0.25">
      <c r="A47" s="737"/>
      <c r="B47" s="738"/>
      <c r="C47" s="738"/>
      <c r="D47" s="738"/>
      <c r="E47" s="712"/>
      <c r="F47" s="738"/>
      <c r="G47" s="738"/>
      <c r="H47" s="738"/>
      <c r="I47" s="738"/>
      <c r="J47" s="712"/>
      <c r="K47" s="738"/>
      <c r="L47" s="738"/>
      <c r="M47" s="738"/>
      <c r="N47" s="738"/>
      <c r="O47" s="617"/>
      <c r="P47" s="617"/>
      <c r="Q47" s="619"/>
      <c r="R47" s="620"/>
      <c r="S47" s="621"/>
    </row>
    <row r="48" spans="1:19" s="358" customFormat="1" ht="6.75" customHeight="1" x14ac:dyDescent="0.25">
      <c r="A48" s="660"/>
      <c r="B48" s="660"/>
      <c r="C48" s="660"/>
      <c r="D48" s="660"/>
      <c r="E48" s="660"/>
      <c r="F48" s="742"/>
      <c r="G48" s="742"/>
      <c r="H48" s="742"/>
      <c r="I48" s="742"/>
      <c r="J48" s="662"/>
      <c r="K48" s="663"/>
      <c r="L48" s="664"/>
      <c r="M48" s="663"/>
      <c r="N48" s="664"/>
      <c r="O48" s="663"/>
      <c r="P48" s="664"/>
      <c r="Q48" s="663"/>
      <c r="R48" s="664"/>
      <c r="S48" s="656"/>
    </row>
    <row r="49" spans="1:18" s="674" customFormat="1" ht="10.5" customHeight="1" x14ac:dyDescent="0.25">
      <c r="A49" s="490" t="s">
        <v>38</v>
      </c>
      <c r="B49" s="491"/>
      <c r="C49" s="491"/>
      <c r="D49" s="492"/>
      <c r="E49" s="665" t="s">
        <v>2</v>
      </c>
      <c r="F49" s="666" t="s">
        <v>40</v>
      </c>
      <c r="G49" s="665"/>
      <c r="H49" s="667"/>
      <c r="I49" s="668"/>
      <c r="J49" s="665" t="s">
        <v>2</v>
      </c>
      <c r="K49" s="666" t="s">
        <v>49</v>
      </c>
      <c r="L49" s="669"/>
      <c r="M49" s="666" t="s">
        <v>50</v>
      </c>
      <c r="N49" s="670"/>
      <c r="O49" s="671" t="s">
        <v>51</v>
      </c>
      <c r="P49" s="671"/>
      <c r="Q49" s="672"/>
      <c r="R49" s="673"/>
    </row>
    <row r="50" spans="1:18" s="674" customFormat="1" ht="9" customHeight="1" x14ac:dyDescent="0.25">
      <c r="A50" s="743" t="s">
        <v>39</v>
      </c>
      <c r="B50" s="744"/>
      <c r="C50" s="745"/>
      <c r="D50" s="746"/>
      <c r="E50" s="747">
        <v>1</v>
      </c>
      <c r="F50" s="528" t="str">
        <f>IF(E50&gt;$R$57,,UPPER(VLOOKUP(E50,'B-U14-F-V.kcs elo'!$A$7:$Q$134,2)))</f>
        <v xml:space="preserve">MÜLLER  </v>
      </c>
      <c r="G50" s="677"/>
      <c r="H50" s="528"/>
      <c r="I50" s="521"/>
      <c r="J50" s="748" t="s">
        <v>3</v>
      </c>
      <c r="K50" s="524"/>
      <c r="L50" s="512"/>
      <c r="M50" s="524"/>
      <c r="N50" s="749"/>
      <c r="O50" s="750" t="s">
        <v>41</v>
      </c>
      <c r="P50" s="751"/>
      <c r="Q50" s="751"/>
      <c r="R50" s="752"/>
    </row>
    <row r="51" spans="1:18" s="674" customFormat="1" ht="9" customHeight="1" x14ac:dyDescent="0.25">
      <c r="A51" s="753" t="s">
        <v>48</v>
      </c>
      <c r="B51" s="754"/>
      <c r="C51" s="755"/>
      <c r="D51" s="756"/>
      <c r="E51" s="747">
        <v>2</v>
      </c>
      <c r="F51" s="528" t="str">
        <f>IF(E51&gt;$R$57,,UPPER(VLOOKUP(E51,'B-U14-F-V.kcs elo'!$A$7:$Q$134,2)))</f>
        <v xml:space="preserve">WIMMERT </v>
      </c>
      <c r="G51" s="677"/>
      <c r="H51" s="528"/>
      <c r="I51" s="521"/>
      <c r="J51" s="748" t="s">
        <v>4</v>
      </c>
      <c r="K51" s="524"/>
      <c r="L51" s="512"/>
      <c r="M51" s="524"/>
      <c r="N51" s="749"/>
      <c r="O51" s="757"/>
      <c r="P51" s="758"/>
      <c r="Q51" s="754"/>
      <c r="R51" s="759"/>
    </row>
    <row r="52" spans="1:18" s="674" customFormat="1" ht="9" customHeight="1" x14ac:dyDescent="0.25">
      <c r="A52" s="525"/>
      <c r="B52" s="526"/>
      <c r="C52" s="683"/>
      <c r="D52" s="527"/>
      <c r="E52" s="747">
        <v>3</v>
      </c>
      <c r="F52" s="528" t="str">
        <f>IF(E52&gt;$R$57,,UPPER(VLOOKUP(E52,'B-U14-F-V.kcs elo'!$A$7:$Q$134,2)))</f>
        <v xml:space="preserve">HORVÁTH </v>
      </c>
      <c r="G52" s="677"/>
      <c r="H52" s="528"/>
      <c r="I52" s="521"/>
      <c r="J52" s="748" t="s">
        <v>5</v>
      </c>
      <c r="K52" s="524"/>
      <c r="L52" s="512"/>
      <c r="M52" s="524"/>
      <c r="N52" s="749"/>
      <c r="O52" s="750" t="s">
        <v>42</v>
      </c>
      <c r="P52" s="751"/>
      <c r="Q52" s="751"/>
      <c r="R52" s="752"/>
    </row>
    <row r="53" spans="1:18" s="674" customFormat="1" ht="9" customHeight="1" x14ac:dyDescent="0.25">
      <c r="A53" s="529"/>
      <c r="B53" s="530"/>
      <c r="C53" s="530"/>
      <c r="D53" s="531"/>
      <c r="E53" s="747">
        <v>4</v>
      </c>
      <c r="F53" s="528" t="str">
        <f>IF(E53&gt;$R$57,,UPPER(VLOOKUP(E53,'B-U14-F-V.kcs elo'!$A$7:$Q$134,2)))</f>
        <v xml:space="preserve">HORVÁTH </v>
      </c>
      <c r="G53" s="677"/>
      <c r="H53" s="528"/>
      <c r="I53" s="521"/>
      <c r="J53" s="748" t="s">
        <v>6</v>
      </c>
      <c r="K53" s="524"/>
      <c r="L53" s="512"/>
      <c r="M53" s="524"/>
      <c r="N53" s="749"/>
      <c r="O53" s="524"/>
      <c r="P53" s="512"/>
      <c r="Q53" s="524"/>
      <c r="R53" s="749"/>
    </row>
    <row r="54" spans="1:18" s="674" customFormat="1" ht="9" customHeight="1" x14ac:dyDescent="0.25">
      <c r="A54" s="534"/>
      <c r="B54" s="535"/>
      <c r="C54" s="535"/>
      <c r="D54" s="536"/>
      <c r="E54" s="747"/>
      <c r="F54" s="528"/>
      <c r="G54" s="677"/>
      <c r="H54" s="528"/>
      <c r="I54" s="521"/>
      <c r="J54" s="748" t="s">
        <v>7</v>
      </c>
      <c r="K54" s="524"/>
      <c r="L54" s="512"/>
      <c r="M54" s="524"/>
      <c r="N54" s="749"/>
      <c r="O54" s="754"/>
      <c r="P54" s="758"/>
      <c r="Q54" s="754"/>
      <c r="R54" s="759"/>
    </row>
    <row r="55" spans="1:18" s="674" customFormat="1" ht="9" customHeight="1" x14ac:dyDescent="0.25">
      <c r="A55" s="537"/>
      <c r="B55" s="538"/>
      <c r="C55" s="530"/>
      <c r="D55" s="531"/>
      <c r="E55" s="747"/>
      <c r="F55" s="528"/>
      <c r="G55" s="677"/>
      <c r="H55" s="528"/>
      <c r="I55" s="521"/>
      <c r="J55" s="748" t="s">
        <v>8</v>
      </c>
      <c r="K55" s="524"/>
      <c r="L55" s="512"/>
      <c r="M55" s="524"/>
      <c r="N55" s="749"/>
      <c r="O55" s="750" t="s">
        <v>31</v>
      </c>
      <c r="P55" s="751"/>
      <c r="Q55" s="751"/>
      <c r="R55" s="752"/>
    </row>
    <row r="56" spans="1:18" s="674" customFormat="1" ht="9" customHeight="1" x14ac:dyDescent="0.25">
      <c r="A56" s="537"/>
      <c r="B56" s="538"/>
      <c r="C56" s="684"/>
      <c r="D56" s="539"/>
      <c r="E56" s="747"/>
      <c r="F56" s="528"/>
      <c r="G56" s="677"/>
      <c r="H56" s="528"/>
      <c r="I56" s="521"/>
      <c r="J56" s="748" t="s">
        <v>9</v>
      </c>
      <c r="K56" s="524"/>
      <c r="L56" s="512"/>
      <c r="M56" s="524"/>
      <c r="N56" s="749"/>
      <c r="O56" s="524"/>
      <c r="P56" s="512"/>
      <c r="Q56" s="524"/>
      <c r="R56" s="749"/>
    </row>
    <row r="57" spans="1:18" s="674" customFormat="1" ht="9" customHeight="1" x14ac:dyDescent="0.25">
      <c r="A57" s="540"/>
      <c r="B57" s="541"/>
      <c r="C57" s="685"/>
      <c r="D57" s="542"/>
      <c r="E57" s="760"/>
      <c r="F57" s="544"/>
      <c r="G57" s="686"/>
      <c r="H57" s="544"/>
      <c r="I57" s="547"/>
      <c r="J57" s="761" t="s">
        <v>10</v>
      </c>
      <c r="K57" s="754"/>
      <c r="L57" s="758"/>
      <c r="M57" s="754"/>
      <c r="N57" s="759"/>
      <c r="O57" s="754" t="str">
        <f>R4</f>
        <v>Nagyistók-Nádasi Judit</v>
      </c>
      <c r="P57" s="758"/>
      <c r="Q57" s="754"/>
      <c r="R57" s="688">
        <f>MIN(4,'B-U14-F-V.kcs elo'!Q5)</f>
        <v>4</v>
      </c>
    </row>
  </sheetData>
  <mergeCells count="1">
    <mergeCell ref="A4:C4"/>
  </mergeCells>
  <conditionalFormatting sqref="G45:I45 G39:I39 H23 H25 H27 H29 H31 H33 H35 H37 G47:I47 G41:I41 G43:I43 H7 H9 H11 H13 H15 H17 H19 H21">
    <cfRule type="expression" dxfId="211" priority="1" stopIfTrue="1">
      <formula>AND($E7&lt;9,$C7&gt;0)</formula>
    </cfRule>
  </conditionalFormatting>
  <conditionalFormatting sqref="I32 I46 I36 K44 I42 K10 M14 K18 K26 K34 M30 M40 O22 I8 I12 I16 I20 I24 I28">
    <cfRule type="expression" dxfId="210" priority="2" stopIfTrue="1">
      <formula>AND($O$1="CU",I8="Umpire")</formula>
    </cfRule>
    <cfRule type="expression" dxfId="209" priority="3" stopIfTrue="1">
      <formula>AND($O$1="CU",I8&lt;&gt;"Umpire",J8&lt;&gt;"")</formula>
    </cfRule>
    <cfRule type="expression" dxfId="208" priority="4" stopIfTrue="1">
      <formula>AND($O$1="CU",I8&lt;&gt;"Umpire")</formula>
    </cfRule>
  </conditionalFormatting>
  <conditionalFormatting sqref="E39 E47 E45 E43 E41">
    <cfRule type="expression" dxfId="207" priority="5" stopIfTrue="1">
      <formula>AND($E39&lt;9,$C39&gt;0)</formula>
    </cfRule>
  </conditionalFormatting>
  <conditionalFormatting sqref="F41 F43 F45 F47 F39">
    <cfRule type="cellIs" dxfId="206" priority="6" stopIfTrue="1" operator="equal">
      <formula>"Bye"</formula>
    </cfRule>
    <cfRule type="expression" dxfId="205" priority="7" stopIfTrue="1">
      <formula>AND($E39&lt;9,$C39&gt;0)</formula>
    </cfRule>
  </conditionalFormatting>
  <conditionalFormatting sqref="M10 M18 M26 M34 O30 O40 M44 O14 Q22 K8 K12 K16 K20 K24 K28 K32 K36 K42 K46">
    <cfRule type="expression" dxfId="204" priority="8" stopIfTrue="1">
      <formula>J8="as"</formula>
    </cfRule>
    <cfRule type="expression" dxfId="203" priority="9" stopIfTrue="1">
      <formula>J8="bs"</formula>
    </cfRule>
  </conditionalFormatting>
  <conditionalFormatting sqref="B41 B43 B45 B47 B39">
    <cfRule type="cellIs" dxfId="202" priority="10" stopIfTrue="1" operator="equal">
      <formula>"QA"</formula>
    </cfRule>
    <cfRule type="cellIs" dxfId="201" priority="11" stopIfTrue="1" operator="equal">
      <formula>"DA"</formula>
    </cfRule>
  </conditionalFormatting>
  <conditionalFormatting sqref="R57 J8 J12 J16 J20 J24 J28 J32 J36 N30 N14 L10 L34 L18 L26 P22">
    <cfRule type="expression" dxfId="200" priority="12" stopIfTrue="1">
      <formula>$O$1="CU"</formula>
    </cfRule>
  </conditionalFormatting>
  <conditionalFormatting sqref="E9 E7 E11 E13 E15 E17 E19 E21 E23 E25 E27 E29 E31 E33 E35 E37">
    <cfRule type="expression" dxfId="199" priority="13" stopIfTrue="1">
      <formula>$E7&lt;5</formula>
    </cfRule>
  </conditionalFormatting>
  <conditionalFormatting sqref="F35 F37 F25 F33 F31 F29 F27 F23 F19 F21 F9 F17 F15 F13 F11 F7">
    <cfRule type="cellIs" dxfId="198" priority="14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7AEF2A3B-EA72-46FA-BF54-AED09457E9AB}">
      <formula1>$U$7:$U$16</formula1>
    </dataValidation>
  </dataValidations>
  <printOptions horizontalCentered="1"/>
  <pageMargins left="0.35" right="0.35" top="0.39" bottom="0.39" header="0" footer="0"/>
  <pageSetup paperSize="9" scale="95" orientation="portrait" horizontalDpi="4294967294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2337" r:id="rId4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38" r:id="rId5" name="Button 2">
              <controlPr defaultSize="0" print="0" autoFill="0" autoPict="0" macro="[2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AD3F-9383-49ED-A5FC-5CEF7430A175}">
  <sheetPr codeName="Munka6">
    <tabColor indexed="11"/>
  </sheetPr>
  <dimension ref="A1:AS140"/>
  <sheetViews>
    <sheetView workbookViewId="0"/>
  </sheetViews>
  <sheetFormatPr defaultRowHeight="13.2" x14ac:dyDescent="0.25"/>
  <cols>
    <col min="1" max="2" width="3.33203125" style="343" customWidth="1"/>
    <col min="3" max="3" width="4.6640625" style="343" customWidth="1"/>
    <col min="4" max="4" width="7.33203125" style="343" customWidth="1"/>
    <col min="5" max="5" width="4.33203125" style="343" customWidth="1"/>
    <col min="6" max="6" width="12.6640625" style="343" customWidth="1"/>
    <col min="7" max="7" width="2.6640625" style="343" customWidth="1"/>
    <col min="8" max="8" width="7.6640625" style="343" customWidth="1"/>
    <col min="9" max="9" width="5.88671875" style="343" customWidth="1"/>
    <col min="10" max="10" width="1.6640625" style="689" customWidth="1"/>
    <col min="11" max="11" width="10.6640625" style="343" customWidth="1"/>
    <col min="12" max="12" width="1.6640625" style="689" customWidth="1"/>
    <col min="13" max="13" width="10.6640625" style="343" customWidth="1"/>
    <col min="14" max="14" width="1.6640625" style="690" customWidth="1"/>
    <col min="15" max="15" width="10.6640625" style="343" customWidth="1"/>
    <col min="16" max="16" width="1.6640625" style="689" customWidth="1"/>
    <col min="17" max="17" width="10.6640625" style="343" customWidth="1"/>
    <col min="18" max="18" width="1.6640625" style="690" customWidth="1"/>
    <col min="19" max="19" width="9.109375" style="343" hidden="1" customWidth="1"/>
    <col min="20" max="20" width="8.6640625" style="343" customWidth="1"/>
    <col min="21" max="21" width="9.109375" style="343" hidden="1" customWidth="1"/>
    <col min="22" max="24" width="8.88671875" style="343"/>
    <col min="25" max="27" width="0" style="343" hidden="1" customWidth="1"/>
    <col min="28" max="28" width="10.33203125" style="343" hidden="1" customWidth="1"/>
    <col min="29" max="34" width="0" style="343" hidden="1" customWidth="1"/>
    <col min="35" max="37" width="9.109375" style="468" customWidth="1"/>
    <col min="38" max="16384" width="8.88671875" style="343"/>
  </cols>
  <sheetData>
    <row r="1" spans="1:45" s="584" customFormat="1" ht="21.75" customHeight="1" x14ac:dyDescent="0.25">
      <c r="A1" s="583" t="e">
        <f>[3]Altalanos!$A$6</f>
        <v>#REF!</v>
      </c>
      <c r="B1" s="583"/>
      <c r="C1" s="432"/>
      <c r="D1" s="432"/>
      <c r="E1" s="432"/>
      <c r="F1" s="432"/>
      <c r="G1" s="432"/>
      <c r="H1" s="583"/>
      <c r="I1" s="434"/>
      <c r="J1" s="435"/>
      <c r="K1" s="433" t="s">
        <v>47</v>
      </c>
      <c r="L1" s="436"/>
      <c r="M1" s="437"/>
      <c r="N1" s="435"/>
      <c r="O1" s="435" t="s">
        <v>11</v>
      </c>
      <c r="P1" s="435"/>
      <c r="Q1" s="432"/>
      <c r="R1" s="435"/>
      <c r="T1" s="585"/>
      <c r="U1" s="585"/>
      <c r="V1" s="585"/>
      <c r="W1" s="585"/>
      <c r="X1" s="585"/>
      <c r="Y1" s="585"/>
      <c r="Z1" s="585"/>
      <c r="AA1" s="585"/>
      <c r="AB1" s="440" t="e">
        <f>IF($Y$5=1,CONCATENATE(VLOOKUP($Y$3,$AA$2:$AH$14,2)),CONCATENATE(VLOOKUP($Y$3,$AA$16:$AH$25,2)))</f>
        <v>#REF!</v>
      </c>
      <c r="AC1" s="440" t="e">
        <f>IF($Y$5=1,CONCATENATE(VLOOKUP($Y$3,$AA$2:$AH$14,3)),CONCATENATE(VLOOKUP($Y$3,$AA$16:$AH$25,3)))</f>
        <v>#REF!</v>
      </c>
      <c r="AD1" s="440" t="e">
        <f>IF($Y$5=1,CONCATENATE(VLOOKUP($Y$3,$AA$2:$AH$14,4)),CONCATENATE(VLOOKUP($Y$3,$AA$16:$AH$25,4)))</f>
        <v>#REF!</v>
      </c>
      <c r="AE1" s="440" t="e">
        <f>IF($Y$5=1,CONCATENATE(VLOOKUP($Y$3,$AA$2:$AH$14,5)),CONCATENATE(VLOOKUP($Y$3,$AA$16:$AH$25,5)))</f>
        <v>#REF!</v>
      </c>
      <c r="AF1" s="440" t="e">
        <f>IF($Y$5=1,CONCATENATE(VLOOKUP($Y$3,$AA$2:$AH$14,6)),CONCATENATE(VLOOKUP($Y$3,$AA$16:$AH$25,6)))</f>
        <v>#REF!</v>
      </c>
      <c r="AG1" s="440" t="e">
        <f>IF($Y$5=1,CONCATENATE(VLOOKUP($Y$3,$AA$2:$AH$14,7)),CONCATENATE(VLOOKUP($Y$3,$AA$16:$AH$25,7)))</f>
        <v>#REF!</v>
      </c>
      <c r="AH1" s="440" t="e">
        <f>IF($Y$5=1,CONCATENATE(VLOOKUP($Y$3,$AA$2:$AH$14,8)),CONCATENATE(VLOOKUP($Y$3,$AA$16:$AH$25,8)))</f>
        <v>#REF!</v>
      </c>
      <c r="AI1" s="571"/>
      <c r="AJ1" s="571"/>
      <c r="AK1" s="571"/>
    </row>
    <row r="2" spans="1:45" s="586" customFormat="1" x14ac:dyDescent="0.25">
      <c r="A2" s="441" t="s">
        <v>46</v>
      </c>
      <c r="B2" s="442"/>
      <c r="C2" s="442"/>
      <c r="D2" s="442"/>
      <c r="E2" s="442" t="e">
        <f>[3]Altalanos!$A$8</f>
        <v>#REF!</v>
      </c>
      <c r="F2" s="442"/>
      <c r="G2" s="443"/>
      <c r="H2" s="444"/>
      <c r="I2" s="444"/>
      <c r="J2" s="445"/>
      <c r="K2" s="436"/>
      <c r="L2" s="436"/>
      <c r="M2" s="436"/>
      <c r="N2" s="445"/>
      <c r="O2" s="444"/>
      <c r="P2" s="445"/>
      <c r="Q2" s="444"/>
      <c r="R2" s="445"/>
      <c r="T2" s="587"/>
      <c r="U2" s="587"/>
      <c r="V2" s="587"/>
      <c r="W2" s="587"/>
      <c r="X2" s="587"/>
      <c r="Y2" s="448"/>
      <c r="Z2" s="449"/>
      <c r="AA2" s="449" t="s">
        <v>57</v>
      </c>
      <c r="AB2" s="450">
        <v>300</v>
      </c>
      <c r="AC2" s="450">
        <v>250</v>
      </c>
      <c r="AD2" s="450">
        <v>200</v>
      </c>
      <c r="AE2" s="450">
        <v>150</v>
      </c>
      <c r="AF2" s="450">
        <v>120</v>
      </c>
      <c r="AG2" s="450">
        <v>90</v>
      </c>
      <c r="AH2" s="450">
        <v>40</v>
      </c>
      <c r="AI2" s="468"/>
      <c r="AJ2" s="468"/>
      <c r="AK2" s="468"/>
      <c r="AL2" s="587"/>
      <c r="AM2" s="587"/>
      <c r="AN2" s="587"/>
      <c r="AO2" s="587"/>
      <c r="AP2" s="587"/>
      <c r="AQ2" s="587"/>
      <c r="AR2" s="587"/>
      <c r="AS2" s="587"/>
    </row>
    <row r="3" spans="1:45" s="589" customFormat="1" ht="11.25" customHeight="1" x14ac:dyDescent="0.25">
      <c r="A3" s="359" t="s">
        <v>22</v>
      </c>
      <c r="B3" s="359"/>
      <c r="C3" s="359"/>
      <c r="D3" s="359"/>
      <c r="E3" s="359"/>
      <c r="F3" s="359"/>
      <c r="G3" s="359" t="s">
        <v>19</v>
      </c>
      <c r="H3" s="359"/>
      <c r="I3" s="359"/>
      <c r="J3" s="451"/>
      <c r="K3" s="359" t="s">
        <v>27</v>
      </c>
      <c r="L3" s="451"/>
      <c r="M3" s="359"/>
      <c r="N3" s="451"/>
      <c r="O3" s="359"/>
      <c r="P3" s="451"/>
      <c r="Q3" s="359"/>
      <c r="R3" s="452" t="s">
        <v>28</v>
      </c>
      <c r="T3" s="590"/>
      <c r="U3" s="590"/>
      <c r="V3" s="590"/>
      <c r="W3" s="590"/>
      <c r="X3" s="590"/>
      <c r="Y3" s="449" t="str">
        <f>IF(K4="OB","A",IF(K4="IX","W",IF(K4="","",K4)))</f>
        <v/>
      </c>
      <c r="Z3" s="449"/>
      <c r="AA3" s="449" t="s">
        <v>58</v>
      </c>
      <c r="AB3" s="450">
        <v>280</v>
      </c>
      <c r="AC3" s="450">
        <v>230</v>
      </c>
      <c r="AD3" s="450">
        <v>180</v>
      </c>
      <c r="AE3" s="450">
        <v>140</v>
      </c>
      <c r="AF3" s="450">
        <v>80</v>
      </c>
      <c r="AG3" s="450">
        <v>0</v>
      </c>
      <c r="AH3" s="450">
        <v>0</v>
      </c>
      <c r="AI3" s="468"/>
      <c r="AJ3" s="468"/>
      <c r="AK3" s="468"/>
      <c r="AL3" s="590"/>
      <c r="AM3" s="590"/>
      <c r="AN3" s="590"/>
      <c r="AO3" s="590"/>
      <c r="AP3" s="590"/>
      <c r="AQ3" s="590"/>
      <c r="AR3" s="590"/>
      <c r="AS3" s="590"/>
    </row>
    <row r="4" spans="1:45" s="593" customFormat="1" ht="11.25" customHeight="1" thickBot="1" x14ac:dyDescent="0.3">
      <c r="A4" s="456" t="e">
        <f>[3]Altalanos!$A$10</f>
        <v>#REF!</v>
      </c>
      <c r="B4" s="456"/>
      <c r="C4" s="456"/>
      <c r="D4" s="457"/>
      <c r="E4" s="458"/>
      <c r="F4" s="458"/>
      <c r="G4" s="458" t="e">
        <f>[3]Altalanos!$C$10</f>
        <v>#REF!</v>
      </c>
      <c r="H4" s="591"/>
      <c r="I4" s="458"/>
      <c r="J4" s="459"/>
      <c r="K4" s="190"/>
      <c r="L4" s="459"/>
      <c r="M4" s="592"/>
      <c r="N4" s="459"/>
      <c r="O4" s="458"/>
      <c r="P4" s="459"/>
      <c r="Q4" s="458"/>
      <c r="R4" s="460" t="e">
        <f>[3]Altalanos!$E$10</f>
        <v>#REF!</v>
      </c>
      <c r="T4" s="594"/>
      <c r="U4" s="594"/>
      <c r="V4" s="594"/>
      <c r="W4" s="594"/>
      <c r="X4" s="594"/>
      <c r="Y4" s="449"/>
      <c r="Z4" s="449"/>
      <c r="AA4" s="449" t="s">
        <v>74</v>
      </c>
      <c r="AB4" s="450">
        <v>250</v>
      </c>
      <c r="AC4" s="450">
        <v>200</v>
      </c>
      <c r="AD4" s="450">
        <v>150</v>
      </c>
      <c r="AE4" s="450">
        <v>120</v>
      </c>
      <c r="AF4" s="450">
        <v>90</v>
      </c>
      <c r="AG4" s="450">
        <v>60</v>
      </c>
      <c r="AH4" s="450">
        <v>25</v>
      </c>
      <c r="AI4" s="468"/>
      <c r="AJ4" s="468"/>
      <c r="AK4" s="468"/>
      <c r="AL4" s="594"/>
      <c r="AM4" s="594"/>
      <c r="AN4" s="594"/>
      <c r="AO4" s="594"/>
      <c r="AP4" s="594"/>
      <c r="AQ4" s="594"/>
      <c r="AR4" s="594"/>
      <c r="AS4" s="594"/>
    </row>
    <row r="5" spans="1:45" s="589" customFormat="1" x14ac:dyDescent="0.25">
      <c r="A5" s="530"/>
      <c r="B5" s="595" t="s">
        <v>287</v>
      </c>
      <c r="C5" s="596" t="s">
        <v>38</v>
      </c>
      <c r="D5" s="595" t="s">
        <v>288</v>
      </c>
      <c r="E5" s="595" t="s">
        <v>289</v>
      </c>
      <c r="F5" s="597" t="s">
        <v>25</v>
      </c>
      <c r="G5" s="597" t="s">
        <v>26</v>
      </c>
      <c r="H5" s="597"/>
      <c r="I5" s="597" t="s">
        <v>29</v>
      </c>
      <c r="J5" s="597"/>
      <c r="K5" s="595" t="s">
        <v>290</v>
      </c>
      <c r="L5" s="598"/>
      <c r="M5" s="595" t="s">
        <v>269</v>
      </c>
      <c r="N5" s="598"/>
      <c r="O5" s="595" t="s">
        <v>291</v>
      </c>
      <c r="P5" s="598"/>
      <c r="Q5" s="595"/>
      <c r="R5" s="599"/>
      <c r="T5" s="590"/>
      <c r="U5" s="590"/>
      <c r="V5" s="590"/>
      <c r="W5" s="590"/>
      <c r="X5" s="590"/>
      <c r="Y5" s="449" t="e">
        <f>IF(OR([3]Altalanos!$A$8="F1",[3]Altalanos!$A$8="F2",[3]Altalanos!$A$8="N1",[3]Altalanos!$A$8="N2"),1,2)</f>
        <v>#REF!</v>
      </c>
      <c r="Z5" s="449"/>
      <c r="AA5" s="449" t="s">
        <v>75</v>
      </c>
      <c r="AB5" s="450">
        <v>200</v>
      </c>
      <c r="AC5" s="450">
        <v>150</v>
      </c>
      <c r="AD5" s="450">
        <v>120</v>
      </c>
      <c r="AE5" s="450">
        <v>90</v>
      </c>
      <c r="AF5" s="450">
        <v>60</v>
      </c>
      <c r="AG5" s="450">
        <v>40</v>
      </c>
      <c r="AH5" s="450">
        <v>15</v>
      </c>
      <c r="AI5" s="468"/>
      <c r="AJ5" s="468"/>
      <c r="AK5" s="468"/>
      <c r="AL5" s="590"/>
      <c r="AM5" s="590"/>
      <c r="AN5" s="590"/>
      <c r="AO5" s="590"/>
      <c r="AP5" s="590"/>
      <c r="AQ5" s="590"/>
      <c r="AR5" s="590"/>
      <c r="AS5" s="590"/>
    </row>
    <row r="6" spans="1:45" s="606" customFormat="1" ht="11.1" customHeight="1" thickBot="1" x14ac:dyDescent="0.3">
      <c r="A6" s="600"/>
      <c r="B6" s="601"/>
      <c r="C6" s="601"/>
      <c r="D6" s="601"/>
      <c r="E6" s="601"/>
      <c r="F6" s="600" t="str">
        <f>IF(Y3="","",CONCATENATE(VLOOKUP(Y3,AB1:AH1,4)," pont"))</f>
        <v/>
      </c>
      <c r="G6" s="602"/>
      <c r="H6" s="603"/>
      <c r="I6" s="602"/>
      <c r="J6" s="604"/>
      <c r="K6" s="601" t="str">
        <f>IF(Y3="","",CONCATENATE(VLOOKUP(Y3,AB1:AH1,3)," pont"))</f>
        <v/>
      </c>
      <c r="L6" s="604"/>
      <c r="M6" s="601" t="str">
        <f>IF(Y3="","",CONCATENATE(VLOOKUP(Y3,AB1:AH1,2)," pont"))</f>
        <v/>
      </c>
      <c r="N6" s="604"/>
      <c r="O6" s="601" t="str">
        <f>IF(Y3="","",CONCATENATE(VLOOKUP(Y3,AB1:AH1,1)," pont"))</f>
        <v/>
      </c>
      <c r="P6" s="604"/>
      <c r="Q6" s="601"/>
      <c r="R6" s="605"/>
      <c r="T6" s="607"/>
      <c r="U6" s="607"/>
      <c r="V6" s="607"/>
      <c r="W6" s="607"/>
      <c r="X6" s="607"/>
      <c r="Y6" s="608"/>
      <c r="Z6" s="608"/>
      <c r="AA6" s="608" t="s">
        <v>76</v>
      </c>
      <c r="AB6" s="609">
        <v>150</v>
      </c>
      <c r="AC6" s="609">
        <v>120</v>
      </c>
      <c r="AD6" s="609">
        <v>90</v>
      </c>
      <c r="AE6" s="609">
        <v>60</v>
      </c>
      <c r="AF6" s="609">
        <v>40</v>
      </c>
      <c r="AG6" s="609">
        <v>25</v>
      </c>
      <c r="AH6" s="609">
        <v>10</v>
      </c>
      <c r="AI6" s="610"/>
      <c r="AJ6" s="610"/>
      <c r="AK6" s="610"/>
      <c r="AL6" s="607"/>
      <c r="AM6" s="607"/>
      <c r="AN6" s="607"/>
      <c r="AO6" s="607"/>
      <c r="AP6" s="607"/>
      <c r="AQ6" s="607"/>
      <c r="AR6" s="607"/>
      <c r="AS6" s="607"/>
    </row>
    <row r="7" spans="1:45" s="623" customFormat="1" ht="12.9" customHeight="1" x14ac:dyDescent="0.25">
      <c r="A7" s="611">
        <v>1</v>
      </c>
      <c r="B7" s="612" t="str">
        <f>IF($E7="","",VLOOKUP($E7,'[3]1MD ELO'!$A$7:$O$22,14))</f>
        <v/>
      </c>
      <c r="C7" s="558" t="str">
        <f>IF($E7="","",VLOOKUP($E7,'[3]1MD ELO'!$A$7:$O$22,15))</f>
        <v/>
      </c>
      <c r="D7" s="558" t="str">
        <f>IF($E7="","",VLOOKUP($E7,'[3]1MD ELO'!$A$7:$O$22,5))</f>
        <v/>
      </c>
      <c r="E7" s="613"/>
      <c r="F7" s="614" t="str">
        <f>UPPER(IF($E7="","",VLOOKUP($E7,'[3]1MD ELO'!$A$7:$O$22,2)))</f>
        <v/>
      </c>
      <c r="G7" s="614" t="str">
        <f>IF($E7="","",VLOOKUP($E7,'[3]1MD ELO'!$A$7:$O$22,3))</f>
        <v/>
      </c>
      <c r="H7" s="614"/>
      <c r="I7" s="614" t="str">
        <f>IF($E7="","",VLOOKUP($E7,'[3]1MD ELO'!$A$7:$O$22,4))</f>
        <v/>
      </c>
      <c r="J7" s="615"/>
      <c r="K7" s="616"/>
      <c r="L7" s="616"/>
      <c r="M7" s="616"/>
      <c r="N7" s="616"/>
      <c r="O7" s="617"/>
      <c r="P7" s="618"/>
      <c r="Q7" s="619"/>
      <c r="R7" s="620"/>
      <c r="S7" s="621"/>
      <c r="T7" s="621"/>
      <c r="U7" s="622" t="e">
        <f>[3]Birók!P21</f>
        <v>#REF!</v>
      </c>
      <c r="V7" s="621"/>
      <c r="W7" s="621"/>
      <c r="X7" s="621"/>
      <c r="Y7" s="449"/>
      <c r="Z7" s="449"/>
      <c r="AA7" s="449" t="s">
        <v>77</v>
      </c>
      <c r="AB7" s="450">
        <v>120</v>
      </c>
      <c r="AC7" s="450">
        <v>90</v>
      </c>
      <c r="AD7" s="450">
        <v>60</v>
      </c>
      <c r="AE7" s="450">
        <v>40</v>
      </c>
      <c r="AF7" s="450">
        <v>25</v>
      </c>
      <c r="AG7" s="450">
        <v>10</v>
      </c>
      <c r="AH7" s="450">
        <v>5</v>
      </c>
      <c r="AI7" s="468"/>
      <c r="AJ7" s="468"/>
      <c r="AK7" s="468"/>
      <c r="AL7" s="621"/>
      <c r="AM7" s="621"/>
      <c r="AN7" s="621"/>
      <c r="AO7" s="621"/>
      <c r="AP7" s="621"/>
      <c r="AQ7" s="621"/>
      <c r="AR7" s="621"/>
      <c r="AS7" s="621"/>
    </row>
    <row r="8" spans="1:45" s="623" customFormat="1" ht="12.9" customHeight="1" x14ac:dyDescent="0.25">
      <c r="A8" s="624"/>
      <c r="B8" s="625"/>
      <c r="C8" s="626"/>
      <c r="D8" s="626"/>
      <c r="E8" s="627"/>
      <c r="F8" s="628"/>
      <c r="G8" s="628"/>
      <c r="H8" s="629"/>
      <c r="I8" s="630" t="s">
        <v>292</v>
      </c>
      <c r="J8" s="631"/>
      <c r="K8" s="632" t="str">
        <f>UPPER(IF(OR(J8="a",J8="as"),F7,IF(OR(J8="b",J8="bs"),F9,)))</f>
        <v/>
      </c>
      <c r="L8" s="632"/>
      <c r="M8" s="616"/>
      <c r="N8" s="616"/>
      <c r="O8" s="617"/>
      <c r="P8" s="618"/>
      <c r="Q8" s="619"/>
      <c r="R8" s="620"/>
      <c r="S8" s="621"/>
      <c r="T8" s="621"/>
      <c r="U8" s="633" t="e">
        <f>[3]Birók!P22</f>
        <v>#REF!</v>
      </c>
      <c r="V8" s="621"/>
      <c r="W8" s="621"/>
      <c r="X8" s="621"/>
      <c r="Y8" s="449"/>
      <c r="Z8" s="449"/>
      <c r="AA8" s="449" t="s">
        <v>78</v>
      </c>
      <c r="AB8" s="450">
        <v>90</v>
      </c>
      <c r="AC8" s="450">
        <v>60</v>
      </c>
      <c r="AD8" s="450">
        <v>40</v>
      </c>
      <c r="AE8" s="450">
        <v>25</v>
      </c>
      <c r="AF8" s="450">
        <v>10</v>
      </c>
      <c r="AG8" s="450">
        <v>5</v>
      </c>
      <c r="AH8" s="450">
        <v>2</v>
      </c>
      <c r="AI8" s="468"/>
      <c r="AJ8" s="468"/>
      <c r="AK8" s="468"/>
      <c r="AL8" s="621"/>
      <c r="AM8" s="621"/>
      <c r="AN8" s="621"/>
      <c r="AO8" s="621"/>
      <c r="AP8" s="621"/>
      <c r="AQ8" s="621"/>
      <c r="AR8" s="621"/>
      <c r="AS8" s="621"/>
    </row>
    <row r="9" spans="1:45" s="623" customFormat="1" ht="12.9" customHeight="1" x14ac:dyDescent="0.25">
      <c r="A9" s="624">
        <v>2</v>
      </c>
      <c r="B9" s="612" t="str">
        <f>IF($E9="","",VLOOKUP($E9,'[3]1MD ELO'!$A$7:$O$22,14))</f>
        <v/>
      </c>
      <c r="C9" s="558" t="str">
        <f>IF($E9="","",VLOOKUP($E9,'[3]1MD ELO'!$A$7:$O$22,15))</f>
        <v/>
      </c>
      <c r="D9" s="558" t="str">
        <f>IF($E9="","",VLOOKUP($E9,'[3]1MD ELO'!$A$7:$O$22,5))</f>
        <v/>
      </c>
      <c r="E9" s="634"/>
      <c r="F9" s="559" t="str">
        <f>UPPER(IF($E9="","",VLOOKUP($E9,'[3]1MD ELO'!$A$7:$O$22,2)))</f>
        <v/>
      </c>
      <c r="G9" s="559" t="str">
        <f>IF($E9="","",VLOOKUP($E9,'[3]1MD ELO'!$A$7:$O$22,3))</f>
        <v/>
      </c>
      <c r="H9" s="559"/>
      <c r="I9" s="559" t="str">
        <f>IF($E9="","",VLOOKUP($E9,'[3]1MD ELO'!$A$7:$O$22,4))</f>
        <v/>
      </c>
      <c r="J9" s="635"/>
      <c r="K9" s="616"/>
      <c r="L9" s="636"/>
      <c r="M9" s="616"/>
      <c r="N9" s="616"/>
      <c r="O9" s="617"/>
      <c r="P9" s="618"/>
      <c r="Q9" s="619"/>
      <c r="R9" s="620"/>
      <c r="S9" s="621"/>
      <c r="T9" s="621"/>
      <c r="U9" s="633" t="e">
        <f>[3]Birók!P23</f>
        <v>#REF!</v>
      </c>
      <c r="V9" s="621"/>
      <c r="W9" s="621"/>
      <c r="X9" s="621"/>
      <c r="Y9" s="449"/>
      <c r="Z9" s="449"/>
      <c r="AA9" s="449" t="s">
        <v>79</v>
      </c>
      <c r="AB9" s="450">
        <v>60</v>
      </c>
      <c r="AC9" s="450">
        <v>40</v>
      </c>
      <c r="AD9" s="450">
        <v>25</v>
      </c>
      <c r="AE9" s="450">
        <v>10</v>
      </c>
      <c r="AF9" s="450">
        <v>5</v>
      </c>
      <c r="AG9" s="450">
        <v>2</v>
      </c>
      <c r="AH9" s="450">
        <v>1</v>
      </c>
      <c r="AI9" s="468"/>
      <c r="AJ9" s="468"/>
      <c r="AK9" s="468"/>
      <c r="AL9" s="621"/>
      <c r="AM9" s="621"/>
      <c r="AN9" s="621"/>
      <c r="AO9" s="621"/>
      <c r="AP9" s="621"/>
      <c r="AQ9" s="621"/>
      <c r="AR9" s="621"/>
      <c r="AS9" s="621"/>
    </row>
    <row r="10" spans="1:45" s="623" customFormat="1" ht="12.9" customHeight="1" x14ac:dyDescent="0.25">
      <c r="A10" s="624"/>
      <c r="B10" s="625"/>
      <c r="C10" s="626"/>
      <c r="D10" s="626"/>
      <c r="E10" s="637"/>
      <c r="F10" s="628"/>
      <c r="G10" s="628"/>
      <c r="H10" s="629"/>
      <c r="I10" s="628"/>
      <c r="J10" s="638"/>
      <c r="K10" s="630" t="s">
        <v>292</v>
      </c>
      <c r="L10" s="639"/>
      <c r="M10" s="632" t="str">
        <f>UPPER(IF(OR(L10="a",L10="as"),K8,IF(OR(L10="b",L10="bs"),K12,)))</f>
        <v/>
      </c>
      <c r="N10" s="640"/>
      <c r="O10" s="641"/>
      <c r="P10" s="641"/>
      <c r="Q10" s="619"/>
      <c r="R10" s="620"/>
      <c r="S10" s="621"/>
      <c r="T10" s="621"/>
      <c r="U10" s="633" t="e">
        <f>[3]Birók!P24</f>
        <v>#REF!</v>
      </c>
      <c r="V10" s="621"/>
      <c r="W10" s="621"/>
      <c r="X10" s="621"/>
      <c r="Y10" s="449"/>
      <c r="Z10" s="449"/>
      <c r="AA10" s="449" t="s">
        <v>80</v>
      </c>
      <c r="AB10" s="450">
        <v>40</v>
      </c>
      <c r="AC10" s="450">
        <v>25</v>
      </c>
      <c r="AD10" s="450">
        <v>15</v>
      </c>
      <c r="AE10" s="450">
        <v>7</v>
      </c>
      <c r="AF10" s="450">
        <v>4</v>
      </c>
      <c r="AG10" s="450">
        <v>1</v>
      </c>
      <c r="AH10" s="450">
        <v>0</v>
      </c>
      <c r="AI10" s="468"/>
      <c r="AJ10" s="468"/>
      <c r="AK10" s="468"/>
      <c r="AL10" s="621"/>
      <c r="AM10" s="621"/>
      <c r="AN10" s="621"/>
      <c r="AO10" s="621"/>
      <c r="AP10" s="621"/>
      <c r="AQ10" s="621"/>
      <c r="AR10" s="621"/>
      <c r="AS10" s="621"/>
    </row>
    <row r="11" spans="1:45" s="623" customFormat="1" ht="12.9" customHeight="1" x14ac:dyDescent="0.25">
      <c r="A11" s="624">
        <v>3</v>
      </c>
      <c r="B11" s="612" t="str">
        <f>IF($E11="","",VLOOKUP($E11,'[3]1MD ELO'!$A$7:$O$22,14))</f>
        <v/>
      </c>
      <c r="C11" s="558" t="str">
        <f>IF($E11="","",VLOOKUP($E11,'[3]1MD ELO'!$A$7:$O$22,15))</f>
        <v/>
      </c>
      <c r="D11" s="558" t="str">
        <f>IF($E11="","",VLOOKUP($E11,'[3]1MD ELO'!$A$7:$O$22,5))</f>
        <v/>
      </c>
      <c r="E11" s="634"/>
      <c r="F11" s="559" t="str">
        <f>UPPER(IF($E11="","",VLOOKUP($E11,'[3]1MD ELO'!$A$7:$O$22,2)))</f>
        <v/>
      </c>
      <c r="G11" s="559" t="str">
        <f>IF($E11="","",VLOOKUP($E11,'[3]1MD ELO'!$A$7:$O$22,3))</f>
        <v/>
      </c>
      <c r="H11" s="559"/>
      <c r="I11" s="559" t="str">
        <f>IF($E11="","",VLOOKUP($E11,'[3]1MD ELO'!$A$7:$O$22,4))</f>
        <v/>
      </c>
      <c r="J11" s="615"/>
      <c r="K11" s="616"/>
      <c r="L11" s="642"/>
      <c r="M11" s="616"/>
      <c r="N11" s="643"/>
      <c r="O11" s="641"/>
      <c r="P11" s="641"/>
      <c r="Q11" s="619"/>
      <c r="R11" s="620"/>
      <c r="S11" s="621"/>
      <c r="T11" s="621"/>
      <c r="U11" s="633" t="e">
        <f>[3]Birók!P25</f>
        <v>#REF!</v>
      </c>
      <c r="V11" s="621"/>
      <c r="W11" s="621"/>
      <c r="X11" s="621"/>
      <c r="Y11" s="449"/>
      <c r="Z11" s="449"/>
      <c r="AA11" s="449" t="s">
        <v>81</v>
      </c>
      <c r="AB11" s="450">
        <v>25</v>
      </c>
      <c r="AC11" s="450">
        <v>15</v>
      </c>
      <c r="AD11" s="450">
        <v>10</v>
      </c>
      <c r="AE11" s="450">
        <v>6</v>
      </c>
      <c r="AF11" s="450">
        <v>3</v>
      </c>
      <c r="AG11" s="450">
        <v>1</v>
      </c>
      <c r="AH11" s="450">
        <v>0</v>
      </c>
      <c r="AI11" s="468"/>
      <c r="AJ11" s="468"/>
      <c r="AK11" s="468"/>
      <c r="AL11" s="621"/>
      <c r="AM11" s="621"/>
      <c r="AN11" s="621"/>
      <c r="AO11" s="621"/>
      <c r="AP11" s="621"/>
      <c r="AQ11" s="621"/>
      <c r="AR11" s="621"/>
      <c r="AS11" s="621"/>
    </row>
    <row r="12" spans="1:45" s="623" customFormat="1" ht="12.9" customHeight="1" x14ac:dyDescent="0.25">
      <c r="A12" s="624"/>
      <c r="B12" s="625"/>
      <c r="C12" s="626"/>
      <c r="D12" s="626"/>
      <c r="E12" s="637"/>
      <c r="F12" s="628"/>
      <c r="G12" s="628"/>
      <c r="H12" s="629"/>
      <c r="I12" s="630" t="s">
        <v>292</v>
      </c>
      <c r="J12" s="631"/>
      <c r="K12" s="632" t="str">
        <f>UPPER(IF(OR(J12="a",J12="as"),F11,IF(OR(J12="b",J12="bs"),F13,)))</f>
        <v/>
      </c>
      <c r="L12" s="644"/>
      <c r="M12" s="616"/>
      <c r="N12" s="643"/>
      <c r="O12" s="641"/>
      <c r="P12" s="641"/>
      <c r="Q12" s="619"/>
      <c r="R12" s="620"/>
      <c r="S12" s="621"/>
      <c r="T12" s="621"/>
      <c r="U12" s="633" t="e">
        <f>[3]Birók!P26</f>
        <v>#REF!</v>
      </c>
      <c r="V12" s="621"/>
      <c r="W12" s="621"/>
      <c r="X12" s="621"/>
      <c r="Y12" s="449"/>
      <c r="Z12" s="449"/>
      <c r="AA12" s="449" t="s">
        <v>86</v>
      </c>
      <c r="AB12" s="450">
        <v>15</v>
      </c>
      <c r="AC12" s="450">
        <v>10</v>
      </c>
      <c r="AD12" s="450">
        <v>6</v>
      </c>
      <c r="AE12" s="450">
        <v>3</v>
      </c>
      <c r="AF12" s="450">
        <v>1</v>
      </c>
      <c r="AG12" s="450">
        <v>0</v>
      </c>
      <c r="AH12" s="450">
        <v>0</v>
      </c>
      <c r="AI12" s="468"/>
      <c r="AJ12" s="468"/>
      <c r="AK12" s="468"/>
      <c r="AL12" s="621"/>
      <c r="AM12" s="621"/>
      <c r="AN12" s="621"/>
      <c r="AO12" s="621"/>
      <c r="AP12" s="621"/>
      <c r="AQ12" s="621"/>
      <c r="AR12" s="621"/>
      <c r="AS12" s="621"/>
    </row>
    <row r="13" spans="1:45" s="623" customFormat="1" ht="12.9" customHeight="1" x14ac:dyDescent="0.25">
      <c r="A13" s="624">
        <v>4</v>
      </c>
      <c r="B13" s="612" t="str">
        <f>IF($E13="","",VLOOKUP($E13,'[3]1MD ELO'!$A$7:$O$22,14))</f>
        <v/>
      </c>
      <c r="C13" s="558" t="str">
        <f>IF($E13="","",VLOOKUP($E13,'[3]1MD ELO'!$A$7:$O$22,15))</f>
        <v/>
      </c>
      <c r="D13" s="558" t="str">
        <f>IF($E13="","",VLOOKUP($E13,'[3]1MD ELO'!$A$7:$O$22,5))</f>
        <v/>
      </c>
      <c r="E13" s="634"/>
      <c r="F13" s="559" t="str">
        <f>UPPER(IF($E13="","",VLOOKUP($E13,'[3]1MD ELO'!$A$7:$O$22,2)))</f>
        <v/>
      </c>
      <c r="G13" s="559" t="str">
        <f>IF($E13="","",VLOOKUP($E13,'[3]1MD ELO'!$A$7:$O$22,3))</f>
        <v/>
      </c>
      <c r="H13" s="559"/>
      <c r="I13" s="559" t="str">
        <f>IF($E13="","",VLOOKUP($E13,'[3]1MD ELO'!$A$7:$O$22,4))</f>
        <v/>
      </c>
      <c r="J13" s="645"/>
      <c r="K13" s="616"/>
      <c r="L13" s="616"/>
      <c r="M13" s="616"/>
      <c r="N13" s="643"/>
      <c r="O13" s="641"/>
      <c r="P13" s="641"/>
      <c r="Q13" s="619"/>
      <c r="R13" s="620"/>
      <c r="S13" s="621"/>
      <c r="T13" s="621"/>
      <c r="U13" s="633" t="e">
        <f>[3]Birók!P27</f>
        <v>#REF!</v>
      </c>
      <c r="V13" s="621"/>
      <c r="W13" s="621"/>
      <c r="X13" s="621"/>
      <c r="Y13" s="449"/>
      <c r="Z13" s="449"/>
      <c r="AA13" s="449" t="s">
        <v>82</v>
      </c>
      <c r="AB13" s="450">
        <v>10</v>
      </c>
      <c r="AC13" s="450">
        <v>6</v>
      </c>
      <c r="AD13" s="450">
        <v>3</v>
      </c>
      <c r="AE13" s="450">
        <v>1</v>
      </c>
      <c r="AF13" s="450">
        <v>0</v>
      </c>
      <c r="AG13" s="450">
        <v>0</v>
      </c>
      <c r="AH13" s="450">
        <v>0</v>
      </c>
      <c r="AI13" s="468"/>
      <c r="AJ13" s="468"/>
      <c r="AK13" s="468"/>
      <c r="AL13" s="621"/>
      <c r="AM13" s="621"/>
      <c r="AN13" s="621"/>
      <c r="AO13" s="621"/>
      <c r="AP13" s="621"/>
      <c r="AQ13" s="621"/>
      <c r="AR13" s="621"/>
      <c r="AS13" s="621"/>
    </row>
    <row r="14" spans="1:45" s="623" customFormat="1" ht="12.9" customHeight="1" x14ac:dyDescent="0.25">
      <c r="A14" s="624"/>
      <c r="B14" s="625"/>
      <c r="C14" s="626"/>
      <c r="D14" s="626"/>
      <c r="E14" s="637"/>
      <c r="F14" s="628"/>
      <c r="G14" s="628"/>
      <c r="H14" s="629"/>
      <c r="I14" s="628"/>
      <c r="J14" s="638"/>
      <c r="K14" s="616"/>
      <c r="L14" s="616"/>
      <c r="M14" s="630" t="s">
        <v>292</v>
      </c>
      <c r="N14" s="639"/>
      <c r="O14" s="632" t="str">
        <f>UPPER(IF(OR(N14="a",N14="as"),M10,IF(OR(N14="b",N14="bs"),M18,)))</f>
        <v/>
      </c>
      <c r="P14" s="640"/>
      <c r="Q14" s="619"/>
      <c r="R14" s="620"/>
      <c r="S14" s="621"/>
      <c r="T14" s="621"/>
      <c r="U14" s="633" t="e">
        <f>[3]Birók!P28</f>
        <v>#REF!</v>
      </c>
      <c r="V14" s="621"/>
      <c r="W14" s="621"/>
      <c r="X14" s="621"/>
      <c r="Y14" s="449"/>
      <c r="Z14" s="449"/>
      <c r="AA14" s="449" t="s">
        <v>83</v>
      </c>
      <c r="AB14" s="450">
        <v>3</v>
      </c>
      <c r="AC14" s="450">
        <v>2</v>
      </c>
      <c r="AD14" s="450">
        <v>1</v>
      </c>
      <c r="AE14" s="450">
        <v>0</v>
      </c>
      <c r="AF14" s="450">
        <v>0</v>
      </c>
      <c r="AG14" s="450">
        <v>0</v>
      </c>
      <c r="AH14" s="450">
        <v>0</v>
      </c>
      <c r="AI14" s="468"/>
      <c r="AJ14" s="468"/>
      <c r="AK14" s="468"/>
      <c r="AL14" s="621"/>
      <c r="AM14" s="621"/>
      <c r="AN14" s="621"/>
      <c r="AO14" s="621"/>
      <c r="AP14" s="621"/>
      <c r="AQ14" s="621"/>
      <c r="AR14" s="621"/>
      <c r="AS14" s="621"/>
    </row>
    <row r="15" spans="1:45" s="623" customFormat="1" ht="12.9" customHeight="1" x14ac:dyDescent="0.25">
      <c r="A15" s="646">
        <v>5</v>
      </c>
      <c r="B15" s="612" t="str">
        <f>IF($E15="","",VLOOKUP($E15,'[3]1MD ELO'!$A$7:$O$22,14))</f>
        <v/>
      </c>
      <c r="C15" s="558" t="str">
        <f>IF($E15="","",VLOOKUP($E15,'[3]1MD ELO'!$A$7:$O$22,15))</f>
        <v/>
      </c>
      <c r="D15" s="558" t="str">
        <f>IF($E15="","",VLOOKUP($E15,'[3]1MD ELO'!$A$7:$O$22,5))</f>
        <v/>
      </c>
      <c r="E15" s="634"/>
      <c r="F15" s="559" t="str">
        <f>UPPER(IF($E15="","",VLOOKUP($E15,'[3]1MD ELO'!$A$7:$O$22,2)))</f>
        <v/>
      </c>
      <c r="G15" s="559" t="str">
        <f>IF($E15="","",VLOOKUP($E15,'[3]1MD ELO'!$A$7:$O$22,3))</f>
        <v/>
      </c>
      <c r="H15" s="559"/>
      <c r="I15" s="559" t="str">
        <f>IF($E15="","",VLOOKUP($E15,'[3]1MD ELO'!$A$7:$O$22,4))</f>
        <v/>
      </c>
      <c r="J15" s="647"/>
      <c r="K15" s="616"/>
      <c r="L15" s="616"/>
      <c r="M15" s="616"/>
      <c r="N15" s="643"/>
      <c r="O15" s="616"/>
      <c r="P15" s="641"/>
      <c r="Q15" s="619"/>
      <c r="R15" s="620"/>
      <c r="S15" s="621"/>
      <c r="T15" s="621"/>
      <c r="U15" s="633" t="e">
        <f>[3]Birók!P29</f>
        <v>#REF!</v>
      </c>
      <c r="V15" s="621"/>
      <c r="W15" s="621"/>
      <c r="X15" s="621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68"/>
      <c r="AJ15" s="468"/>
      <c r="AK15" s="468"/>
      <c r="AL15" s="621"/>
      <c r="AM15" s="621"/>
      <c r="AN15" s="621"/>
      <c r="AO15" s="621"/>
      <c r="AP15" s="621"/>
      <c r="AQ15" s="621"/>
      <c r="AR15" s="621"/>
      <c r="AS15" s="621"/>
    </row>
    <row r="16" spans="1:45" s="623" customFormat="1" ht="12.9" customHeight="1" thickBot="1" x14ac:dyDescent="0.3">
      <c r="A16" s="624"/>
      <c r="B16" s="625"/>
      <c r="C16" s="626"/>
      <c r="D16" s="626"/>
      <c r="E16" s="637"/>
      <c r="F16" s="628"/>
      <c r="G16" s="628"/>
      <c r="H16" s="629"/>
      <c r="I16" s="630" t="s">
        <v>292</v>
      </c>
      <c r="J16" s="631"/>
      <c r="K16" s="632" t="str">
        <f>UPPER(IF(OR(J16="a",J16="as"),F15,IF(OR(J16="b",J16="bs"),F17,)))</f>
        <v/>
      </c>
      <c r="L16" s="632"/>
      <c r="M16" s="616"/>
      <c r="N16" s="643"/>
      <c r="O16" s="630"/>
      <c r="P16" s="641"/>
      <c r="Q16" s="619"/>
      <c r="R16" s="620"/>
      <c r="S16" s="621"/>
      <c r="T16" s="621"/>
      <c r="U16" s="648" t="e">
        <f>[3]Birók!P30</f>
        <v>#REF!</v>
      </c>
      <c r="V16" s="621"/>
      <c r="W16" s="621"/>
      <c r="X16" s="621"/>
      <c r="Y16" s="449"/>
      <c r="Z16" s="449"/>
      <c r="AA16" s="449" t="s">
        <v>57</v>
      </c>
      <c r="AB16" s="450">
        <v>150</v>
      </c>
      <c r="AC16" s="450">
        <v>120</v>
      </c>
      <c r="AD16" s="450">
        <v>90</v>
      </c>
      <c r="AE16" s="450">
        <v>60</v>
      </c>
      <c r="AF16" s="450">
        <v>40</v>
      </c>
      <c r="AG16" s="450">
        <v>25</v>
      </c>
      <c r="AH16" s="450">
        <v>15</v>
      </c>
      <c r="AI16" s="468"/>
      <c r="AJ16" s="468"/>
      <c r="AK16" s="468"/>
      <c r="AL16" s="621"/>
      <c r="AM16" s="621"/>
      <c r="AN16" s="621"/>
      <c r="AO16" s="621"/>
      <c r="AP16" s="621"/>
      <c r="AQ16" s="621"/>
      <c r="AR16" s="621"/>
      <c r="AS16" s="621"/>
    </row>
    <row r="17" spans="1:45" s="623" customFormat="1" ht="12.9" customHeight="1" x14ac:dyDescent="0.25">
      <c r="A17" s="624">
        <v>6</v>
      </c>
      <c r="B17" s="612" t="str">
        <f>IF($E17="","",VLOOKUP($E17,'[3]1MD ELO'!$A$7:$O$22,14))</f>
        <v/>
      </c>
      <c r="C17" s="558" t="str">
        <f>IF($E17="","",VLOOKUP($E17,'[3]1MD ELO'!$A$7:$O$22,15))</f>
        <v/>
      </c>
      <c r="D17" s="558" t="str">
        <f>IF($E17="","",VLOOKUP($E17,'[3]1MD ELO'!$A$7:$O$22,5))</f>
        <v/>
      </c>
      <c r="E17" s="634"/>
      <c r="F17" s="559" t="str">
        <f>UPPER(IF($E17="","",VLOOKUP($E17,'[3]1MD ELO'!$A$7:$O$22,2)))</f>
        <v/>
      </c>
      <c r="G17" s="559" t="str">
        <f>IF($E17="","",VLOOKUP($E17,'[3]1MD ELO'!$A$7:$O$22,3))</f>
        <v/>
      </c>
      <c r="H17" s="559"/>
      <c r="I17" s="559" t="str">
        <f>IF($E17="","",VLOOKUP($E17,'[3]1MD ELO'!$A$7:$O$22,4))</f>
        <v/>
      </c>
      <c r="J17" s="635"/>
      <c r="K17" s="616"/>
      <c r="L17" s="636"/>
      <c r="M17" s="616"/>
      <c r="N17" s="643"/>
      <c r="O17" s="641"/>
      <c r="P17" s="641"/>
      <c r="Q17" s="619"/>
      <c r="R17" s="620"/>
      <c r="S17" s="621"/>
      <c r="T17" s="621"/>
      <c r="U17" s="621"/>
      <c r="V17" s="621"/>
      <c r="W17" s="621"/>
      <c r="X17" s="621"/>
      <c r="Y17" s="449"/>
      <c r="Z17" s="449"/>
      <c r="AA17" s="449" t="s">
        <v>74</v>
      </c>
      <c r="AB17" s="450">
        <v>120</v>
      </c>
      <c r="AC17" s="450">
        <v>90</v>
      </c>
      <c r="AD17" s="450">
        <v>60</v>
      </c>
      <c r="AE17" s="450">
        <v>40</v>
      </c>
      <c r="AF17" s="450">
        <v>25</v>
      </c>
      <c r="AG17" s="450">
        <v>15</v>
      </c>
      <c r="AH17" s="450">
        <v>8</v>
      </c>
      <c r="AI17" s="468"/>
      <c r="AJ17" s="468"/>
      <c r="AK17" s="468"/>
      <c r="AL17" s="621"/>
      <c r="AM17" s="621"/>
      <c r="AN17" s="621"/>
      <c r="AO17" s="621"/>
      <c r="AP17" s="621"/>
      <c r="AQ17" s="621"/>
      <c r="AR17" s="621"/>
      <c r="AS17" s="621"/>
    </row>
    <row r="18" spans="1:45" s="623" customFormat="1" ht="12.9" customHeight="1" x14ac:dyDescent="0.25">
      <c r="A18" s="624"/>
      <c r="B18" s="625"/>
      <c r="C18" s="626"/>
      <c r="D18" s="626"/>
      <c r="E18" s="637"/>
      <c r="F18" s="628"/>
      <c r="G18" s="628"/>
      <c r="H18" s="629"/>
      <c r="I18" s="628"/>
      <c r="J18" s="638"/>
      <c r="K18" s="630" t="s">
        <v>292</v>
      </c>
      <c r="L18" s="639"/>
      <c r="M18" s="632" t="str">
        <f>UPPER(IF(OR(L18="a",L18="as"),K16,IF(OR(L18="b",L18="bs"),K20,)))</f>
        <v/>
      </c>
      <c r="N18" s="649"/>
      <c r="O18" s="641"/>
      <c r="P18" s="641"/>
      <c r="Q18" s="619"/>
      <c r="R18" s="620"/>
      <c r="S18" s="621"/>
      <c r="T18" s="621"/>
      <c r="U18" s="621"/>
      <c r="V18" s="621"/>
      <c r="W18" s="621"/>
      <c r="X18" s="621"/>
      <c r="Y18" s="449"/>
      <c r="Z18" s="449"/>
      <c r="AA18" s="449" t="s">
        <v>75</v>
      </c>
      <c r="AB18" s="450">
        <v>90</v>
      </c>
      <c r="AC18" s="450">
        <v>60</v>
      </c>
      <c r="AD18" s="450">
        <v>40</v>
      </c>
      <c r="AE18" s="450">
        <v>25</v>
      </c>
      <c r="AF18" s="450">
        <v>15</v>
      </c>
      <c r="AG18" s="450">
        <v>8</v>
      </c>
      <c r="AH18" s="450">
        <v>4</v>
      </c>
      <c r="AI18" s="468"/>
      <c r="AJ18" s="468"/>
      <c r="AK18" s="468"/>
      <c r="AL18" s="621"/>
      <c r="AM18" s="621"/>
      <c r="AN18" s="621"/>
      <c r="AO18" s="621"/>
      <c r="AP18" s="621"/>
      <c r="AQ18" s="621"/>
      <c r="AR18" s="621"/>
      <c r="AS18" s="621"/>
    </row>
    <row r="19" spans="1:45" s="623" customFormat="1" ht="12.9" customHeight="1" x14ac:dyDescent="0.25">
      <c r="A19" s="624">
        <v>7</v>
      </c>
      <c r="B19" s="612" t="str">
        <f>IF($E19="","",VLOOKUP($E19,'[3]1MD ELO'!$A$7:$O$22,14))</f>
        <v/>
      </c>
      <c r="C19" s="558" t="str">
        <f>IF($E19="","",VLOOKUP($E19,'[3]1MD ELO'!$A$7:$O$22,15))</f>
        <v/>
      </c>
      <c r="D19" s="558" t="str">
        <f>IF($E19="","",VLOOKUP($E19,'[3]1MD ELO'!$A$7:$O$22,5))</f>
        <v/>
      </c>
      <c r="E19" s="634"/>
      <c r="F19" s="559" t="str">
        <f>UPPER(IF($E19="","",VLOOKUP($E19,'[3]1MD ELO'!$A$7:$O$22,2)))</f>
        <v/>
      </c>
      <c r="G19" s="559" t="str">
        <f>IF($E19="","",VLOOKUP($E19,'[3]1MD ELO'!$A$7:$O$22,3))</f>
        <v/>
      </c>
      <c r="H19" s="559"/>
      <c r="I19" s="559" t="str">
        <f>IF($E19="","",VLOOKUP($E19,'[3]1MD ELO'!$A$7:$O$22,4))</f>
        <v/>
      </c>
      <c r="J19" s="615"/>
      <c r="K19" s="616"/>
      <c r="L19" s="642"/>
      <c r="M19" s="616"/>
      <c r="N19" s="641"/>
      <c r="O19" s="641"/>
      <c r="P19" s="641"/>
      <c r="Q19" s="619"/>
      <c r="R19" s="620"/>
      <c r="S19" s="621"/>
      <c r="T19" s="621"/>
      <c r="U19" s="621"/>
      <c r="V19" s="621"/>
      <c r="W19" s="621"/>
      <c r="X19" s="621"/>
      <c r="Y19" s="449"/>
      <c r="Z19" s="449"/>
      <c r="AA19" s="449" t="s">
        <v>76</v>
      </c>
      <c r="AB19" s="450">
        <v>60</v>
      </c>
      <c r="AC19" s="450">
        <v>40</v>
      </c>
      <c r="AD19" s="450">
        <v>25</v>
      </c>
      <c r="AE19" s="450">
        <v>15</v>
      </c>
      <c r="AF19" s="450">
        <v>8</v>
      </c>
      <c r="AG19" s="450">
        <v>4</v>
      </c>
      <c r="AH19" s="450">
        <v>2</v>
      </c>
      <c r="AI19" s="468"/>
      <c r="AJ19" s="468"/>
      <c r="AK19" s="468"/>
      <c r="AL19" s="621"/>
      <c r="AM19" s="621"/>
      <c r="AN19" s="621"/>
      <c r="AO19" s="621"/>
      <c r="AP19" s="621"/>
      <c r="AQ19" s="621"/>
      <c r="AR19" s="621"/>
      <c r="AS19" s="621"/>
    </row>
    <row r="20" spans="1:45" s="623" customFormat="1" ht="12.9" customHeight="1" x14ac:dyDescent="0.25">
      <c r="A20" s="624"/>
      <c r="B20" s="625"/>
      <c r="C20" s="626"/>
      <c r="D20" s="626"/>
      <c r="E20" s="627"/>
      <c r="F20" s="628"/>
      <c r="G20" s="628"/>
      <c r="H20" s="629"/>
      <c r="I20" s="630" t="s">
        <v>292</v>
      </c>
      <c r="J20" s="631"/>
      <c r="K20" s="632" t="str">
        <f>UPPER(IF(OR(J20="a",J20="as"),F19,IF(OR(J20="b",J20="bs"),F21,)))</f>
        <v/>
      </c>
      <c r="L20" s="644"/>
      <c r="M20" s="616"/>
      <c r="N20" s="641"/>
      <c r="O20" s="641"/>
      <c r="P20" s="641"/>
      <c r="Q20" s="619"/>
      <c r="R20" s="620"/>
      <c r="S20" s="621"/>
      <c r="T20" s="621"/>
      <c r="U20" s="621"/>
      <c r="V20" s="621"/>
      <c r="W20" s="621"/>
      <c r="X20" s="621"/>
      <c r="Y20" s="449"/>
      <c r="Z20" s="449"/>
      <c r="AA20" s="449" t="s">
        <v>77</v>
      </c>
      <c r="AB20" s="450">
        <v>40</v>
      </c>
      <c r="AC20" s="450">
        <v>25</v>
      </c>
      <c r="AD20" s="450">
        <v>15</v>
      </c>
      <c r="AE20" s="450">
        <v>8</v>
      </c>
      <c r="AF20" s="450">
        <v>4</v>
      </c>
      <c r="AG20" s="450">
        <v>2</v>
      </c>
      <c r="AH20" s="450">
        <v>1</v>
      </c>
      <c r="AI20" s="468"/>
      <c r="AJ20" s="468"/>
      <c r="AK20" s="468"/>
      <c r="AL20" s="621"/>
      <c r="AM20" s="621"/>
      <c r="AN20" s="621"/>
      <c r="AO20" s="621"/>
      <c r="AP20" s="621"/>
      <c r="AQ20" s="621"/>
      <c r="AR20" s="621"/>
      <c r="AS20" s="621"/>
    </row>
    <row r="21" spans="1:45" s="623" customFormat="1" ht="12.9" customHeight="1" x14ac:dyDescent="0.25">
      <c r="A21" s="650">
        <v>8</v>
      </c>
      <c r="B21" s="612" t="str">
        <f>IF($E21="","",VLOOKUP($E21,'[3]1MD ELO'!$A$7:$O$22,14))</f>
        <v/>
      </c>
      <c r="C21" s="558" t="str">
        <f>IF($E21="","",VLOOKUP($E21,'[3]1MD ELO'!$A$7:$O$22,15))</f>
        <v/>
      </c>
      <c r="D21" s="558" t="str">
        <f>IF($E21="","",VLOOKUP($E21,'[3]1MD ELO'!$A$7:$O$22,5))</f>
        <v/>
      </c>
      <c r="E21" s="613"/>
      <c r="F21" s="565" t="str">
        <f>UPPER(IF($E21="","",VLOOKUP($E21,'[3]1MD ELO'!$A$7:$O$22,2)))</f>
        <v/>
      </c>
      <c r="G21" s="565" t="str">
        <f>IF($E21="","",VLOOKUP($E21,'[3]1MD ELO'!$A$7:$O$22,3))</f>
        <v/>
      </c>
      <c r="H21" s="565"/>
      <c r="I21" s="565" t="str">
        <f>IF($E21="","",VLOOKUP($E21,'[3]1MD ELO'!$A$7:$O$22,4))</f>
        <v/>
      </c>
      <c r="J21" s="645"/>
      <c r="K21" s="616"/>
      <c r="L21" s="616"/>
      <c r="M21" s="616"/>
      <c r="N21" s="641"/>
      <c r="O21" s="641"/>
      <c r="P21" s="641"/>
      <c r="Q21" s="619"/>
      <c r="R21" s="620"/>
      <c r="S21" s="621"/>
      <c r="T21" s="621"/>
      <c r="U21" s="621"/>
      <c r="V21" s="621"/>
      <c r="W21" s="621"/>
      <c r="X21" s="621"/>
      <c r="Y21" s="449"/>
      <c r="Z21" s="449"/>
      <c r="AA21" s="449" t="s">
        <v>78</v>
      </c>
      <c r="AB21" s="450">
        <v>25</v>
      </c>
      <c r="AC21" s="450">
        <v>15</v>
      </c>
      <c r="AD21" s="450">
        <v>10</v>
      </c>
      <c r="AE21" s="450">
        <v>6</v>
      </c>
      <c r="AF21" s="450">
        <v>3</v>
      </c>
      <c r="AG21" s="450">
        <v>1</v>
      </c>
      <c r="AH21" s="450">
        <v>0</v>
      </c>
      <c r="AI21" s="468"/>
      <c r="AJ21" s="468"/>
      <c r="AK21" s="468"/>
      <c r="AL21" s="621"/>
      <c r="AM21" s="621"/>
      <c r="AN21" s="621"/>
      <c r="AO21" s="621"/>
      <c r="AP21" s="621"/>
      <c r="AQ21" s="621"/>
      <c r="AR21" s="621"/>
      <c r="AS21" s="621"/>
    </row>
    <row r="22" spans="1:45" s="623" customFormat="1" ht="9.6" customHeight="1" x14ac:dyDescent="0.25">
      <c r="A22" s="651"/>
      <c r="B22" s="617"/>
      <c r="C22" s="617"/>
      <c r="D22" s="617"/>
      <c r="E22" s="627"/>
      <c r="F22" s="617"/>
      <c r="G22" s="617"/>
      <c r="H22" s="617"/>
      <c r="I22" s="617"/>
      <c r="J22" s="627"/>
      <c r="K22" s="617"/>
      <c r="L22" s="617"/>
      <c r="M22" s="617"/>
      <c r="N22" s="619"/>
      <c r="O22" s="619"/>
      <c r="P22" s="619"/>
      <c r="Q22" s="619"/>
      <c r="R22" s="620"/>
      <c r="S22" s="621"/>
      <c r="T22" s="621"/>
      <c r="U22" s="621"/>
      <c r="V22" s="621"/>
      <c r="W22" s="621"/>
      <c r="X22" s="621"/>
      <c r="Y22" s="449"/>
      <c r="Z22" s="449"/>
      <c r="AA22" s="449" t="s">
        <v>79</v>
      </c>
      <c r="AB22" s="450">
        <v>15</v>
      </c>
      <c r="AC22" s="450">
        <v>10</v>
      </c>
      <c r="AD22" s="450">
        <v>6</v>
      </c>
      <c r="AE22" s="450">
        <v>3</v>
      </c>
      <c r="AF22" s="450">
        <v>1</v>
      </c>
      <c r="AG22" s="450">
        <v>0</v>
      </c>
      <c r="AH22" s="450">
        <v>0</v>
      </c>
      <c r="AI22" s="468"/>
      <c r="AJ22" s="468"/>
      <c r="AK22" s="468"/>
      <c r="AL22" s="621"/>
      <c r="AM22" s="621"/>
      <c r="AN22" s="621"/>
      <c r="AO22" s="621"/>
      <c r="AP22" s="621"/>
      <c r="AQ22" s="621"/>
      <c r="AR22" s="621"/>
      <c r="AS22" s="621"/>
    </row>
    <row r="23" spans="1:45" s="623" customFormat="1" ht="9.6" customHeight="1" x14ac:dyDescent="0.25">
      <c r="A23" s="652"/>
      <c r="B23" s="627"/>
      <c r="C23" s="627"/>
      <c r="D23" s="627"/>
      <c r="E23" s="627"/>
      <c r="F23" s="617"/>
      <c r="G23" s="617"/>
      <c r="H23" s="621"/>
      <c r="I23" s="653"/>
      <c r="J23" s="627"/>
      <c r="K23" s="617"/>
      <c r="L23" s="617"/>
      <c r="M23" s="617"/>
      <c r="N23" s="619"/>
      <c r="O23" s="619"/>
      <c r="P23" s="619"/>
      <c r="Q23" s="619"/>
      <c r="R23" s="620"/>
      <c r="S23" s="621"/>
      <c r="T23" s="621"/>
      <c r="U23" s="621"/>
      <c r="V23" s="621"/>
      <c r="W23" s="621"/>
      <c r="X23" s="621"/>
      <c r="Y23" s="449"/>
      <c r="Z23" s="449"/>
      <c r="AA23" s="449" t="s">
        <v>80</v>
      </c>
      <c r="AB23" s="450">
        <v>10</v>
      </c>
      <c r="AC23" s="450">
        <v>6</v>
      </c>
      <c r="AD23" s="450">
        <v>3</v>
      </c>
      <c r="AE23" s="450">
        <v>1</v>
      </c>
      <c r="AF23" s="450">
        <v>0</v>
      </c>
      <c r="AG23" s="450">
        <v>0</v>
      </c>
      <c r="AH23" s="450">
        <v>0</v>
      </c>
      <c r="AI23" s="468"/>
      <c r="AJ23" s="468"/>
      <c r="AK23" s="468"/>
      <c r="AL23" s="621"/>
      <c r="AM23" s="621"/>
      <c r="AN23" s="621"/>
      <c r="AO23" s="621"/>
      <c r="AP23" s="621"/>
      <c r="AQ23" s="621"/>
      <c r="AR23" s="621"/>
      <c r="AS23" s="621"/>
    </row>
    <row r="24" spans="1:45" s="623" customFormat="1" ht="9.6" customHeight="1" x14ac:dyDescent="0.25">
      <c r="A24" s="652"/>
      <c r="B24" s="617"/>
      <c r="C24" s="617"/>
      <c r="D24" s="617"/>
      <c r="E24" s="627"/>
      <c r="F24" s="617"/>
      <c r="G24" s="617"/>
      <c r="H24" s="617"/>
      <c r="I24" s="617"/>
      <c r="J24" s="627"/>
      <c r="K24" s="617"/>
      <c r="L24" s="654"/>
      <c r="M24" s="617"/>
      <c r="N24" s="619"/>
      <c r="O24" s="619"/>
      <c r="P24" s="619"/>
      <c r="Q24" s="619"/>
      <c r="R24" s="620"/>
      <c r="S24" s="621"/>
      <c r="T24" s="621"/>
      <c r="U24" s="621"/>
      <c r="V24" s="621"/>
      <c r="W24" s="621"/>
      <c r="X24" s="621"/>
      <c r="Y24" s="449"/>
      <c r="Z24" s="449"/>
      <c r="AA24" s="449" t="s">
        <v>81</v>
      </c>
      <c r="AB24" s="450">
        <v>6</v>
      </c>
      <c r="AC24" s="450">
        <v>3</v>
      </c>
      <c r="AD24" s="450">
        <v>1</v>
      </c>
      <c r="AE24" s="450">
        <v>0</v>
      </c>
      <c r="AF24" s="450">
        <v>0</v>
      </c>
      <c r="AG24" s="450">
        <v>0</v>
      </c>
      <c r="AH24" s="450">
        <v>0</v>
      </c>
      <c r="AI24" s="468"/>
      <c r="AJ24" s="468"/>
      <c r="AK24" s="468"/>
      <c r="AL24" s="621"/>
      <c r="AM24" s="621"/>
      <c r="AN24" s="621"/>
      <c r="AO24" s="621"/>
      <c r="AP24" s="621"/>
      <c r="AQ24" s="621"/>
      <c r="AR24" s="621"/>
      <c r="AS24" s="621"/>
    </row>
    <row r="25" spans="1:45" s="623" customFormat="1" ht="9.6" customHeight="1" x14ac:dyDescent="0.25">
      <c r="A25" s="652"/>
      <c r="B25" s="627"/>
      <c r="C25" s="627"/>
      <c r="D25" s="627"/>
      <c r="E25" s="627"/>
      <c r="F25" s="617"/>
      <c r="G25" s="617"/>
      <c r="H25" s="621"/>
      <c r="I25" s="617"/>
      <c r="J25" s="627"/>
      <c r="K25" s="653"/>
      <c r="L25" s="627"/>
      <c r="M25" s="617"/>
      <c r="N25" s="619"/>
      <c r="O25" s="619"/>
      <c r="P25" s="619"/>
      <c r="Q25" s="619"/>
      <c r="R25" s="620"/>
      <c r="S25" s="621"/>
      <c r="T25" s="621"/>
      <c r="U25" s="621"/>
      <c r="V25" s="621"/>
      <c r="W25" s="621"/>
      <c r="X25" s="621"/>
      <c r="Y25" s="449"/>
      <c r="Z25" s="449"/>
      <c r="AA25" s="449" t="s">
        <v>86</v>
      </c>
      <c r="AB25" s="450">
        <v>3</v>
      </c>
      <c r="AC25" s="450">
        <v>2</v>
      </c>
      <c r="AD25" s="450">
        <v>1</v>
      </c>
      <c r="AE25" s="450">
        <v>0</v>
      </c>
      <c r="AF25" s="450">
        <v>0</v>
      </c>
      <c r="AG25" s="450">
        <v>0</v>
      </c>
      <c r="AH25" s="450">
        <v>0</v>
      </c>
      <c r="AI25" s="468"/>
      <c r="AJ25" s="468"/>
      <c r="AK25" s="468"/>
      <c r="AL25" s="621"/>
      <c r="AM25" s="621"/>
      <c r="AN25" s="621"/>
      <c r="AO25" s="621"/>
      <c r="AP25" s="621"/>
      <c r="AQ25" s="621"/>
      <c r="AR25" s="621"/>
      <c r="AS25" s="621"/>
    </row>
    <row r="26" spans="1:45" s="623" customFormat="1" ht="9.6" customHeight="1" x14ac:dyDescent="0.25">
      <c r="A26" s="652"/>
      <c r="B26" s="617"/>
      <c r="C26" s="617"/>
      <c r="D26" s="617"/>
      <c r="E26" s="627"/>
      <c r="F26" s="617"/>
      <c r="G26" s="617"/>
      <c r="H26" s="617"/>
      <c r="I26" s="617"/>
      <c r="J26" s="627"/>
      <c r="K26" s="617"/>
      <c r="L26" s="617"/>
      <c r="M26" s="617"/>
      <c r="N26" s="619"/>
      <c r="O26" s="619"/>
      <c r="P26" s="619"/>
      <c r="Q26" s="619"/>
      <c r="R26" s="620"/>
      <c r="S26" s="655"/>
      <c r="T26" s="621"/>
      <c r="U26" s="621"/>
      <c r="V26" s="621"/>
      <c r="W26" s="621"/>
      <c r="X26" s="621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468"/>
      <c r="AJ26" s="468"/>
      <c r="AK26" s="468"/>
      <c r="AL26" s="621"/>
      <c r="AM26" s="621"/>
      <c r="AN26" s="621"/>
      <c r="AO26" s="621"/>
      <c r="AP26" s="621"/>
      <c r="AQ26" s="621"/>
      <c r="AR26" s="621"/>
      <c r="AS26" s="621"/>
    </row>
    <row r="27" spans="1:45" s="623" customFormat="1" ht="9.6" customHeight="1" x14ac:dyDescent="0.25">
      <c r="A27" s="652"/>
      <c r="B27" s="627"/>
      <c r="C27" s="627"/>
      <c r="D27" s="627"/>
      <c r="E27" s="627"/>
      <c r="F27" s="617"/>
      <c r="G27" s="617"/>
      <c r="H27" s="621"/>
      <c r="I27" s="653"/>
      <c r="J27" s="627"/>
      <c r="K27" s="617"/>
      <c r="L27" s="617"/>
      <c r="M27" s="617"/>
      <c r="N27" s="619"/>
      <c r="O27" s="619"/>
      <c r="P27" s="619"/>
      <c r="Q27" s="619"/>
      <c r="R27" s="620"/>
      <c r="S27" s="621"/>
      <c r="T27" s="621"/>
      <c r="U27" s="621"/>
      <c r="V27" s="621"/>
      <c r="W27" s="621"/>
      <c r="X27" s="621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468"/>
      <c r="AJ27" s="468"/>
      <c r="AK27" s="468"/>
      <c r="AL27" s="621"/>
      <c r="AM27" s="621"/>
      <c r="AN27" s="621"/>
      <c r="AO27" s="621"/>
      <c r="AP27" s="621"/>
      <c r="AQ27" s="621"/>
      <c r="AR27" s="621"/>
      <c r="AS27" s="621"/>
    </row>
    <row r="28" spans="1:45" s="623" customFormat="1" ht="9.6" customHeight="1" x14ac:dyDescent="0.25">
      <c r="A28" s="652"/>
      <c r="B28" s="617"/>
      <c r="C28" s="617"/>
      <c r="D28" s="617"/>
      <c r="E28" s="627"/>
      <c r="F28" s="617"/>
      <c r="G28" s="617"/>
      <c r="H28" s="617"/>
      <c r="I28" s="617"/>
      <c r="J28" s="627"/>
      <c r="K28" s="617"/>
      <c r="L28" s="617"/>
      <c r="M28" s="617"/>
      <c r="N28" s="619"/>
      <c r="O28" s="619"/>
      <c r="P28" s="619"/>
      <c r="Q28" s="619"/>
      <c r="R28" s="620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56"/>
      <c r="AJ28" s="656"/>
      <c r="AK28" s="656"/>
      <c r="AL28" s="621"/>
      <c r="AM28" s="621"/>
      <c r="AN28" s="621"/>
      <c r="AO28" s="621"/>
      <c r="AP28" s="621"/>
      <c r="AQ28" s="621"/>
      <c r="AR28" s="621"/>
      <c r="AS28" s="621"/>
    </row>
    <row r="29" spans="1:45" s="623" customFormat="1" ht="9.6" customHeight="1" x14ac:dyDescent="0.25">
      <c r="A29" s="652"/>
      <c r="B29" s="627"/>
      <c r="C29" s="627"/>
      <c r="D29" s="627"/>
      <c r="E29" s="627"/>
      <c r="F29" s="617"/>
      <c r="G29" s="617"/>
      <c r="H29" s="621"/>
      <c r="I29" s="617"/>
      <c r="J29" s="627"/>
      <c r="K29" s="617"/>
      <c r="L29" s="617"/>
      <c r="M29" s="653"/>
      <c r="N29" s="627"/>
      <c r="O29" s="617"/>
      <c r="P29" s="619"/>
      <c r="Q29" s="619"/>
      <c r="R29" s="620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1"/>
      <c r="AG29" s="621"/>
      <c r="AH29" s="621"/>
      <c r="AI29" s="656"/>
      <c r="AJ29" s="656"/>
      <c r="AK29" s="656"/>
      <c r="AL29" s="621"/>
      <c r="AM29" s="621"/>
      <c r="AN29" s="621"/>
      <c r="AO29" s="621"/>
      <c r="AP29" s="621"/>
      <c r="AQ29" s="621"/>
      <c r="AR29" s="621"/>
      <c r="AS29" s="621"/>
    </row>
    <row r="30" spans="1:45" s="623" customFormat="1" ht="9.6" customHeight="1" x14ac:dyDescent="0.25">
      <c r="A30" s="652"/>
      <c r="B30" s="617"/>
      <c r="C30" s="617"/>
      <c r="D30" s="617"/>
      <c r="E30" s="627"/>
      <c r="F30" s="617"/>
      <c r="G30" s="617"/>
      <c r="H30" s="617"/>
      <c r="I30" s="617"/>
      <c r="J30" s="627"/>
      <c r="K30" s="617"/>
      <c r="L30" s="617"/>
      <c r="M30" s="617"/>
      <c r="N30" s="619"/>
      <c r="O30" s="617"/>
      <c r="P30" s="619"/>
      <c r="Q30" s="619"/>
      <c r="R30" s="620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56"/>
      <c r="AJ30" s="656"/>
      <c r="AK30" s="656"/>
      <c r="AL30" s="621"/>
      <c r="AM30" s="621"/>
      <c r="AN30" s="621"/>
      <c r="AO30" s="621"/>
      <c r="AP30" s="621"/>
      <c r="AQ30" s="621"/>
      <c r="AR30" s="621"/>
      <c r="AS30" s="621"/>
    </row>
    <row r="31" spans="1:45" s="623" customFormat="1" ht="9.6" customHeight="1" x14ac:dyDescent="0.25">
      <c r="A31" s="652"/>
      <c r="B31" s="627"/>
      <c r="C31" s="627"/>
      <c r="D31" s="627"/>
      <c r="E31" s="627"/>
      <c r="F31" s="617"/>
      <c r="G31" s="617"/>
      <c r="H31" s="621"/>
      <c r="I31" s="653"/>
      <c r="J31" s="627"/>
      <c r="K31" s="617"/>
      <c r="L31" s="617"/>
      <c r="M31" s="617"/>
      <c r="N31" s="619"/>
      <c r="O31" s="619"/>
      <c r="P31" s="619"/>
      <c r="Q31" s="619"/>
      <c r="R31" s="620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  <c r="AC31" s="621"/>
      <c r="AD31" s="621"/>
      <c r="AE31" s="621"/>
      <c r="AF31" s="621"/>
      <c r="AG31" s="621"/>
      <c r="AH31" s="621"/>
      <c r="AI31" s="656"/>
      <c r="AJ31" s="656"/>
      <c r="AK31" s="656"/>
      <c r="AL31" s="621"/>
      <c r="AM31" s="621"/>
      <c r="AN31" s="621"/>
      <c r="AO31" s="621"/>
      <c r="AP31" s="621"/>
      <c r="AQ31" s="621"/>
      <c r="AR31" s="621"/>
      <c r="AS31" s="621"/>
    </row>
    <row r="32" spans="1:45" s="623" customFormat="1" ht="9.6" customHeight="1" x14ac:dyDescent="0.25">
      <c r="A32" s="652"/>
      <c r="B32" s="617"/>
      <c r="C32" s="617"/>
      <c r="D32" s="617"/>
      <c r="E32" s="627"/>
      <c r="F32" s="617"/>
      <c r="G32" s="617"/>
      <c r="H32" s="617"/>
      <c r="I32" s="617"/>
      <c r="J32" s="627"/>
      <c r="K32" s="617"/>
      <c r="L32" s="654"/>
      <c r="M32" s="617"/>
      <c r="N32" s="619"/>
      <c r="O32" s="619"/>
      <c r="P32" s="619"/>
      <c r="Q32" s="619"/>
      <c r="R32" s="620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56"/>
      <c r="AJ32" s="656"/>
      <c r="AK32" s="656"/>
      <c r="AL32" s="621"/>
      <c r="AM32" s="621"/>
      <c r="AN32" s="621"/>
      <c r="AO32" s="621"/>
      <c r="AP32" s="621"/>
      <c r="AQ32" s="621"/>
      <c r="AR32" s="621"/>
      <c r="AS32" s="621"/>
    </row>
    <row r="33" spans="1:45" s="623" customFormat="1" ht="9.6" customHeight="1" x14ac:dyDescent="0.25">
      <c r="A33" s="652"/>
      <c r="B33" s="627"/>
      <c r="C33" s="627"/>
      <c r="D33" s="627"/>
      <c r="E33" s="627"/>
      <c r="F33" s="617"/>
      <c r="G33" s="617"/>
      <c r="H33" s="621"/>
      <c r="I33" s="617"/>
      <c r="J33" s="627"/>
      <c r="K33" s="653"/>
      <c r="L33" s="627"/>
      <c r="M33" s="617"/>
      <c r="N33" s="619"/>
      <c r="O33" s="619"/>
      <c r="P33" s="619"/>
      <c r="Q33" s="619"/>
      <c r="R33" s="620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56"/>
      <c r="AJ33" s="656"/>
      <c r="AK33" s="656"/>
      <c r="AL33" s="621"/>
      <c r="AM33" s="621"/>
      <c r="AN33" s="621"/>
      <c r="AO33" s="621"/>
      <c r="AP33" s="621"/>
      <c r="AQ33" s="621"/>
      <c r="AR33" s="621"/>
      <c r="AS33" s="621"/>
    </row>
    <row r="34" spans="1:45" s="623" customFormat="1" ht="9.6" customHeight="1" x14ac:dyDescent="0.25">
      <c r="A34" s="652"/>
      <c r="B34" s="617"/>
      <c r="C34" s="617"/>
      <c r="D34" s="617"/>
      <c r="E34" s="627"/>
      <c r="F34" s="617"/>
      <c r="G34" s="617"/>
      <c r="H34" s="617"/>
      <c r="I34" s="617"/>
      <c r="J34" s="627"/>
      <c r="K34" s="617"/>
      <c r="L34" s="617"/>
      <c r="M34" s="617"/>
      <c r="N34" s="619"/>
      <c r="O34" s="619"/>
      <c r="P34" s="619"/>
      <c r="Q34" s="619"/>
      <c r="R34" s="620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56"/>
      <c r="AJ34" s="656"/>
      <c r="AK34" s="656"/>
      <c r="AL34" s="621"/>
      <c r="AM34" s="621"/>
      <c r="AN34" s="621"/>
      <c r="AO34" s="621"/>
      <c r="AP34" s="621"/>
      <c r="AQ34" s="621"/>
      <c r="AR34" s="621"/>
      <c r="AS34" s="621"/>
    </row>
    <row r="35" spans="1:45" s="623" customFormat="1" ht="9.6" customHeight="1" x14ac:dyDescent="0.25">
      <c r="A35" s="652"/>
      <c r="B35" s="627"/>
      <c r="C35" s="627"/>
      <c r="D35" s="627"/>
      <c r="E35" s="627"/>
      <c r="F35" s="617"/>
      <c r="G35" s="617"/>
      <c r="H35" s="621"/>
      <c r="I35" s="653"/>
      <c r="J35" s="627"/>
      <c r="K35" s="617"/>
      <c r="L35" s="617"/>
      <c r="M35" s="617"/>
      <c r="N35" s="619"/>
      <c r="O35" s="619"/>
      <c r="P35" s="619"/>
      <c r="Q35" s="619"/>
      <c r="R35" s="620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1"/>
      <c r="AE35" s="621"/>
      <c r="AF35" s="621"/>
      <c r="AG35" s="621"/>
      <c r="AH35" s="621"/>
      <c r="AI35" s="656"/>
      <c r="AJ35" s="656"/>
      <c r="AK35" s="656"/>
      <c r="AL35" s="621"/>
      <c r="AM35" s="621"/>
      <c r="AN35" s="621"/>
      <c r="AO35" s="621"/>
      <c r="AP35" s="621"/>
      <c r="AQ35" s="621"/>
      <c r="AR35" s="621"/>
      <c r="AS35" s="621"/>
    </row>
    <row r="36" spans="1:45" s="623" customFormat="1" ht="9.6" customHeight="1" x14ac:dyDescent="0.25">
      <c r="A36" s="651"/>
      <c r="B36" s="617"/>
      <c r="C36" s="617"/>
      <c r="D36" s="617"/>
      <c r="E36" s="627"/>
      <c r="F36" s="617"/>
      <c r="G36" s="617"/>
      <c r="H36" s="617"/>
      <c r="I36" s="617"/>
      <c r="J36" s="627"/>
      <c r="K36" s="617"/>
      <c r="L36" s="617"/>
      <c r="M36" s="617"/>
      <c r="N36" s="617"/>
      <c r="O36" s="617"/>
      <c r="P36" s="617"/>
      <c r="Q36" s="619"/>
      <c r="R36" s="620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56"/>
      <c r="AJ36" s="656"/>
      <c r="AK36" s="656"/>
      <c r="AL36" s="621"/>
      <c r="AM36" s="621"/>
      <c r="AN36" s="621"/>
      <c r="AO36" s="621"/>
      <c r="AP36" s="621"/>
      <c r="AQ36" s="621"/>
      <c r="AR36" s="621"/>
      <c r="AS36" s="621"/>
    </row>
    <row r="37" spans="1:45" s="623" customFormat="1" ht="9.6" customHeight="1" x14ac:dyDescent="0.25">
      <c r="A37" s="652"/>
      <c r="B37" s="627"/>
      <c r="C37" s="627"/>
      <c r="D37" s="627"/>
      <c r="E37" s="627"/>
      <c r="F37" s="657"/>
      <c r="G37" s="657"/>
      <c r="H37" s="658"/>
      <c r="I37" s="616"/>
      <c r="J37" s="638"/>
      <c r="K37" s="616"/>
      <c r="L37" s="616"/>
      <c r="M37" s="616"/>
      <c r="N37" s="641"/>
      <c r="O37" s="641"/>
      <c r="P37" s="641"/>
      <c r="Q37" s="619"/>
      <c r="R37" s="620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1"/>
      <c r="AF37" s="621"/>
      <c r="AG37" s="621"/>
      <c r="AH37" s="621"/>
      <c r="AI37" s="656"/>
      <c r="AJ37" s="656"/>
      <c r="AK37" s="656"/>
      <c r="AL37" s="621"/>
      <c r="AM37" s="621"/>
      <c r="AN37" s="621"/>
      <c r="AO37" s="621"/>
      <c r="AP37" s="621"/>
      <c r="AQ37" s="621"/>
      <c r="AR37" s="621"/>
      <c r="AS37" s="621"/>
    </row>
    <row r="38" spans="1:45" s="623" customFormat="1" ht="9.6" customHeight="1" x14ac:dyDescent="0.25">
      <c r="A38" s="651"/>
      <c r="B38" s="617"/>
      <c r="C38" s="617"/>
      <c r="D38" s="617"/>
      <c r="E38" s="627"/>
      <c r="F38" s="617"/>
      <c r="G38" s="617"/>
      <c r="H38" s="617"/>
      <c r="I38" s="617"/>
      <c r="J38" s="627"/>
      <c r="K38" s="617"/>
      <c r="L38" s="617"/>
      <c r="M38" s="617"/>
      <c r="N38" s="619"/>
      <c r="O38" s="619"/>
      <c r="P38" s="619"/>
      <c r="Q38" s="619"/>
      <c r="R38" s="620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56"/>
      <c r="AJ38" s="656"/>
      <c r="AK38" s="656"/>
      <c r="AL38" s="621"/>
      <c r="AM38" s="621"/>
      <c r="AN38" s="621"/>
      <c r="AO38" s="621"/>
      <c r="AP38" s="621"/>
      <c r="AQ38" s="621"/>
      <c r="AR38" s="621"/>
      <c r="AS38" s="621"/>
    </row>
    <row r="39" spans="1:45" s="623" customFormat="1" ht="9.6" customHeight="1" x14ac:dyDescent="0.25">
      <c r="A39" s="652"/>
      <c r="B39" s="627"/>
      <c r="C39" s="627"/>
      <c r="D39" s="627"/>
      <c r="E39" s="627"/>
      <c r="F39" s="617"/>
      <c r="G39" s="617"/>
      <c r="H39" s="621"/>
      <c r="I39" s="653"/>
      <c r="J39" s="627"/>
      <c r="K39" s="617"/>
      <c r="L39" s="617"/>
      <c r="M39" s="617"/>
      <c r="N39" s="619"/>
      <c r="O39" s="619"/>
      <c r="P39" s="619"/>
      <c r="Q39" s="619"/>
      <c r="R39" s="620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56"/>
      <c r="AJ39" s="656"/>
      <c r="AK39" s="656"/>
      <c r="AL39" s="621"/>
      <c r="AM39" s="621"/>
      <c r="AN39" s="621"/>
      <c r="AO39" s="621"/>
      <c r="AP39" s="621"/>
      <c r="AQ39" s="621"/>
      <c r="AR39" s="621"/>
      <c r="AS39" s="621"/>
    </row>
    <row r="40" spans="1:45" s="623" customFormat="1" ht="9.6" customHeight="1" x14ac:dyDescent="0.25">
      <c r="A40" s="652"/>
      <c r="B40" s="617"/>
      <c r="C40" s="617"/>
      <c r="D40" s="617"/>
      <c r="E40" s="627"/>
      <c r="F40" s="617"/>
      <c r="G40" s="617"/>
      <c r="H40" s="617"/>
      <c r="I40" s="617"/>
      <c r="J40" s="627"/>
      <c r="K40" s="617"/>
      <c r="L40" s="654"/>
      <c r="M40" s="617"/>
      <c r="N40" s="619"/>
      <c r="O40" s="619"/>
      <c r="P40" s="619"/>
      <c r="Q40" s="619"/>
      <c r="R40" s="620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1"/>
      <c r="AG40" s="621"/>
      <c r="AH40" s="621"/>
      <c r="AI40" s="656"/>
      <c r="AJ40" s="656"/>
      <c r="AK40" s="656"/>
      <c r="AL40" s="621"/>
      <c r="AM40" s="621"/>
      <c r="AN40" s="621"/>
      <c r="AO40" s="621"/>
      <c r="AP40" s="621"/>
      <c r="AQ40" s="621"/>
      <c r="AR40" s="621"/>
      <c r="AS40" s="621"/>
    </row>
    <row r="41" spans="1:45" s="623" customFormat="1" ht="9.6" customHeight="1" x14ac:dyDescent="0.25">
      <c r="A41" s="652"/>
      <c r="B41" s="627"/>
      <c r="C41" s="627"/>
      <c r="D41" s="627"/>
      <c r="E41" s="627"/>
      <c r="F41" s="617"/>
      <c r="G41" s="617"/>
      <c r="H41" s="621"/>
      <c r="I41" s="617"/>
      <c r="J41" s="627"/>
      <c r="K41" s="653"/>
      <c r="L41" s="627"/>
      <c r="M41" s="617"/>
      <c r="N41" s="619"/>
      <c r="O41" s="619"/>
      <c r="P41" s="619"/>
      <c r="Q41" s="619"/>
      <c r="R41" s="620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56"/>
      <c r="AJ41" s="656"/>
      <c r="AK41" s="656"/>
      <c r="AL41" s="621"/>
      <c r="AM41" s="621"/>
      <c r="AN41" s="621"/>
      <c r="AO41" s="621"/>
      <c r="AP41" s="621"/>
      <c r="AQ41" s="621"/>
      <c r="AR41" s="621"/>
      <c r="AS41" s="621"/>
    </row>
    <row r="42" spans="1:45" s="623" customFormat="1" ht="9.6" customHeight="1" x14ac:dyDescent="0.25">
      <c r="A42" s="652"/>
      <c r="B42" s="617"/>
      <c r="C42" s="617"/>
      <c r="D42" s="617"/>
      <c r="E42" s="627"/>
      <c r="F42" s="617"/>
      <c r="G42" s="617"/>
      <c r="H42" s="617"/>
      <c r="I42" s="617"/>
      <c r="J42" s="627"/>
      <c r="K42" s="617"/>
      <c r="L42" s="617"/>
      <c r="M42" s="617"/>
      <c r="N42" s="619"/>
      <c r="O42" s="619"/>
      <c r="P42" s="619"/>
      <c r="Q42" s="619"/>
      <c r="R42" s="620"/>
      <c r="S42" s="655"/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56"/>
      <c r="AJ42" s="656"/>
      <c r="AK42" s="656"/>
      <c r="AL42" s="621"/>
      <c r="AM42" s="621"/>
      <c r="AN42" s="621"/>
      <c r="AO42" s="621"/>
      <c r="AP42" s="621"/>
      <c r="AQ42" s="621"/>
      <c r="AR42" s="621"/>
      <c r="AS42" s="621"/>
    </row>
    <row r="43" spans="1:45" s="623" customFormat="1" ht="9.6" customHeight="1" x14ac:dyDescent="0.25">
      <c r="A43" s="652"/>
      <c r="B43" s="627"/>
      <c r="C43" s="627"/>
      <c r="D43" s="627"/>
      <c r="E43" s="627"/>
      <c r="F43" s="617"/>
      <c r="G43" s="617"/>
      <c r="H43" s="621"/>
      <c r="I43" s="653"/>
      <c r="J43" s="627"/>
      <c r="K43" s="617"/>
      <c r="L43" s="617"/>
      <c r="M43" s="617"/>
      <c r="N43" s="619"/>
      <c r="O43" s="619"/>
      <c r="P43" s="619"/>
      <c r="Q43" s="619"/>
      <c r="R43" s="620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  <c r="AC43" s="621"/>
      <c r="AD43" s="621"/>
      <c r="AE43" s="621"/>
      <c r="AF43" s="621"/>
      <c r="AG43" s="621"/>
      <c r="AH43" s="621"/>
      <c r="AI43" s="656"/>
      <c r="AJ43" s="656"/>
      <c r="AK43" s="656"/>
      <c r="AL43" s="621"/>
      <c r="AM43" s="621"/>
      <c r="AN43" s="621"/>
      <c r="AO43" s="621"/>
      <c r="AP43" s="621"/>
      <c r="AQ43" s="621"/>
      <c r="AR43" s="621"/>
      <c r="AS43" s="621"/>
    </row>
    <row r="44" spans="1:45" s="623" customFormat="1" ht="9.6" customHeight="1" x14ac:dyDescent="0.25">
      <c r="A44" s="652"/>
      <c r="B44" s="617"/>
      <c r="C44" s="617"/>
      <c r="D44" s="617"/>
      <c r="E44" s="627"/>
      <c r="F44" s="617"/>
      <c r="G44" s="617"/>
      <c r="H44" s="617"/>
      <c r="I44" s="617"/>
      <c r="J44" s="627"/>
      <c r="K44" s="617"/>
      <c r="L44" s="617"/>
      <c r="M44" s="617"/>
      <c r="N44" s="619"/>
      <c r="O44" s="619"/>
      <c r="P44" s="619"/>
      <c r="Q44" s="619"/>
      <c r="R44" s="620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  <c r="AC44" s="621"/>
      <c r="AD44" s="621"/>
      <c r="AE44" s="621"/>
      <c r="AF44" s="621"/>
      <c r="AG44" s="621"/>
      <c r="AH44" s="621"/>
      <c r="AI44" s="656"/>
      <c r="AJ44" s="656"/>
      <c r="AK44" s="656"/>
      <c r="AL44" s="621"/>
      <c r="AM44" s="621"/>
      <c r="AN44" s="621"/>
      <c r="AO44" s="621"/>
      <c r="AP44" s="621"/>
      <c r="AQ44" s="621"/>
      <c r="AR44" s="621"/>
      <c r="AS44" s="621"/>
    </row>
    <row r="45" spans="1:45" s="623" customFormat="1" ht="9.6" customHeight="1" x14ac:dyDescent="0.25">
      <c r="A45" s="652"/>
      <c r="B45" s="627"/>
      <c r="C45" s="627"/>
      <c r="D45" s="627"/>
      <c r="E45" s="627"/>
      <c r="F45" s="617"/>
      <c r="G45" s="617"/>
      <c r="H45" s="621"/>
      <c r="I45" s="617"/>
      <c r="J45" s="627"/>
      <c r="K45" s="617"/>
      <c r="L45" s="617"/>
      <c r="M45" s="653"/>
      <c r="N45" s="627"/>
      <c r="O45" s="617"/>
      <c r="P45" s="619"/>
      <c r="Q45" s="619"/>
      <c r="R45" s="620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56"/>
      <c r="AJ45" s="656"/>
      <c r="AK45" s="656"/>
      <c r="AL45" s="621"/>
      <c r="AM45" s="621"/>
      <c r="AN45" s="621"/>
      <c r="AO45" s="621"/>
      <c r="AP45" s="621"/>
      <c r="AQ45" s="621"/>
      <c r="AR45" s="621"/>
      <c r="AS45" s="621"/>
    </row>
    <row r="46" spans="1:45" s="623" customFormat="1" ht="9.6" customHeight="1" x14ac:dyDescent="0.25">
      <c r="A46" s="652"/>
      <c r="B46" s="617"/>
      <c r="C46" s="617"/>
      <c r="D46" s="617"/>
      <c r="E46" s="627"/>
      <c r="F46" s="617"/>
      <c r="G46" s="617"/>
      <c r="H46" s="617"/>
      <c r="I46" s="617"/>
      <c r="J46" s="627"/>
      <c r="K46" s="617"/>
      <c r="L46" s="617"/>
      <c r="M46" s="617"/>
      <c r="N46" s="619"/>
      <c r="O46" s="617"/>
      <c r="P46" s="619"/>
      <c r="Q46" s="619"/>
      <c r="R46" s="620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56"/>
      <c r="AJ46" s="656"/>
      <c r="AK46" s="656"/>
      <c r="AL46" s="621"/>
      <c r="AM46" s="621"/>
      <c r="AN46" s="621"/>
      <c r="AO46" s="621"/>
      <c r="AP46" s="621"/>
      <c r="AQ46" s="621"/>
      <c r="AR46" s="621"/>
      <c r="AS46" s="621"/>
    </row>
    <row r="47" spans="1:45" s="623" customFormat="1" ht="9.6" customHeight="1" x14ac:dyDescent="0.25">
      <c r="A47" s="652"/>
      <c r="B47" s="627"/>
      <c r="C47" s="627"/>
      <c r="D47" s="627"/>
      <c r="E47" s="627"/>
      <c r="F47" s="617"/>
      <c r="G47" s="617"/>
      <c r="H47" s="621"/>
      <c r="I47" s="653"/>
      <c r="J47" s="627"/>
      <c r="K47" s="617"/>
      <c r="L47" s="617"/>
      <c r="M47" s="617"/>
      <c r="N47" s="619"/>
      <c r="O47" s="619"/>
      <c r="P47" s="619"/>
      <c r="Q47" s="619"/>
      <c r="R47" s="620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56"/>
      <c r="AJ47" s="656"/>
      <c r="AK47" s="656"/>
      <c r="AL47" s="621"/>
      <c r="AM47" s="621"/>
      <c r="AN47" s="621"/>
      <c r="AO47" s="621"/>
      <c r="AP47" s="621"/>
      <c r="AQ47" s="621"/>
      <c r="AR47" s="621"/>
      <c r="AS47" s="621"/>
    </row>
    <row r="48" spans="1:45" s="623" customFormat="1" ht="9.6" customHeight="1" x14ac:dyDescent="0.25">
      <c r="A48" s="652"/>
      <c r="B48" s="617"/>
      <c r="C48" s="617"/>
      <c r="D48" s="617"/>
      <c r="E48" s="627"/>
      <c r="F48" s="617"/>
      <c r="G48" s="617"/>
      <c r="H48" s="617"/>
      <c r="I48" s="617"/>
      <c r="J48" s="627"/>
      <c r="K48" s="617"/>
      <c r="L48" s="654"/>
      <c r="M48" s="617"/>
      <c r="N48" s="619"/>
      <c r="O48" s="619"/>
      <c r="P48" s="619"/>
      <c r="Q48" s="619"/>
      <c r="R48" s="620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56"/>
      <c r="AJ48" s="656"/>
      <c r="AK48" s="656"/>
      <c r="AL48" s="621"/>
      <c r="AM48" s="621"/>
      <c r="AN48" s="621"/>
      <c r="AO48" s="621"/>
      <c r="AP48" s="621"/>
      <c r="AQ48" s="621"/>
      <c r="AR48" s="621"/>
      <c r="AS48" s="621"/>
    </row>
    <row r="49" spans="1:45" s="623" customFormat="1" ht="9.6" customHeight="1" x14ac:dyDescent="0.25">
      <c r="A49" s="652"/>
      <c r="B49" s="627"/>
      <c r="C49" s="627"/>
      <c r="D49" s="627"/>
      <c r="E49" s="627"/>
      <c r="F49" s="617"/>
      <c r="G49" s="617"/>
      <c r="H49" s="621"/>
      <c r="I49" s="617"/>
      <c r="J49" s="627"/>
      <c r="K49" s="653"/>
      <c r="L49" s="627"/>
      <c r="M49" s="617"/>
      <c r="N49" s="619"/>
      <c r="O49" s="619"/>
      <c r="P49" s="619"/>
      <c r="Q49" s="619"/>
      <c r="R49" s="620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56"/>
      <c r="AJ49" s="656"/>
      <c r="AK49" s="656"/>
      <c r="AL49" s="621"/>
      <c r="AM49" s="621"/>
      <c r="AN49" s="621"/>
      <c r="AO49" s="621"/>
      <c r="AP49" s="621"/>
      <c r="AQ49" s="621"/>
      <c r="AR49" s="621"/>
      <c r="AS49" s="621"/>
    </row>
    <row r="50" spans="1:45" s="623" customFormat="1" ht="9.6" customHeight="1" x14ac:dyDescent="0.25">
      <c r="A50" s="652"/>
      <c r="B50" s="617"/>
      <c r="C50" s="617"/>
      <c r="D50" s="617"/>
      <c r="E50" s="627"/>
      <c r="F50" s="617"/>
      <c r="G50" s="617"/>
      <c r="H50" s="617"/>
      <c r="I50" s="617"/>
      <c r="J50" s="627"/>
      <c r="K50" s="617"/>
      <c r="L50" s="617"/>
      <c r="M50" s="617"/>
      <c r="N50" s="619"/>
      <c r="O50" s="619"/>
      <c r="P50" s="619"/>
      <c r="Q50" s="619"/>
      <c r="R50" s="620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56"/>
      <c r="AJ50" s="656"/>
      <c r="AK50" s="656"/>
      <c r="AL50" s="621"/>
      <c r="AM50" s="621"/>
      <c r="AN50" s="621"/>
      <c r="AO50" s="621"/>
      <c r="AP50" s="621"/>
      <c r="AQ50" s="621"/>
      <c r="AR50" s="621"/>
      <c r="AS50" s="621"/>
    </row>
    <row r="51" spans="1:45" s="623" customFormat="1" ht="9.6" customHeight="1" x14ac:dyDescent="0.25">
      <c r="A51" s="652"/>
      <c r="B51" s="627"/>
      <c r="C51" s="627"/>
      <c r="D51" s="627"/>
      <c r="E51" s="627"/>
      <c r="F51" s="617"/>
      <c r="G51" s="617"/>
      <c r="H51" s="621"/>
      <c r="I51" s="653"/>
      <c r="J51" s="627"/>
      <c r="K51" s="617"/>
      <c r="L51" s="617"/>
      <c r="M51" s="617"/>
      <c r="N51" s="619"/>
      <c r="O51" s="619"/>
      <c r="P51" s="619"/>
      <c r="Q51" s="619"/>
      <c r="R51" s="620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56"/>
      <c r="AJ51" s="656"/>
      <c r="AK51" s="656"/>
      <c r="AL51" s="621"/>
      <c r="AM51" s="621"/>
      <c r="AN51" s="621"/>
      <c r="AO51" s="621"/>
      <c r="AP51" s="621"/>
      <c r="AQ51" s="621"/>
      <c r="AR51" s="621"/>
      <c r="AS51" s="621"/>
    </row>
    <row r="52" spans="1:45" s="623" customFormat="1" ht="9.6" customHeight="1" x14ac:dyDescent="0.25">
      <c r="A52" s="651"/>
      <c r="B52" s="617"/>
      <c r="C52" s="617"/>
      <c r="D52" s="617"/>
      <c r="E52" s="627"/>
      <c r="F52" s="659"/>
      <c r="G52" s="659"/>
      <c r="H52" s="659"/>
      <c r="I52" s="659"/>
      <c r="J52" s="627"/>
      <c r="K52" s="617"/>
      <c r="L52" s="617"/>
      <c r="M52" s="617"/>
      <c r="N52" s="617"/>
      <c r="O52" s="617"/>
      <c r="P52" s="617"/>
      <c r="Q52" s="619"/>
      <c r="R52" s="620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  <c r="AC52" s="621"/>
      <c r="AD52" s="621"/>
      <c r="AE52" s="621"/>
      <c r="AF52" s="621"/>
      <c r="AG52" s="621"/>
      <c r="AH52" s="621"/>
      <c r="AI52" s="656"/>
      <c r="AJ52" s="656"/>
      <c r="AK52" s="656"/>
      <c r="AL52" s="621"/>
      <c r="AM52" s="621"/>
      <c r="AN52" s="621"/>
      <c r="AO52" s="621"/>
      <c r="AP52" s="621"/>
      <c r="AQ52" s="621"/>
      <c r="AR52" s="621"/>
      <c r="AS52" s="621"/>
    </row>
    <row r="53" spans="1:45" s="358" customFormat="1" ht="6.75" customHeight="1" x14ac:dyDescent="0.25">
      <c r="A53" s="660"/>
      <c r="B53" s="660"/>
      <c r="C53" s="660"/>
      <c r="D53" s="660"/>
      <c r="E53" s="660"/>
      <c r="F53" s="661"/>
      <c r="G53" s="661"/>
      <c r="H53" s="661"/>
      <c r="I53" s="661"/>
      <c r="J53" s="662"/>
      <c r="K53" s="661"/>
      <c r="L53" s="664"/>
      <c r="M53" s="661"/>
      <c r="N53" s="664"/>
      <c r="O53" s="661"/>
      <c r="P53" s="664"/>
      <c r="Q53" s="661"/>
      <c r="R53" s="664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656"/>
      <c r="AS53" s="656"/>
    </row>
    <row r="54" spans="1:45" s="674" customFormat="1" ht="10.5" customHeight="1" x14ac:dyDescent="0.25">
      <c r="A54" s="490" t="s">
        <v>38</v>
      </c>
      <c r="B54" s="491"/>
      <c r="C54" s="491"/>
      <c r="D54" s="492"/>
      <c r="E54" s="665" t="s">
        <v>2</v>
      </c>
      <c r="F54" s="666" t="s">
        <v>40</v>
      </c>
      <c r="G54" s="665"/>
      <c r="H54" s="667"/>
      <c r="I54" s="668"/>
      <c r="J54" s="665" t="s">
        <v>2</v>
      </c>
      <c r="K54" s="666" t="s">
        <v>49</v>
      </c>
      <c r="L54" s="669"/>
      <c r="M54" s="666" t="s">
        <v>50</v>
      </c>
      <c r="N54" s="670"/>
      <c r="O54" s="671" t="s">
        <v>51</v>
      </c>
      <c r="P54" s="671"/>
      <c r="Q54" s="672"/>
      <c r="R54" s="673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675"/>
      <c r="AJ54" s="675"/>
      <c r="AK54" s="675"/>
      <c r="AL54" s="528"/>
      <c r="AM54" s="528"/>
      <c r="AN54" s="528"/>
      <c r="AO54" s="528"/>
      <c r="AP54" s="528"/>
      <c r="AQ54" s="528"/>
      <c r="AR54" s="528"/>
      <c r="AS54" s="528"/>
    </row>
    <row r="55" spans="1:45" s="674" customFormat="1" ht="9" customHeight="1" x14ac:dyDescent="0.25">
      <c r="A55" s="500" t="s">
        <v>39</v>
      </c>
      <c r="B55" s="501"/>
      <c r="C55" s="676"/>
      <c r="D55" s="502"/>
      <c r="E55" s="677">
        <v>1</v>
      </c>
      <c r="F55" s="528" t="e">
        <f>IF(E55&gt;$R$62,,UPPER(VLOOKUP(E55,'[3]1MD ELO'!$A$7:$Q$134,2)))</f>
        <v>#REF!</v>
      </c>
      <c r="G55" s="677"/>
      <c r="H55" s="528"/>
      <c r="I55" s="521"/>
      <c r="J55" s="678" t="s">
        <v>3</v>
      </c>
      <c r="K55" s="519"/>
      <c r="L55" s="520"/>
      <c r="M55" s="519"/>
      <c r="N55" s="679"/>
      <c r="O55" s="508" t="s">
        <v>41</v>
      </c>
      <c r="P55" s="680"/>
      <c r="Q55" s="680"/>
      <c r="R55" s="679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675"/>
      <c r="AJ55" s="675"/>
      <c r="AK55" s="675"/>
      <c r="AL55" s="528"/>
      <c r="AM55" s="528"/>
      <c r="AN55" s="528"/>
      <c r="AO55" s="528"/>
      <c r="AP55" s="528"/>
      <c r="AQ55" s="528"/>
      <c r="AR55" s="528"/>
      <c r="AS55" s="528"/>
    </row>
    <row r="56" spans="1:45" s="674" customFormat="1" ht="9" customHeight="1" x14ac:dyDescent="0.25">
      <c r="A56" s="513" t="s">
        <v>48</v>
      </c>
      <c r="B56" s="514"/>
      <c r="C56" s="681"/>
      <c r="D56" s="515"/>
      <c r="E56" s="677">
        <v>2</v>
      </c>
      <c r="F56" s="528" t="e">
        <f>IF(E56&gt;$R$62,,UPPER(VLOOKUP(E56,'[3]1MD ELO'!$A$7:$Q$134,2)))</f>
        <v>#REF!</v>
      </c>
      <c r="G56" s="677"/>
      <c r="H56" s="528"/>
      <c r="I56" s="521"/>
      <c r="J56" s="678" t="s">
        <v>4</v>
      </c>
      <c r="K56" s="519"/>
      <c r="L56" s="520"/>
      <c r="M56" s="519"/>
      <c r="N56" s="679"/>
      <c r="O56" s="544"/>
      <c r="P56" s="546"/>
      <c r="Q56" s="514"/>
      <c r="R56" s="682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675"/>
      <c r="AJ56" s="675"/>
      <c r="AK56" s="675"/>
      <c r="AL56" s="528"/>
      <c r="AM56" s="528"/>
      <c r="AN56" s="528"/>
      <c r="AO56" s="528"/>
      <c r="AP56" s="528"/>
      <c r="AQ56" s="528"/>
      <c r="AR56" s="528"/>
      <c r="AS56" s="528"/>
    </row>
    <row r="57" spans="1:45" s="674" customFormat="1" ht="9" customHeight="1" x14ac:dyDescent="0.25">
      <c r="A57" s="525"/>
      <c r="B57" s="526"/>
      <c r="C57" s="683"/>
      <c r="D57" s="527"/>
      <c r="E57" s="677"/>
      <c r="F57" s="528"/>
      <c r="G57" s="677"/>
      <c r="H57" s="528"/>
      <c r="I57" s="521"/>
      <c r="J57" s="678" t="s">
        <v>5</v>
      </c>
      <c r="K57" s="519"/>
      <c r="L57" s="520"/>
      <c r="M57" s="519"/>
      <c r="N57" s="679"/>
      <c r="O57" s="508" t="s">
        <v>42</v>
      </c>
      <c r="P57" s="680"/>
      <c r="Q57" s="680"/>
      <c r="R57" s="679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675"/>
      <c r="AJ57" s="675"/>
      <c r="AK57" s="675"/>
      <c r="AL57" s="528"/>
      <c r="AM57" s="528"/>
      <c r="AN57" s="528"/>
      <c r="AO57" s="528"/>
      <c r="AP57" s="528"/>
      <c r="AQ57" s="528"/>
      <c r="AR57" s="528"/>
      <c r="AS57" s="528"/>
    </row>
    <row r="58" spans="1:45" s="674" customFormat="1" ht="9" customHeight="1" x14ac:dyDescent="0.25">
      <c r="A58" s="529"/>
      <c r="B58" s="530"/>
      <c r="C58" s="530"/>
      <c r="D58" s="531"/>
      <c r="E58" s="677"/>
      <c r="F58" s="528"/>
      <c r="G58" s="677"/>
      <c r="H58" s="528"/>
      <c r="I58" s="521"/>
      <c r="J58" s="678" t="s">
        <v>6</v>
      </c>
      <c r="K58" s="519"/>
      <c r="L58" s="520"/>
      <c r="M58" s="519"/>
      <c r="N58" s="679"/>
      <c r="O58" s="519"/>
      <c r="P58" s="520"/>
      <c r="Q58" s="519"/>
      <c r="R58" s="679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675"/>
      <c r="AJ58" s="675"/>
      <c r="AK58" s="675"/>
      <c r="AL58" s="528"/>
      <c r="AM58" s="528"/>
      <c r="AN58" s="528"/>
      <c r="AO58" s="528"/>
      <c r="AP58" s="528"/>
      <c r="AQ58" s="528"/>
      <c r="AR58" s="528"/>
      <c r="AS58" s="528"/>
    </row>
    <row r="59" spans="1:45" s="674" customFormat="1" ht="9" customHeight="1" x14ac:dyDescent="0.25">
      <c r="A59" s="534"/>
      <c r="B59" s="535"/>
      <c r="C59" s="535"/>
      <c r="D59" s="536"/>
      <c r="E59" s="677"/>
      <c r="F59" s="528"/>
      <c r="G59" s="677"/>
      <c r="H59" s="528"/>
      <c r="I59" s="521"/>
      <c r="J59" s="678" t="s">
        <v>7</v>
      </c>
      <c r="K59" s="519"/>
      <c r="L59" s="520"/>
      <c r="M59" s="519"/>
      <c r="N59" s="679"/>
      <c r="O59" s="514"/>
      <c r="P59" s="546"/>
      <c r="Q59" s="514"/>
      <c r="R59" s="682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675"/>
      <c r="AJ59" s="675"/>
      <c r="AK59" s="675"/>
      <c r="AL59" s="528"/>
      <c r="AM59" s="528"/>
      <c r="AN59" s="528"/>
      <c r="AO59" s="528"/>
      <c r="AP59" s="528"/>
      <c r="AQ59" s="528"/>
      <c r="AR59" s="528"/>
      <c r="AS59" s="528"/>
    </row>
    <row r="60" spans="1:45" s="674" customFormat="1" ht="9" customHeight="1" x14ac:dyDescent="0.25">
      <c r="A60" s="537"/>
      <c r="B60" s="538"/>
      <c r="C60" s="530"/>
      <c r="D60" s="531"/>
      <c r="E60" s="677"/>
      <c r="F60" s="528"/>
      <c r="G60" s="677"/>
      <c r="H60" s="528"/>
      <c r="I60" s="521"/>
      <c r="J60" s="678" t="s">
        <v>8</v>
      </c>
      <c r="K60" s="519"/>
      <c r="L60" s="520"/>
      <c r="M60" s="519"/>
      <c r="N60" s="679"/>
      <c r="O60" s="508" t="s">
        <v>31</v>
      </c>
      <c r="P60" s="680"/>
      <c r="Q60" s="680"/>
      <c r="R60" s="679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675"/>
      <c r="AJ60" s="675"/>
      <c r="AK60" s="675"/>
      <c r="AL60" s="528"/>
      <c r="AM60" s="528"/>
      <c r="AN60" s="528"/>
      <c r="AO60" s="528"/>
      <c r="AP60" s="528"/>
      <c r="AQ60" s="528"/>
      <c r="AR60" s="528"/>
      <c r="AS60" s="528"/>
    </row>
    <row r="61" spans="1:45" s="674" customFormat="1" ht="9" customHeight="1" x14ac:dyDescent="0.25">
      <c r="A61" s="537"/>
      <c r="B61" s="538"/>
      <c r="C61" s="684"/>
      <c r="D61" s="539"/>
      <c r="E61" s="677"/>
      <c r="F61" s="528"/>
      <c r="G61" s="677"/>
      <c r="H61" s="528"/>
      <c r="I61" s="521"/>
      <c r="J61" s="678" t="s">
        <v>9</v>
      </c>
      <c r="K61" s="519"/>
      <c r="L61" s="520"/>
      <c r="M61" s="519"/>
      <c r="N61" s="679"/>
      <c r="O61" s="519"/>
      <c r="P61" s="520"/>
      <c r="Q61" s="519"/>
      <c r="R61" s="679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675"/>
      <c r="AJ61" s="675"/>
      <c r="AK61" s="675"/>
      <c r="AL61" s="528"/>
      <c r="AM61" s="528"/>
      <c r="AN61" s="528"/>
      <c r="AO61" s="528"/>
      <c r="AP61" s="528"/>
      <c r="AQ61" s="528"/>
      <c r="AR61" s="528"/>
      <c r="AS61" s="528"/>
    </row>
    <row r="62" spans="1:45" s="674" customFormat="1" ht="9" customHeight="1" x14ac:dyDescent="0.25">
      <c r="A62" s="540"/>
      <c r="B62" s="541"/>
      <c r="C62" s="685"/>
      <c r="D62" s="542"/>
      <c r="E62" s="686"/>
      <c r="F62" s="544"/>
      <c r="G62" s="686"/>
      <c r="H62" s="544"/>
      <c r="I62" s="547"/>
      <c r="J62" s="687" t="s">
        <v>10</v>
      </c>
      <c r="K62" s="514"/>
      <c r="L62" s="546"/>
      <c r="M62" s="514"/>
      <c r="N62" s="682"/>
      <c r="O62" s="514" t="e">
        <f>R4</f>
        <v>#REF!</v>
      </c>
      <c r="P62" s="546"/>
      <c r="Q62" s="514"/>
      <c r="R62" s="688" t="e">
        <f>MIN(4,'[3]1MD ELO'!Q5)</f>
        <v>#REF!</v>
      </c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675"/>
      <c r="AJ62" s="675"/>
      <c r="AK62" s="675"/>
      <c r="AL62" s="528"/>
      <c r="AM62" s="528"/>
      <c r="AN62" s="528"/>
      <c r="AO62" s="528"/>
      <c r="AP62" s="528"/>
      <c r="AQ62" s="528"/>
      <c r="AR62" s="528"/>
      <c r="AS62" s="528"/>
    </row>
    <row r="63" spans="1:45" x14ac:dyDescent="0.25"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L63" s="468"/>
      <c r="AM63" s="468"/>
      <c r="AN63" s="468"/>
      <c r="AO63" s="468"/>
      <c r="AP63" s="468"/>
      <c r="AQ63" s="468"/>
      <c r="AR63" s="468"/>
      <c r="AS63" s="468"/>
    </row>
    <row r="64" spans="1:45" x14ac:dyDescent="0.25"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L64" s="468"/>
      <c r="AM64" s="468"/>
      <c r="AN64" s="468"/>
      <c r="AO64" s="468"/>
      <c r="AP64" s="468"/>
      <c r="AQ64" s="468"/>
      <c r="AR64" s="468"/>
      <c r="AS64" s="468"/>
    </row>
    <row r="65" spans="20:45" x14ac:dyDescent="0.25"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L65" s="468"/>
      <c r="AM65" s="468"/>
      <c r="AN65" s="468"/>
      <c r="AO65" s="468"/>
      <c r="AP65" s="468"/>
      <c r="AQ65" s="468"/>
      <c r="AR65" s="468"/>
      <c r="AS65" s="468"/>
    </row>
    <row r="66" spans="20:45" x14ac:dyDescent="0.25"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L66" s="468"/>
      <c r="AM66" s="468"/>
      <c r="AN66" s="468"/>
      <c r="AO66" s="468"/>
      <c r="AP66" s="468"/>
      <c r="AQ66" s="468"/>
      <c r="AR66" s="468"/>
      <c r="AS66" s="468"/>
    </row>
    <row r="67" spans="20:45" x14ac:dyDescent="0.25"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L67" s="468"/>
      <c r="AM67" s="468"/>
      <c r="AN67" s="468"/>
      <c r="AO67" s="468"/>
      <c r="AP67" s="468"/>
      <c r="AQ67" s="468"/>
      <c r="AR67" s="468"/>
      <c r="AS67" s="468"/>
    </row>
    <row r="68" spans="20:45" x14ac:dyDescent="0.25"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L68" s="468"/>
      <c r="AM68" s="468"/>
      <c r="AN68" s="468"/>
      <c r="AO68" s="468"/>
      <c r="AP68" s="468"/>
      <c r="AQ68" s="468"/>
      <c r="AR68" s="468"/>
      <c r="AS68" s="468"/>
    </row>
    <row r="69" spans="20:45" x14ac:dyDescent="0.25"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L69" s="468"/>
      <c r="AM69" s="468"/>
      <c r="AN69" s="468"/>
      <c r="AO69" s="468"/>
      <c r="AP69" s="468"/>
      <c r="AQ69" s="468"/>
      <c r="AR69" s="468"/>
      <c r="AS69" s="468"/>
    </row>
    <row r="70" spans="20:45" x14ac:dyDescent="0.25"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L70" s="468"/>
      <c r="AM70" s="468"/>
      <c r="AN70" s="468"/>
      <c r="AO70" s="468"/>
      <c r="AP70" s="468"/>
      <c r="AQ70" s="468"/>
      <c r="AR70" s="468"/>
      <c r="AS70" s="468"/>
    </row>
    <row r="71" spans="20:45" x14ac:dyDescent="0.25"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L71" s="468"/>
      <c r="AM71" s="468"/>
      <c r="AN71" s="468"/>
      <c r="AO71" s="468"/>
      <c r="AP71" s="468"/>
      <c r="AQ71" s="468"/>
      <c r="AR71" s="468"/>
      <c r="AS71" s="468"/>
    </row>
    <row r="72" spans="20:45" x14ac:dyDescent="0.25"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L72" s="468"/>
      <c r="AM72" s="468"/>
      <c r="AN72" s="468"/>
      <c r="AO72" s="468"/>
      <c r="AP72" s="468"/>
      <c r="AQ72" s="468"/>
      <c r="AR72" s="468"/>
      <c r="AS72" s="468"/>
    </row>
    <row r="73" spans="20:45" x14ac:dyDescent="0.25"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L73" s="468"/>
      <c r="AM73" s="468"/>
      <c r="AN73" s="468"/>
      <c r="AO73" s="468"/>
      <c r="AP73" s="468"/>
      <c r="AQ73" s="468"/>
      <c r="AR73" s="468"/>
      <c r="AS73" s="468"/>
    </row>
    <row r="74" spans="20:45" x14ac:dyDescent="0.25"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L74" s="468"/>
      <c r="AM74" s="468"/>
      <c r="AN74" s="468"/>
      <c r="AO74" s="468"/>
      <c r="AP74" s="468"/>
      <c r="AQ74" s="468"/>
      <c r="AR74" s="468"/>
      <c r="AS74" s="468"/>
    </row>
    <row r="75" spans="20:45" x14ac:dyDescent="0.25"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L75" s="468"/>
      <c r="AM75" s="468"/>
      <c r="AN75" s="468"/>
      <c r="AO75" s="468"/>
      <c r="AP75" s="468"/>
      <c r="AQ75" s="468"/>
      <c r="AR75" s="468"/>
      <c r="AS75" s="468"/>
    </row>
    <row r="76" spans="20:45" x14ac:dyDescent="0.25"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L76" s="468"/>
      <c r="AM76" s="468"/>
      <c r="AN76" s="468"/>
      <c r="AO76" s="468"/>
      <c r="AP76" s="468"/>
      <c r="AQ76" s="468"/>
      <c r="AR76" s="468"/>
      <c r="AS76" s="468"/>
    </row>
    <row r="77" spans="20:45" x14ac:dyDescent="0.25"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L77" s="468"/>
      <c r="AM77" s="468"/>
      <c r="AN77" s="468"/>
      <c r="AO77" s="468"/>
      <c r="AP77" s="468"/>
      <c r="AQ77" s="468"/>
      <c r="AR77" s="468"/>
      <c r="AS77" s="468"/>
    </row>
    <row r="78" spans="20:45" x14ac:dyDescent="0.25"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L78" s="468"/>
      <c r="AM78" s="468"/>
      <c r="AN78" s="468"/>
      <c r="AO78" s="468"/>
      <c r="AP78" s="468"/>
      <c r="AQ78" s="468"/>
      <c r="AR78" s="468"/>
      <c r="AS78" s="468"/>
    </row>
    <row r="79" spans="20:45" x14ac:dyDescent="0.25"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L79" s="468"/>
      <c r="AM79" s="468"/>
      <c r="AN79" s="468"/>
      <c r="AO79" s="468"/>
      <c r="AP79" s="468"/>
      <c r="AQ79" s="468"/>
      <c r="AR79" s="468"/>
      <c r="AS79" s="468"/>
    </row>
    <row r="80" spans="20:45" x14ac:dyDescent="0.25"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L80" s="468"/>
      <c r="AM80" s="468"/>
      <c r="AN80" s="468"/>
      <c r="AO80" s="468"/>
      <c r="AP80" s="468"/>
      <c r="AQ80" s="468"/>
      <c r="AR80" s="468"/>
      <c r="AS80" s="468"/>
    </row>
    <row r="81" spans="20:45" x14ac:dyDescent="0.25"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L81" s="468"/>
      <c r="AM81" s="468"/>
      <c r="AN81" s="468"/>
      <c r="AO81" s="468"/>
      <c r="AP81" s="468"/>
      <c r="AQ81" s="468"/>
      <c r="AR81" s="468"/>
      <c r="AS81" s="468"/>
    </row>
    <row r="82" spans="20:45" x14ac:dyDescent="0.25"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L82" s="468"/>
      <c r="AM82" s="468"/>
      <c r="AN82" s="468"/>
      <c r="AO82" s="468"/>
      <c r="AP82" s="468"/>
      <c r="AQ82" s="468"/>
      <c r="AR82" s="468"/>
      <c r="AS82" s="468"/>
    </row>
    <row r="83" spans="20:45" x14ac:dyDescent="0.25"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L83" s="468"/>
      <c r="AM83" s="468"/>
      <c r="AN83" s="468"/>
      <c r="AO83" s="468"/>
      <c r="AP83" s="468"/>
      <c r="AQ83" s="468"/>
      <c r="AR83" s="468"/>
      <c r="AS83" s="468"/>
    </row>
    <row r="84" spans="20:45" x14ac:dyDescent="0.25"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L84" s="468"/>
      <c r="AM84" s="468"/>
      <c r="AN84" s="468"/>
      <c r="AO84" s="468"/>
      <c r="AP84" s="468"/>
      <c r="AQ84" s="468"/>
      <c r="AR84" s="468"/>
      <c r="AS84" s="468"/>
    </row>
    <row r="85" spans="20:45" x14ac:dyDescent="0.25"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L85" s="468"/>
      <c r="AM85" s="468"/>
      <c r="AN85" s="468"/>
      <c r="AO85" s="468"/>
      <c r="AP85" s="468"/>
      <c r="AQ85" s="468"/>
      <c r="AR85" s="468"/>
      <c r="AS85" s="468"/>
    </row>
    <row r="86" spans="20:45" x14ac:dyDescent="0.25"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L86" s="468"/>
      <c r="AM86" s="468"/>
      <c r="AN86" s="468"/>
      <c r="AO86" s="468"/>
      <c r="AP86" s="468"/>
      <c r="AQ86" s="468"/>
      <c r="AR86" s="468"/>
      <c r="AS86" s="468"/>
    </row>
    <row r="87" spans="20:45" x14ac:dyDescent="0.25"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L87" s="468"/>
      <c r="AM87" s="468"/>
      <c r="AN87" s="468"/>
      <c r="AO87" s="468"/>
      <c r="AP87" s="468"/>
      <c r="AQ87" s="468"/>
      <c r="AR87" s="468"/>
      <c r="AS87" s="468"/>
    </row>
    <row r="88" spans="20:45" x14ac:dyDescent="0.25"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L88" s="468"/>
      <c r="AM88" s="468"/>
      <c r="AN88" s="468"/>
      <c r="AO88" s="468"/>
      <c r="AP88" s="468"/>
      <c r="AQ88" s="468"/>
      <c r="AR88" s="468"/>
      <c r="AS88" s="468"/>
    </row>
    <row r="89" spans="20:45" x14ac:dyDescent="0.25"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L89" s="468"/>
      <c r="AM89" s="468"/>
      <c r="AN89" s="468"/>
      <c r="AO89" s="468"/>
      <c r="AP89" s="468"/>
      <c r="AQ89" s="468"/>
      <c r="AR89" s="468"/>
      <c r="AS89" s="468"/>
    </row>
    <row r="90" spans="20:45" x14ac:dyDescent="0.25">
      <c r="T90" s="468"/>
      <c r="U90" s="468"/>
      <c r="V90" s="468"/>
      <c r="W90" s="468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L90" s="468"/>
      <c r="AM90" s="468"/>
      <c r="AN90" s="468"/>
      <c r="AO90" s="468"/>
      <c r="AP90" s="468"/>
      <c r="AQ90" s="468"/>
      <c r="AR90" s="468"/>
      <c r="AS90" s="468"/>
    </row>
    <row r="91" spans="20:45" x14ac:dyDescent="0.25">
      <c r="T91" s="468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L91" s="468"/>
      <c r="AM91" s="468"/>
      <c r="AN91" s="468"/>
      <c r="AO91" s="468"/>
      <c r="AP91" s="468"/>
      <c r="AQ91" s="468"/>
      <c r="AR91" s="468"/>
      <c r="AS91" s="468"/>
    </row>
    <row r="92" spans="20:45" x14ac:dyDescent="0.25"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L92" s="468"/>
      <c r="AM92" s="468"/>
      <c r="AN92" s="468"/>
      <c r="AO92" s="468"/>
      <c r="AP92" s="468"/>
      <c r="AQ92" s="468"/>
      <c r="AR92" s="468"/>
      <c r="AS92" s="468"/>
    </row>
    <row r="93" spans="20:45" x14ac:dyDescent="0.25">
      <c r="T93" s="468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L93" s="468"/>
      <c r="AM93" s="468"/>
      <c r="AN93" s="468"/>
      <c r="AO93" s="468"/>
      <c r="AP93" s="468"/>
      <c r="AQ93" s="468"/>
      <c r="AR93" s="468"/>
      <c r="AS93" s="468"/>
    </row>
    <row r="94" spans="20:45" x14ac:dyDescent="0.25">
      <c r="T94" s="468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L94" s="468"/>
      <c r="AM94" s="468"/>
      <c r="AN94" s="468"/>
      <c r="AO94" s="468"/>
      <c r="AP94" s="468"/>
      <c r="AQ94" s="468"/>
      <c r="AR94" s="468"/>
      <c r="AS94" s="468"/>
    </row>
    <row r="95" spans="20:45" x14ac:dyDescent="0.25"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L95" s="468"/>
      <c r="AM95" s="468"/>
      <c r="AN95" s="468"/>
      <c r="AO95" s="468"/>
      <c r="AP95" s="468"/>
      <c r="AQ95" s="468"/>
      <c r="AR95" s="468"/>
      <c r="AS95" s="468"/>
    </row>
    <row r="96" spans="20:45" x14ac:dyDescent="0.25">
      <c r="T96" s="468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L96" s="468"/>
      <c r="AM96" s="468"/>
      <c r="AN96" s="468"/>
      <c r="AO96" s="468"/>
      <c r="AP96" s="468"/>
      <c r="AQ96" s="468"/>
      <c r="AR96" s="468"/>
      <c r="AS96" s="468"/>
    </row>
    <row r="97" spans="20:45" x14ac:dyDescent="0.25">
      <c r="T97" s="468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L97" s="468"/>
      <c r="AM97" s="468"/>
      <c r="AN97" s="468"/>
      <c r="AO97" s="468"/>
      <c r="AP97" s="468"/>
      <c r="AQ97" s="468"/>
      <c r="AR97" s="468"/>
      <c r="AS97" s="468"/>
    </row>
    <row r="98" spans="20:45" x14ac:dyDescent="0.25">
      <c r="T98" s="468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L98" s="468"/>
      <c r="AM98" s="468"/>
      <c r="AN98" s="468"/>
      <c r="AO98" s="468"/>
      <c r="AP98" s="468"/>
      <c r="AQ98" s="468"/>
      <c r="AR98" s="468"/>
      <c r="AS98" s="468"/>
    </row>
    <row r="99" spans="20:45" x14ac:dyDescent="0.25"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L99" s="468"/>
      <c r="AM99" s="468"/>
      <c r="AN99" s="468"/>
      <c r="AO99" s="468"/>
      <c r="AP99" s="468"/>
      <c r="AQ99" s="468"/>
      <c r="AR99" s="468"/>
      <c r="AS99" s="468"/>
    </row>
    <row r="100" spans="20:45" x14ac:dyDescent="0.25">
      <c r="T100" s="468"/>
      <c r="U100" s="468"/>
      <c r="V100" s="468"/>
      <c r="W100" s="468"/>
      <c r="X100" s="468"/>
      <c r="Y100" s="468"/>
      <c r="Z100" s="468"/>
      <c r="AA100" s="468"/>
      <c r="AB100" s="468"/>
      <c r="AC100" s="468"/>
      <c r="AD100" s="468"/>
      <c r="AE100" s="468"/>
      <c r="AF100" s="468"/>
      <c r="AG100" s="468"/>
      <c r="AH100" s="468"/>
      <c r="AL100" s="468"/>
      <c r="AM100" s="468"/>
      <c r="AN100" s="468"/>
      <c r="AO100" s="468"/>
      <c r="AP100" s="468"/>
      <c r="AQ100" s="468"/>
      <c r="AR100" s="468"/>
      <c r="AS100" s="468"/>
    </row>
    <row r="101" spans="20:45" x14ac:dyDescent="0.25"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L101" s="468"/>
      <c r="AM101" s="468"/>
      <c r="AN101" s="468"/>
      <c r="AO101" s="468"/>
      <c r="AP101" s="468"/>
      <c r="AQ101" s="468"/>
      <c r="AR101" s="468"/>
      <c r="AS101" s="468"/>
    </row>
    <row r="102" spans="20:45" x14ac:dyDescent="0.25">
      <c r="T102" s="468"/>
      <c r="U102" s="468"/>
      <c r="V102" s="468"/>
      <c r="W102" s="468"/>
      <c r="X102" s="468"/>
      <c r="Y102" s="468"/>
      <c r="Z102" s="468"/>
      <c r="AA102" s="468"/>
      <c r="AB102" s="468"/>
      <c r="AC102" s="468"/>
      <c r="AD102" s="468"/>
      <c r="AE102" s="468"/>
      <c r="AF102" s="468"/>
      <c r="AG102" s="468"/>
      <c r="AH102" s="468"/>
      <c r="AL102" s="468"/>
      <c r="AM102" s="468"/>
      <c r="AN102" s="468"/>
      <c r="AO102" s="468"/>
      <c r="AP102" s="468"/>
      <c r="AQ102" s="468"/>
      <c r="AR102" s="468"/>
      <c r="AS102" s="468"/>
    </row>
    <row r="103" spans="20:45" x14ac:dyDescent="0.25"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L103" s="468"/>
      <c r="AM103" s="468"/>
      <c r="AN103" s="468"/>
      <c r="AO103" s="468"/>
      <c r="AP103" s="468"/>
      <c r="AQ103" s="468"/>
      <c r="AR103" s="468"/>
      <c r="AS103" s="468"/>
    </row>
    <row r="104" spans="20:45" x14ac:dyDescent="0.25">
      <c r="T104" s="468"/>
      <c r="U104" s="468"/>
      <c r="V104" s="468"/>
      <c r="W104" s="468"/>
      <c r="X104" s="468"/>
      <c r="Y104" s="468"/>
      <c r="Z104" s="468"/>
      <c r="AA104" s="468"/>
      <c r="AB104" s="468"/>
      <c r="AC104" s="468"/>
      <c r="AD104" s="468"/>
      <c r="AE104" s="468"/>
      <c r="AF104" s="468"/>
      <c r="AG104" s="468"/>
      <c r="AH104" s="468"/>
      <c r="AL104" s="468"/>
      <c r="AM104" s="468"/>
      <c r="AN104" s="468"/>
      <c r="AO104" s="468"/>
      <c r="AP104" s="468"/>
      <c r="AQ104" s="468"/>
      <c r="AR104" s="468"/>
      <c r="AS104" s="468"/>
    </row>
    <row r="105" spans="20:45" x14ac:dyDescent="0.25"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L105" s="468"/>
      <c r="AM105" s="468"/>
      <c r="AN105" s="468"/>
      <c r="AO105" s="468"/>
      <c r="AP105" s="468"/>
      <c r="AQ105" s="468"/>
      <c r="AR105" s="468"/>
      <c r="AS105" s="468"/>
    </row>
    <row r="106" spans="20:45" x14ac:dyDescent="0.25"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L106" s="468"/>
      <c r="AM106" s="468"/>
      <c r="AN106" s="468"/>
      <c r="AO106" s="468"/>
      <c r="AP106" s="468"/>
      <c r="AQ106" s="468"/>
      <c r="AR106" s="468"/>
      <c r="AS106" s="468"/>
    </row>
    <row r="107" spans="20:45" x14ac:dyDescent="0.25">
      <c r="T107" s="468"/>
      <c r="U107" s="468"/>
      <c r="V107" s="468"/>
      <c r="W107" s="468"/>
      <c r="X107" s="468"/>
      <c r="Y107" s="468"/>
      <c r="Z107" s="468"/>
      <c r="AA107" s="468"/>
      <c r="AB107" s="468"/>
      <c r="AC107" s="468"/>
      <c r="AD107" s="468"/>
      <c r="AE107" s="468"/>
      <c r="AF107" s="468"/>
      <c r="AG107" s="468"/>
      <c r="AH107" s="468"/>
      <c r="AL107" s="468"/>
      <c r="AM107" s="468"/>
      <c r="AN107" s="468"/>
      <c r="AO107" s="468"/>
      <c r="AP107" s="468"/>
      <c r="AQ107" s="468"/>
      <c r="AR107" s="468"/>
      <c r="AS107" s="468"/>
    </row>
    <row r="108" spans="20:45" x14ac:dyDescent="0.25">
      <c r="T108" s="468"/>
      <c r="U108" s="468"/>
      <c r="V108" s="468"/>
      <c r="W108" s="468"/>
      <c r="X108" s="468"/>
      <c r="Y108" s="468"/>
      <c r="Z108" s="468"/>
      <c r="AA108" s="468"/>
      <c r="AB108" s="468"/>
      <c r="AC108" s="468"/>
      <c r="AD108" s="468"/>
      <c r="AE108" s="468"/>
      <c r="AF108" s="468"/>
      <c r="AG108" s="468"/>
      <c r="AH108" s="468"/>
      <c r="AL108" s="468"/>
      <c r="AM108" s="468"/>
      <c r="AN108" s="468"/>
      <c r="AO108" s="468"/>
      <c r="AP108" s="468"/>
      <c r="AQ108" s="468"/>
      <c r="AR108" s="468"/>
      <c r="AS108" s="468"/>
    </row>
    <row r="109" spans="20:45" x14ac:dyDescent="0.25">
      <c r="T109" s="468"/>
      <c r="U109" s="468"/>
      <c r="V109" s="468"/>
      <c r="W109" s="468"/>
      <c r="X109" s="468"/>
      <c r="Y109" s="468"/>
      <c r="Z109" s="468"/>
      <c r="AA109" s="468"/>
      <c r="AB109" s="468"/>
      <c r="AC109" s="468"/>
      <c r="AD109" s="468"/>
      <c r="AE109" s="468"/>
      <c r="AF109" s="468"/>
      <c r="AG109" s="468"/>
      <c r="AH109" s="468"/>
      <c r="AL109" s="468"/>
      <c r="AM109" s="468"/>
      <c r="AN109" s="468"/>
      <c r="AO109" s="468"/>
      <c r="AP109" s="468"/>
      <c r="AQ109" s="468"/>
      <c r="AR109" s="468"/>
      <c r="AS109" s="468"/>
    </row>
    <row r="110" spans="20:45" x14ac:dyDescent="0.25">
      <c r="T110" s="468"/>
      <c r="U110" s="468"/>
      <c r="V110" s="468"/>
      <c r="W110" s="468"/>
      <c r="X110" s="468"/>
      <c r="Y110" s="468"/>
      <c r="Z110" s="468"/>
      <c r="AA110" s="468"/>
      <c r="AB110" s="468"/>
      <c r="AC110" s="468"/>
      <c r="AD110" s="468"/>
      <c r="AE110" s="468"/>
      <c r="AF110" s="468"/>
      <c r="AG110" s="468"/>
      <c r="AH110" s="468"/>
      <c r="AL110" s="468"/>
      <c r="AM110" s="468"/>
      <c r="AN110" s="468"/>
      <c r="AO110" s="468"/>
      <c r="AP110" s="468"/>
      <c r="AQ110" s="468"/>
      <c r="AR110" s="468"/>
      <c r="AS110" s="468"/>
    </row>
    <row r="111" spans="20:45" x14ac:dyDescent="0.25">
      <c r="T111" s="468"/>
      <c r="U111" s="468"/>
      <c r="V111" s="468"/>
      <c r="W111" s="468"/>
      <c r="X111" s="468"/>
      <c r="Y111" s="468"/>
      <c r="Z111" s="468"/>
      <c r="AA111" s="468"/>
      <c r="AB111" s="468"/>
      <c r="AC111" s="468"/>
      <c r="AD111" s="468"/>
      <c r="AE111" s="468"/>
      <c r="AF111" s="468"/>
      <c r="AG111" s="468"/>
      <c r="AH111" s="468"/>
      <c r="AL111" s="468"/>
      <c r="AM111" s="468"/>
      <c r="AN111" s="468"/>
      <c r="AO111" s="468"/>
      <c r="AP111" s="468"/>
      <c r="AQ111" s="468"/>
      <c r="AR111" s="468"/>
      <c r="AS111" s="468"/>
    </row>
    <row r="112" spans="20:45" x14ac:dyDescent="0.25">
      <c r="T112" s="468"/>
      <c r="U112" s="468"/>
      <c r="V112" s="468"/>
      <c r="W112" s="468"/>
      <c r="X112" s="468"/>
      <c r="Y112" s="468"/>
      <c r="Z112" s="468"/>
      <c r="AA112" s="468"/>
      <c r="AB112" s="468"/>
      <c r="AC112" s="468"/>
      <c r="AD112" s="468"/>
      <c r="AE112" s="468"/>
      <c r="AF112" s="468"/>
      <c r="AG112" s="468"/>
      <c r="AH112" s="468"/>
      <c r="AL112" s="468"/>
      <c r="AM112" s="468"/>
      <c r="AN112" s="468"/>
      <c r="AO112" s="468"/>
      <c r="AP112" s="468"/>
      <c r="AQ112" s="468"/>
      <c r="AR112" s="468"/>
      <c r="AS112" s="468"/>
    </row>
    <row r="113" spans="20:45" x14ac:dyDescent="0.25">
      <c r="T113" s="468"/>
      <c r="U113" s="468"/>
      <c r="V113" s="468"/>
      <c r="W113" s="468"/>
      <c r="X113" s="468"/>
      <c r="Y113" s="468"/>
      <c r="Z113" s="468"/>
      <c r="AA113" s="468"/>
      <c r="AB113" s="468"/>
      <c r="AC113" s="468"/>
      <c r="AD113" s="468"/>
      <c r="AE113" s="468"/>
      <c r="AF113" s="468"/>
      <c r="AG113" s="468"/>
      <c r="AH113" s="468"/>
      <c r="AL113" s="468"/>
      <c r="AM113" s="468"/>
      <c r="AN113" s="468"/>
      <c r="AO113" s="468"/>
      <c r="AP113" s="468"/>
      <c r="AQ113" s="468"/>
      <c r="AR113" s="468"/>
      <c r="AS113" s="468"/>
    </row>
    <row r="114" spans="20:45" x14ac:dyDescent="0.25">
      <c r="T114" s="468"/>
      <c r="U114" s="468"/>
      <c r="V114" s="468"/>
      <c r="W114" s="468"/>
      <c r="X114" s="468"/>
      <c r="Y114" s="468"/>
      <c r="Z114" s="468"/>
      <c r="AA114" s="468"/>
      <c r="AB114" s="468"/>
      <c r="AC114" s="468"/>
      <c r="AD114" s="468"/>
      <c r="AE114" s="468"/>
      <c r="AF114" s="468"/>
      <c r="AG114" s="468"/>
      <c r="AH114" s="468"/>
      <c r="AL114" s="468"/>
      <c r="AM114" s="468"/>
      <c r="AN114" s="468"/>
      <c r="AO114" s="468"/>
      <c r="AP114" s="468"/>
      <c r="AQ114" s="468"/>
      <c r="AR114" s="468"/>
      <c r="AS114" s="468"/>
    </row>
    <row r="115" spans="20:45" x14ac:dyDescent="0.25"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L115" s="468"/>
      <c r="AM115" s="468"/>
      <c r="AN115" s="468"/>
      <c r="AO115" s="468"/>
      <c r="AP115" s="468"/>
      <c r="AQ115" s="468"/>
      <c r="AR115" s="468"/>
      <c r="AS115" s="468"/>
    </row>
    <row r="116" spans="20:45" x14ac:dyDescent="0.25">
      <c r="T116" s="468"/>
      <c r="U116" s="468"/>
      <c r="V116" s="468"/>
      <c r="W116" s="468"/>
      <c r="X116" s="468"/>
      <c r="Y116" s="468"/>
      <c r="Z116" s="468"/>
      <c r="AA116" s="468"/>
      <c r="AB116" s="468"/>
      <c r="AC116" s="468"/>
      <c r="AD116" s="468"/>
      <c r="AE116" s="468"/>
      <c r="AF116" s="468"/>
      <c r="AG116" s="468"/>
      <c r="AH116" s="468"/>
      <c r="AL116" s="468"/>
      <c r="AM116" s="468"/>
      <c r="AN116" s="468"/>
      <c r="AO116" s="468"/>
      <c r="AP116" s="468"/>
      <c r="AQ116" s="468"/>
      <c r="AR116" s="468"/>
      <c r="AS116" s="468"/>
    </row>
    <row r="117" spans="20:45" x14ac:dyDescent="0.25"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L117" s="468"/>
      <c r="AM117" s="468"/>
      <c r="AN117" s="468"/>
      <c r="AO117" s="468"/>
      <c r="AP117" s="468"/>
      <c r="AQ117" s="468"/>
      <c r="AR117" s="468"/>
      <c r="AS117" s="468"/>
    </row>
    <row r="118" spans="20:45" x14ac:dyDescent="0.25">
      <c r="T118" s="468"/>
      <c r="U118" s="468"/>
      <c r="V118" s="468"/>
      <c r="W118" s="468"/>
      <c r="X118" s="468"/>
      <c r="Y118" s="468"/>
      <c r="Z118" s="468"/>
      <c r="AA118" s="468"/>
      <c r="AB118" s="468"/>
      <c r="AC118" s="468"/>
      <c r="AD118" s="468"/>
      <c r="AE118" s="468"/>
      <c r="AF118" s="468"/>
      <c r="AG118" s="468"/>
      <c r="AH118" s="468"/>
      <c r="AL118" s="468"/>
      <c r="AM118" s="468"/>
      <c r="AN118" s="468"/>
      <c r="AO118" s="468"/>
      <c r="AP118" s="468"/>
      <c r="AQ118" s="468"/>
      <c r="AR118" s="468"/>
      <c r="AS118" s="468"/>
    </row>
    <row r="119" spans="20:45" x14ac:dyDescent="0.25"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8"/>
      <c r="AE119" s="468"/>
      <c r="AF119" s="468"/>
      <c r="AG119" s="468"/>
      <c r="AH119" s="468"/>
      <c r="AL119" s="468"/>
      <c r="AM119" s="468"/>
      <c r="AN119" s="468"/>
      <c r="AO119" s="468"/>
      <c r="AP119" s="468"/>
      <c r="AQ119" s="468"/>
      <c r="AR119" s="468"/>
      <c r="AS119" s="468"/>
    </row>
    <row r="120" spans="20:45" x14ac:dyDescent="0.25">
      <c r="T120" s="468"/>
      <c r="U120" s="468"/>
      <c r="V120" s="468"/>
      <c r="W120" s="468"/>
      <c r="X120" s="468"/>
      <c r="Y120" s="468"/>
      <c r="Z120" s="468"/>
      <c r="AA120" s="468"/>
      <c r="AB120" s="468"/>
      <c r="AC120" s="468"/>
      <c r="AD120" s="468"/>
      <c r="AE120" s="468"/>
      <c r="AF120" s="468"/>
      <c r="AG120" s="468"/>
      <c r="AH120" s="468"/>
      <c r="AL120" s="468"/>
      <c r="AM120" s="468"/>
      <c r="AN120" s="468"/>
      <c r="AO120" s="468"/>
      <c r="AP120" s="468"/>
      <c r="AQ120" s="468"/>
      <c r="AR120" s="468"/>
      <c r="AS120" s="468"/>
    </row>
    <row r="121" spans="20:45" x14ac:dyDescent="0.25"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L121" s="468"/>
      <c r="AM121" s="468"/>
      <c r="AN121" s="468"/>
      <c r="AO121" s="468"/>
      <c r="AP121" s="468"/>
      <c r="AQ121" s="468"/>
      <c r="AR121" s="468"/>
      <c r="AS121" s="468"/>
    </row>
    <row r="122" spans="20:45" x14ac:dyDescent="0.25"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L122" s="468"/>
      <c r="AM122" s="468"/>
      <c r="AN122" s="468"/>
      <c r="AO122" s="468"/>
      <c r="AP122" s="468"/>
      <c r="AQ122" s="468"/>
      <c r="AR122" s="468"/>
      <c r="AS122" s="468"/>
    </row>
    <row r="123" spans="20:45" x14ac:dyDescent="0.25"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L123" s="468"/>
      <c r="AM123" s="468"/>
      <c r="AN123" s="468"/>
      <c r="AO123" s="468"/>
      <c r="AP123" s="468"/>
      <c r="AQ123" s="468"/>
      <c r="AR123" s="468"/>
      <c r="AS123" s="468"/>
    </row>
    <row r="124" spans="20:45" x14ac:dyDescent="0.25">
      <c r="T124" s="468"/>
      <c r="U124" s="468"/>
      <c r="V124" s="468"/>
      <c r="W124" s="468"/>
      <c r="X124" s="468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L124" s="468"/>
      <c r="AM124" s="468"/>
      <c r="AN124" s="468"/>
      <c r="AO124" s="468"/>
      <c r="AP124" s="468"/>
      <c r="AQ124" s="468"/>
      <c r="AR124" s="468"/>
      <c r="AS124" s="468"/>
    </row>
    <row r="125" spans="20:45" x14ac:dyDescent="0.25">
      <c r="T125" s="468"/>
      <c r="U125" s="468"/>
      <c r="V125" s="468"/>
      <c r="W125" s="468"/>
      <c r="X125" s="468"/>
      <c r="Y125" s="468"/>
      <c r="Z125" s="468"/>
      <c r="AA125" s="468"/>
      <c r="AB125" s="468"/>
      <c r="AC125" s="468"/>
      <c r="AD125" s="468"/>
      <c r="AE125" s="468"/>
      <c r="AF125" s="468"/>
      <c r="AG125" s="468"/>
      <c r="AH125" s="468"/>
      <c r="AL125" s="468"/>
      <c r="AM125" s="468"/>
      <c r="AN125" s="468"/>
      <c r="AO125" s="468"/>
      <c r="AP125" s="468"/>
      <c r="AQ125" s="468"/>
      <c r="AR125" s="468"/>
      <c r="AS125" s="468"/>
    </row>
    <row r="126" spans="20:45" x14ac:dyDescent="0.25"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L126" s="468"/>
      <c r="AM126" s="468"/>
      <c r="AN126" s="468"/>
      <c r="AO126" s="468"/>
      <c r="AP126" s="468"/>
      <c r="AQ126" s="468"/>
      <c r="AR126" s="468"/>
      <c r="AS126" s="468"/>
    </row>
    <row r="127" spans="20:45" x14ac:dyDescent="0.25">
      <c r="T127" s="468"/>
      <c r="U127" s="468"/>
      <c r="V127" s="468"/>
      <c r="W127" s="468"/>
      <c r="X127" s="468"/>
      <c r="Y127" s="468"/>
      <c r="Z127" s="468"/>
      <c r="AA127" s="468"/>
      <c r="AB127" s="468"/>
      <c r="AC127" s="468"/>
      <c r="AD127" s="468"/>
      <c r="AE127" s="468"/>
      <c r="AF127" s="468"/>
      <c r="AG127" s="468"/>
      <c r="AH127" s="468"/>
      <c r="AL127" s="468"/>
      <c r="AM127" s="468"/>
      <c r="AN127" s="468"/>
      <c r="AO127" s="468"/>
      <c r="AP127" s="468"/>
      <c r="AQ127" s="468"/>
      <c r="AR127" s="468"/>
      <c r="AS127" s="468"/>
    </row>
    <row r="128" spans="20:45" x14ac:dyDescent="0.25">
      <c r="T128" s="468"/>
      <c r="U128" s="468"/>
      <c r="V128" s="468"/>
      <c r="W128" s="468"/>
      <c r="X128" s="468"/>
      <c r="Y128" s="468"/>
      <c r="Z128" s="468"/>
      <c r="AA128" s="468"/>
      <c r="AB128" s="468"/>
      <c r="AC128" s="468"/>
      <c r="AD128" s="468"/>
      <c r="AE128" s="468"/>
      <c r="AF128" s="468"/>
      <c r="AG128" s="468"/>
      <c r="AH128" s="468"/>
      <c r="AL128" s="468"/>
      <c r="AM128" s="468"/>
      <c r="AN128" s="468"/>
      <c r="AO128" s="468"/>
      <c r="AP128" s="468"/>
      <c r="AQ128" s="468"/>
      <c r="AR128" s="468"/>
      <c r="AS128" s="468"/>
    </row>
    <row r="129" spans="20:45" x14ac:dyDescent="0.25">
      <c r="T129" s="468"/>
      <c r="U129" s="468"/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/>
      <c r="AH129" s="468"/>
      <c r="AL129" s="468"/>
      <c r="AM129" s="468"/>
      <c r="AN129" s="468"/>
      <c r="AO129" s="468"/>
      <c r="AP129" s="468"/>
      <c r="AQ129" s="468"/>
      <c r="AR129" s="468"/>
      <c r="AS129" s="468"/>
    </row>
    <row r="130" spans="20:45" x14ac:dyDescent="0.25">
      <c r="T130" s="468"/>
      <c r="U130" s="468"/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/>
      <c r="AH130" s="468"/>
      <c r="AL130" s="468"/>
      <c r="AM130" s="468"/>
      <c r="AN130" s="468"/>
      <c r="AO130" s="468"/>
      <c r="AP130" s="468"/>
      <c r="AQ130" s="468"/>
      <c r="AR130" s="468"/>
      <c r="AS130" s="468"/>
    </row>
    <row r="131" spans="20:45" x14ac:dyDescent="0.25">
      <c r="T131" s="468"/>
      <c r="U131" s="468"/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/>
      <c r="AH131" s="468"/>
      <c r="AL131" s="468"/>
      <c r="AM131" s="468"/>
      <c r="AN131" s="468"/>
      <c r="AO131" s="468"/>
      <c r="AP131" s="468"/>
      <c r="AQ131" s="468"/>
      <c r="AR131" s="468"/>
      <c r="AS131" s="468"/>
    </row>
    <row r="132" spans="20:45" x14ac:dyDescent="0.25">
      <c r="T132" s="468"/>
      <c r="U132" s="468"/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/>
      <c r="AH132" s="468"/>
      <c r="AL132" s="468"/>
      <c r="AM132" s="468"/>
      <c r="AN132" s="468"/>
      <c r="AO132" s="468"/>
      <c r="AP132" s="468"/>
      <c r="AQ132" s="468"/>
      <c r="AR132" s="468"/>
      <c r="AS132" s="468"/>
    </row>
    <row r="133" spans="20:45" x14ac:dyDescent="0.25"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L133" s="468"/>
      <c r="AM133" s="468"/>
      <c r="AN133" s="468"/>
      <c r="AO133" s="468"/>
      <c r="AP133" s="468"/>
      <c r="AQ133" s="468"/>
      <c r="AR133" s="468"/>
      <c r="AS133" s="468"/>
    </row>
    <row r="134" spans="20:45" x14ac:dyDescent="0.25"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L134" s="468"/>
      <c r="AM134" s="468"/>
      <c r="AN134" s="468"/>
      <c r="AO134" s="468"/>
      <c r="AP134" s="468"/>
      <c r="AQ134" s="468"/>
      <c r="AR134" s="468"/>
      <c r="AS134" s="468"/>
    </row>
    <row r="135" spans="20:45" x14ac:dyDescent="0.25">
      <c r="T135" s="468"/>
      <c r="U135" s="468"/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/>
      <c r="AH135" s="468"/>
      <c r="AL135" s="468"/>
      <c r="AM135" s="468"/>
      <c r="AN135" s="468"/>
      <c r="AO135" s="468"/>
      <c r="AP135" s="468"/>
      <c r="AQ135" s="468"/>
      <c r="AR135" s="468"/>
      <c r="AS135" s="468"/>
    </row>
    <row r="136" spans="20:45" x14ac:dyDescent="0.25">
      <c r="T136" s="468"/>
      <c r="U136" s="468"/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/>
      <c r="AH136" s="468"/>
      <c r="AL136" s="468"/>
      <c r="AM136" s="468"/>
      <c r="AN136" s="468"/>
      <c r="AO136" s="468"/>
      <c r="AP136" s="468"/>
      <c r="AQ136" s="468"/>
      <c r="AR136" s="468"/>
      <c r="AS136" s="468"/>
    </row>
    <row r="137" spans="20:45" x14ac:dyDescent="0.25">
      <c r="T137" s="468"/>
      <c r="U137" s="468"/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/>
      <c r="AH137" s="468"/>
      <c r="AL137" s="468"/>
      <c r="AM137" s="468"/>
      <c r="AN137" s="468"/>
      <c r="AO137" s="468"/>
      <c r="AP137" s="468"/>
      <c r="AQ137" s="468"/>
      <c r="AR137" s="468"/>
      <c r="AS137" s="468"/>
    </row>
    <row r="138" spans="20:45" x14ac:dyDescent="0.25">
      <c r="T138" s="468"/>
      <c r="U138" s="468"/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/>
      <c r="AH138" s="468"/>
      <c r="AL138" s="468"/>
      <c r="AM138" s="468"/>
      <c r="AN138" s="468"/>
      <c r="AO138" s="468"/>
      <c r="AP138" s="468"/>
      <c r="AQ138" s="468"/>
      <c r="AR138" s="468"/>
      <c r="AS138" s="468"/>
    </row>
    <row r="139" spans="20:45" x14ac:dyDescent="0.25">
      <c r="T139" s="468"/>
      <c r="U139" s="468"/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/>
      <c r="AH139" s="468"/>
      <c r="AL139" s="468"/>
      <c r="AM139" s="468"/>
      <c r="AN139" s="468"/>
      <c r="AO139" s="468"/>
      <c r="AP139" s="468"/>
      <c r="AQ139" s="468"/>
      <c r="AR139" s="468"/>
      <c r="AS139" s="468"/>
    </row>
    <row r="140" spans="20:45" x14ac:dyDescent="0.25"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/>
      <c r="AH140" s="468"/>
      <c r="AL140" s="468"/>
      <c r="AM140" s="468"/>
      <c r="AN140" s="468"/>
      <c r="AO140" s="468"/>
      <c r="AP140" s="468"/>
      <c r="AQ140" s="468"/>
      <c r="AR140" s="468"/>
      <c r="AS140" s="46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97" priority="4" stopIfTrue="1">
      <formula>AND($E7&lt;9,$C7&gt;0)</formula>
    </cfRule>
  </conditionalFormatting>
  <conditionalFormatting sqref="I23 I43 K33 I31 K41 I51 I39 K49 I47 K10 M29 M45 I27 K25 I35 I8 I12 I16 I20 K18 M14">
    <cfRule type="expression" dxfId="196" priority="5" stopIfTrue="1">
      <formula>AND($O$1="CU",I8="Umpire")</formula>
    </cfRule>
    <cfRule type="expression" dxfId="195" priority="6" stopIfTrue="1">
      <formula>AND($O$1="CU",I8&lt;&gt;"Umpire",J8&lt;&gt;"")</formula>
    </cfRule>
    <cfRule type="expression" dxfId="194" priority="7" stopIfTrue="1">
      <formula>AND($O$1="CU",I8&lt;&gt;"Umpire")</formula>
    </cfRule>
  </conditionalFormatting>
  <conditionalFormatting sqref="E36 E30 E28 E26 E24 E22 E52 E50 E32 E48 E46 E44 E42 E40 E38 E34">
    <cfRule type="expression" dxfId="193" priority="8" stopIfTrue="1">
      <formula>AND($E22&lt;9,$C22&gt;0)</formula>
    </cfRule>
  </conditionalFormatting>
  <conditionalFormatting sqref="F38 F40 F42 F44 F46 F48 F50 F36 F22 F24 F26 F28 F30 F32 F34">
    <cfRule type="cellIs" dxfId="192" priority="9" stopIfTrue="1" operator="equal">
      <formula>"Bye"</formula>
    </cfRule>
    <cfRule type="expression" dxfId="191" priority="10" stopIfTrue="1">
      <formula>AND($E22&lt;9,$C22&gt;0)</formula>
    </cfRule>
  </conditionalFormatting>
  <conditionalFormatting sqref="M10 M18 O45 M41 M49 O14 O29 M25 M33 K8 K12 K16 K20 K39 K43 K47 K51 K23 K27 K31 K35">
    <cfRule type="expression" dxfId="190" priority="11" stopIfTrue="1">
      <formula>J8="as"</formula>
    </cfRule>
    <cfRule type="expression" dxfId="189" priority="12" stopIfTrue="1">
      <formula>J8="bs"</formula>
    </cfRule>
  </conditionalFormatting>
  <conditionalFormatting sqref="B40 B42 B44 B46 B48 B50 B52 B24 B26 B28 B30 B32 B34 B36 B38 B22">
    <cfRule type="cellIs" dxfId="188" priority="13" stopIfTrue="1" operator="equal">
      <formula>"QA"</formula>
    </cfRule>
    <cfRule type="cellIs" dxfId="187" priority="14" stopIfTrue="1" operator="equal">
      <formula>"DA"</formula>
    </cfRule>
  </conditionalFormatting>
  <conditionalFormatting sqref="R62 J8 J12 J16 J20 N14 L10 L18">
    <cfRule type="expression" dxfId="186" priority="15" stopIfTrue="1">
      <formula>$O$1="CU"</formula>
    </cfRule>
  </conditionalFormatting>
  <conditionalFormatting sqref="E21 E7">
    <cfRule type="expression" dxfId="185" priority="16" stopIfTrue="1">
      <formula>$E7&lt;5</formula>
    </cfRule>
  </conditionalFormatting>
  <conditionalFormatting sqref="F19 F21 F9 F17 F15 F13 F11 F7">
    <cfRule type="cellIs" dxfId="184" priority="17" stopIfTrue="1" operator="equal">
      <formula>"Bye"</formula>
    </cfRule>
  </conditionalFormatting>
  <conditionalFormatting sqref="O16">
    <cfRule type="expression" dxfId="183" priority="1" stopIfTrue="1">
      <formula>AND($O$1="CU",O16="Umpire")</formula>
    </cfRule>
    <cfRule type="expression" dxfId="182" priority="2" stopIfTrue="1">
      <formula>AND($O$1="CU",O16&lt;&gt;"Umpire",P16&lt;&gt;"")</formula>
    </cfRule>
    <cfRule type="expression" dxfId="18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C0DD9D2B-38A1-4E4B-912D-EA12B24FE8F3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3361" r:id="rId4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62" r:id="rId5" name="Button 2">
              <controlPr defaultSize="0" print="0" autoFill="0" autoPict="0" macro="[3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963F-E4B4-4B6F-AEB9-EA5CB1FB6A7A}">
  <sheetPr codeName="Sheet31">
    <tabColor indexed="42"/>
  </sheetPr>
  <dimension ref="A1:Q156"/>
  <sheetViews>
    <sheetView showGridLines="0" showZeros="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43" customWidth="1"/>
    <col min="2" max="2" width="13.33203125" style="343" customWidth="1"/>
    <col min="3" max="3" width="14.77734375" style="343" bestFit="1" customWidth="1"/>
    <col min="4" max="4" width="17.21875" style="428" bestFit="1" customWidth="1"/>
    <col min="5" max="5" width="10.6640625" style="429" customWidth="1"/>
    <col min="6" max="6" width="6.109375" style="430" hidden="1" customWidth="1"/>
    <col min="7" max="7" width="3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334" t="str">
        <f>[2]Altalanos!$A$6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49" t="str">
        <f>[2]Altalanos!$B$8</f>
        <v>B-U16-F-VI.kcs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[2]Altalanos!$A$10</f>
        <v>2025.05.06-07.</v>
      </c>
      <c r="B5" s="369"/>
      <c r="C5" s="370" t="str">
        <f>[2]Altalanos!$C$10</f>
        <v>Pécs</v>
      </c>
      <c r="D5" s="371" t="str">
        <f>[2]Altalanos!$D$10</f>
        <v xml:space="preserve">  </v>
      </c>
      <c r="E5" s="371"/>
      <c r="F5" s="371"/>
      <c r="G5" s="371"/>
      <c r="H5" s="372" t="str">
        <f>[2]Altalanos!$E$10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391" t="s">
        <v>388</v>
      </c>
      <c r="C7" s="392" t="s">
        <v>238</v>
      </c>
      <c r="D7" s="393" t="s">
        <v>389</v>
      </c>
      <c r="E7" s="394" t="s">
        <v>390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391</v>
      </c>
      <c r="C8" s="392" t="s">
        <v>392</v>
      </c>
      <c r="D8" s="393" t="s">
        <v>389</v>
      </c>
      <c r="E8" s="394" t="s">
        <v>393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394</v>
      </c>
      <c r="C9" s="392" t="s">
        <v>395</v>
      </c>
      <c r="D9" s="393" t="s">
        <v>362</v>
      </c>
      <c r="E9" s="394" t="s">
        <v>396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1" t="s">
        <v>376</v>
      </c>
      <c r="C10" s="392" t="s">
        <v>319</v>
      </c>
      <c r="D10" s="393" t="s">
        <v>362</v>
      </c>
      <c r="E10" s="394" t="s">
        <v>397</v>
      </c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1" t="s">
        <v>398</v>
      </c>
      <c r="C11" s="392" t="s">
        <v>113</v>
      </c>
      <c r="D11" s="393" t="s">
        <v>119</v>
      </c>
      <c r="E11" s="394" t="s">
        <v>399</v>
      </c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1" t="s">
        <v>360</v>
      </c>
      <c r="C12" s="392" t="s">
        <v>115</v>
      </c>
      <c r="D12" s="393" t="s">
        <v>119</v>
      </c>
      <c r="E12" s="394" t="s">
        <v>400</v>
      </c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1" t="s">
        <v>401</v>
      </c>
      <c r="C13" s="392" t="s">
        <v>138</v>
      </c>
      <c r="D13" s="393" t="s">
        <v>402</v>
      </c>
      <c r="E13" s="394" t="s">
        <v>403</v>
      </c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1" t="s">
        <v>404</v>
      </c>
      <c r="C14" s="392" t="s">
        <v>405</v>
      </c>
      <c r="D14" s="393" t="s">
        <v>129</v>
      </c>
      <c r="E14" s="394" t="s">
        <v>406</v>
      </c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1" t="s">
        <v>407</v>
      </c>
      <c r="C15" s="392" t="s">
        <v>408</v>
      </c>
      <c r="D15" s="393" t="s">
        <v>129</v>
      </c>
      <c r="E15" s="394" t="s">
        <v>409</v>
      </c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391" t="s">
        <v>410</v>
      </c>
      <c r="C16" s="392" t="s">
        <v>411</v>
      </c>
      <c r="D16" s="393" t="s">
        <v>412</v>
      </c>
      <c r="E16" s="394" t="s">
        <v>413</v>
      </c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17:E156">
    <cfRule type="expression" dxfId="180" priority="24" stopIfTrue="1">
      <formula>AND(ROUNDDOWN(($A$4-E17)/365.25,0)&lt;=13,G17&lt;&gt;"OK")</formula>
    </cfRule>
    <cfRule type="expression" dxfId="179" priority="25" stopIfTrue="1">
      <formula>AND(ROUNDDOWN(($A$4-E17)/365.25,0)&lt;=14,G17&lt;&gt;"OK")</formula>
    </cfRule>
    <cfRule type="expression" dxfId="178" priority="26" stopIfTrue="1">
      <formula>AND(ROUNDDOWN(($A$4-E17)/365.25,0)&lt;=17,G17&lt;&gt;"OK")</formula>
    </cfRule>
  </conditionalFormatting>
  <conditionalFormatting sqref="J7:J156">
    <cfRule type="cellIs" dxfId="177" priority="23" stopIfTrue="1" operator="equal">
      <formula>"Z"</formula>
    </cfRule>
  </conditionalFormatting>
  <conditionalFormatting sqref="A17:D156 A7:A16">
    <cfRule type="expression" dxfId="176" priority="22" stopIfTrue="1">
      <formula>$Q7&gt;=1</formula>
    </cfRule>
  </conditionalFormatting>
  <conditionalFormatting sqref="J7:J14">
    <cfRule type="cellIs" dxfId="175" priority="21" stopIfTrue="1" operator="equal">
      <formula>"Z"</formula>
    </cfRule>
  </conditionalFormatting>
  <conditionalFormatting sqref="E17:E27 E29:E37">
    <cfRule type="expression" dxfId="174" priority="18" stopIfTrue="1">
      <formula>AND(ROUNDDOWN(($A$4-E17)/365.25,0)&lt;=13,G17&lt;&gt;"OK")</formula>
    </cfRule>
    <cfRule type="expression" dxfId="173" priority="19" stopIfTrue="1">
      <formula>AND(ROUNDDOWN(($A$4-E17)/365.25,0)&lt;=14,G17&lt;&gt;"OK")</formula>
    </cfRule>
    <cfRule type="expression" dxfId="172" priority="20" stopIfTrue="1">
      <formula>AND(ROUNDDOWN(($A$4-E17)/365.25,0)&lt;=17,G17&lt;&gt;"OK")</formula>
    </cfRule>
  </conditionalFormatting>
  <conditionalFormatting sqref="B17:D37">
    <cfRule type="expression" dxfId="171" priority="17" stopIfTrue="1">
      <formula>$Q17&gt;=1</formula>
    </cfRule>
  </conditionalFormatting>
  <conditionalFormatting sqref="E7:E16">
    <cfRule type="expression" dxfId="170" priority="14" stopIfTrue="1">
      <formula>AND(ROUNDDOWN(($A$4-E7)/365.25,0)&lt;=13,G7&lt;&gt;"OK")</formula>
    </cfRule>
    <cfRule type="expression" dxfId="169" priority="15" stopIfTrue="1">
      <formula>AND(ROUNDDOWN(($A$4-E7)/365.25,0)&lt;=14,G7&lt;&gt;"OK")</formula>
    </cfRule>
    <cfRule type="expression" dxfId="168" priority="16" stopIfTrue="1">
      <formula>AND(ROUNDDOWN(($A$4-E7)/365.25,0)&lt;=17,G7&lt;&gt;"OK")</formula>
    </cfRule>
  </conditionalFormatting>
  <conditionalFormatting sqref="B7:D16">
    <cfRule type="expression" dxfId="167" priority="13" stopIfTrue="1">
      <formula>$Q7&gt;=1</formula>
    </cfRule>
  </conditionalFormatting>
  <conditionalFormatting sqref="E7:E14">
    <cfRule type="expression" dxfId="166" priority="10" stopIfTrue="1">
      <formula>AND(ROUNDDOWN(($A$4-E7)/365.25,0)&lt;=13,G7&lt;&gt;"OK")</formula>
    </cfRule>
    <cfRule type="expression" dxfId="165" priority="11" stopIfTrue="1">
      <formula>AND(ROUNDDOWN(($A$4-E7)/365.25,0)&lt;=14,G7&lt;&gt;"OK")</formula>
    </cfRule>
    <cfRule type="expression" dxfId="164" priority="12" stopIfTrue="1">
      <formula>AND(ROUNDDOWN(($A$4-E7)/365.25,0)&lt;=17,G7&lt;&gt;"OK")</formula>
    </cfRule>
  </conditionalFormatting>
  <conditionalFormatting sqref="B7:D14">
    <cfRule type="expression" dxfId="163" priority="9" stopIfTrue="1">
      <formula>$Q7&gt;=1</formula>
    </cfRule>
  </conditionalFormatting>
  <conditionalFormatting sqref="E7:E14">
    <cfRule type="expression" dxfId="162" priority="6" stopIfTrue="1">
      <formula>AND(ROUNDDOWN(($A$4-E7)/365.25,0)&lt;=13,G7&lt;&gt;"OK")</formula>
    </cfRule>
    <cfRule type="expression" dxfId="161" priority="7" stopIfTrue="1">
      <formula>AND(ROUNDDOWN(($A$4-E7)/365.25,0)&lt;=14,G7&lt;&gt;"OK")</formula>
    </cfRule>
    <cfRule type="expression" dxfId="160" priority="8" stopIfTrue="1">
      <formula>AND(ROUNDDOWN(($A$4-E7)/365.25,0)&lt;=17,G7&lt;&gt;"OK")</formula>
    </cfRule>
  </conditionalFormatting>
  <conditionalFormatting sqref="B7:D14">
    <cfRule type="expression" dxfId="159" priority="5" stopIfTrue="1">
      <formula>$Q7&gt;=1</formula>
    </cfRule>
  </conditionalFormatting>
  <conditionalFormatting sqref="E7:E16">
    <cfRule type="expression" dxfId="158" priority="2" stopIfTrue="1">
      <formula>AND(ROUNDDOWN(($A$4-E7)/365.25,0)&lt;=13,G7&lt;&gt;"OK")</formula>
    </cfRule>
    <cfRule type="expression" dxfId="157" priority="3" stopIfTrue="1">
      <formula>AND(ROUNDDOWN(($A$4-E7)/365.25,0)&lt;=14,G7&lt;&gt;"OK")</formula>
    </cfRule>
    <cfRule type="expression" dxfId="156" priority="4" stopIfTrue="1">
      <formula>AND(ROUNDDOWN(($A$4-E7)/365.25,0)&lt;=17,G7&lt;&gt;"OK")</formula>
    </cfRule>
  </conditionalFormatting>
  <conditionalFormatting sqref="B7:D16">
    <cfRule type="expression" dxfId="155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4385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56F-2D86-4008-AF05-A7EE2C449D58}">
  <sheetPr codeName="Sheet138">
    <tabColor indexed="11"/>
    <pageSetUpPr fitToPage="1"/>
  </sheetPr>
  <dimension ref="A1:AK57"/>
  <sheetViews>
    <sheetView showGridLines="0" showZeros="0" workbookViewId="0"/>
  </sheetViews>
  <sheetFormatPr defaultRowHeight="13.2" x14ac:dyDescent="0.25"/>
  <cols>
    <col min="1" max="2" width="3.33203125" style="343" customWidth="1"/>
    <col min="3" max="3" width="4.6640625" style="343" customWidth="1"/>
    <col min="4" max="4" width="6.6640625" style="343" customWidth="1"/>
    <col min="5" max="5" width="4.33203125" style="343" customWidth="1"/>
    <col min="6" max="6" width="12.6640625" style="343" customWidth="1"/>
    <col min="7" max="7" width="2.6640625" style="343" customWidth="1"/>
    <col min="8" max="8" width="7.6640625" style="343" customWidth="1"/>
    <col min="9" max="9" width="5.88671875" style="343" customWidth="1"/>
    <col min="10" max="10" width="1.6640625" style="689" customWidth="1"/>
    <col min="11" max="11" width="10.6640625" style="343" customWidth="1"/>
    <col min="12" max="12" width="1.6640625" style="689" customWidth="1"/>
    <col min="13" max="13" width="10.6640625" style="343" customWidth="1"/>
    <col min="14" max="14" width="1.6640625" style="690" customWidth="1"/>
    <col min="15" max="15" width="10.6640625" style="343" customWidth="1"/>
    <col min="16" max="16" width="1.6640625" style="689" customWidth="1"/>
    <col min="17" max="17" width="10.6640625" style="343" customWidth="1"/>
    <col min="18" max="18" width="1.6640625" style="690" customWidth="1"/>
    <col min="19" max="19" width="9.109375" style="343" hidden="1" customWidth="1"/>
    <col min="20" max="20" width="8.6640625" style="343" customWidth="1"/>
    <col min="21" max="21" width="9.109375" style="343" hidden="1" customWidth="1"/>
    <col min="22" max="24" width="8.88671875" style="343"/>
    <col min="25" max="34" width="9.109375" style="343" hidden="1" customWidth="1"/>
    <col min="35" max="37" width="9.109375" style="343" customWidth="1"/>
    <col min="38" max="16384" width="8.88671875" style="343"/>
  </cols>
  <sheetData>
    <row r="1" spans="1:37" s="584" customFormat="1" ht="21.75" customHeight="1" x14ac:dyDescent="0.25">
      <c r="A1" s="762" t="str">
        <f>[2]Altalanos!$A$6</f>
        <v>Baranya Vármegyei Tenisz Diákolimpia - B kategória</v>
      </c>
      <c r="B1" s="335"/>
      <c r="C1" s="439"/>
      <c r="D1" s="439"/>
      <c r="E1" s="439"/>
      <c r="F1" s="439"/>
      <c r="G1" s="439"/>
      <c r="H1" s="335"/>
      <c r="I1" s="692"/>
      <c r="J1" s="438"/>
      <c r="K1" s="337" t="s">
        <v>47</v>
      </c>
      <c r="L1" s="338"/>
      <c r="M1" s="340"/>
      <c r="N1" s="438"/>
      <c r="O1" s="438" t="s">
        <v>383</v>
      </c>
      <c r="P1" s="438"/>
      <c r="Q1" s="439"/>
      <c r="R1" s="438"/>
      <c r="Y1" s="585"/>
      <c r="Z1" s="585"/>
      <c r="AA1" s="585"/>
      <c r="AB1" s="440" t="e">
        <f>IF($Y$5=1,CONCATENATE(VLOOKUP($Y$3,$AA$2:$AH$14,2)),CONCATENATE(VLOOKUP($Y$3,$AA$16:$AH$25,2)))</f>
        <v>#N/A</v>
      </c>
      <c r="AC1" s="440" t="e">
        <f>IF($Y$5=1,CONCATENATE(VLOOKUP($Y$3,$AA$2:$AH$14,3)),CONCATENATE(VLOOKUP($Y$3,$AA$16:$AH$25,3)))</f>
        <v>#N/A</v>
      </c>
      <c r="AD1" s="440" t="e">
        <f>IF($Y$5=1,CONCATENATE(VLOOKUP($Y$3,$AA$2:$AH$14,4)),CONCATENATE(VLOOKUP($Y$3,$AA$16:$AH$25,4)))</f>
        <v>#N/A</v>
      </c>
      <c r="AE1" s="440" t="e">
        <f>IF($Y$5=1,CONCATENATE(VLOOKUP($Y$3,$AA$2:$AH$14,5)),CONCATENATE(VLOOKUP($Y$3,$AA$16:$AH$25,5)))</f>
        <v>#N/A</v>
      </c>
      <c r="AF1" s="440" t="e">
        <f>IF($Y$5=1,CONCATENATE(VLOOKUP($Y$3,$AA$2:$AH$14,6)),CONCATENATE(VLOOKUP($Y$3,$AA$16:$AH$25,6)))</f>
        <v>#N/A</v>
      </c>
      <c r="AG1" s="440" t="e">
        <f>IF($Y$5=1,CONCATENATE(VLOOKUP($Y$3,$AA$2:$AH$14,7)),CONCATENATE(VLOOKUP($Y$3,$AA$16:$AH$25,7)))</f>
        <v>#N/A</v>
      </c>
      <c r="AH1" s="440" t="e">
        <f>IF($Y$5=1,CONCATENATE(VLOOKUP($Y$3,$AA$2:$AH$14,8)),CONCATENATE(VLOOKUP($Y$3,$AA$16:$AH$25,8)))</f>
        <v>#N/A</v>
      </c>
    </row>
    <row r="2" spans="1:37" s="586" customFormat="1" x14ac:dyDescent="0.25">
      <c r="A2" s="693" t="s">
        <v>46</v>
      </c>
      <c r="B2" s="344"/>
      <c r="C2" s="344"/>
      <c r="D2" s="344"/>
      <c r="E2" s="763" t="str">
        <f>[2]Altalanos!$B$8</f>
        <v>B-U16-F-VI.kcs</v>
      </c>
      <c r="F2" s="344"/>
      <c r="G2" s="694"/>
      <c r="H2" s="447"/>
      <c r="I2" s="447"/>
      <c r="J2" s="446"/>
      <c r="K2" s="338"/>
      <c r="L2" s="338"/>
      <c r="M2" s="338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300</v>
      </c>
      <c r="AC2" s="450">
        <v>250</v>
      </c>
      <c r="AD2" s="450">
        <v>200</v>
      </c>
      <c r="AE2" s="450">
        <v>150</v>
      </c>
      <c r="AF2" s="450">
        <v>120</v>
      </c>
      <c r="AG2" s="450">
        <v>90</v>
      </c>
      <c r="AH2" s="450">
        <v>40</v>
      </c>
      <c r="AI2" s="343"/>
      <c r="AJ2" s="343"/>
      <c r="AK2" s="343"/>
    </row>
    <row r="3" spans="1:37" s="589" customFormat="1" ht="11.25" customHeight="1" x14ac:dyDescent="0.25">
      <c r="A3" s="359" t="s">
        <v>22</v>
      </c>
      <c r="B3" s="359"/>
      <c r="C3" s="359"/>
      <c r="D3" s="359"/>
      <c r="E3" s="359"/>
      <c r="F3" s="359"/>
      <c r="G3" s="359" t="s">
        <v>19</v>
      </c>
      <c r="H3" s="359"/>
      <c r="I3" s="359"/>
      <c r="J3" s="451"/>
      <c r="K3" s="359" t="s">
        <v>27</v>
      </c>
      <c r="L3" s="451"/>
      <c r="M3" s="359"/>
      <c r="N3" s="451"/>
      <c r="O3" s="359"/>
      <c r="P3" s="451"/>
      <c r="Q3" s="359"/>
      <c r="R3" s="452" t="s">
        <v>28</v>
      </c>
      <c r="Y3" s="449" t="str">
        <f>IF(K4="OB","A",IF(K4="IX","W",IF(K4="","",K4)))</f>
        <v/>
      </c>
      <c r="Z3" s="449"/>
      <c r="AA3" s="449" t="s">
        <v>58</v>
      </c>
      <c r="AB3" s="450">
        <v>280</v>
      </c>
      <c r="AC3" s="450">
        <v>230</v>
      </c>
      <c r="AD3" s="450">
        <v>180</v>
      </c>
      <c r="AE3" s="450">
        <v>140</v>
      </c>
      <c r="AF3" s="450">
        <v>80</v>
      </c>
      <c r="AG3" s="450">
        <v>0</v>
      </c>
      <c r="AH3" s="450">
        <v>0</v>
      </c>
      <c r="AI3" s="343"/>
      <c r="AJ3" s="343"/>
      <c r="AK3" s="343"/>
    </row>
    <row r="4" spans="1:37" s="593" customFormat="1" ht="11.25" customHeight="1" thickBot="1" x14ac:dyDescent="0.3">
      <c r="A4" s="695" t="str">
        <f>[2]Altalanos!$A$10</f>
        <v>2025.05.06-07.</v>
      </c>
      <c r="B4" s="695"/>
      <c r="C4" s="695"/>
      <c r="D4" s="369"/>
      <c r="E4" s="696"/>
      <c r="F4" s="696"/>
      <c r="G4" s="696" t="str">
        <f>[2]Altalanos!$C$10</f>
        <v>Pécs</v>
      </c>
      <c r="H4" s="697"/>
      <c r="I4" s="696"/>
      <c r="J4" s="698"/>
      <c r="K4" s="699"/>
      <c r="L4" s="698"/>
      <c r="M4" s="700"/>
      <c r="N4" s="698"/>
      <c r="O4" s="696"/>
      <c r="P4" s="698"/>
      <c r="Q4" s="696"/>
      <c r="R4" s="375" t="str">
        <f>[2]Altalanos!$E$10</f>
        <v>Nagyistók-Nádasi Judit</v>
      </c>
      <c r="Y4" s="449"/>
      <c r="Z4" s="449"/>
      <c r="AA4" s="449" t="s">
        <v>74</v>
      </c>
      <c r="AB4" s="450">
        <v>250</v>
      </c>
      <c r="AC4" s="450">
        <v>200</v>
      </c>
      <c r="AD4" s="450">
        <v>150</v>
      </c>
      <c r="AE4" s="450">
        <v>120</v>
      </c>
      <c r="AF4" s="450">
        <v>90</v>
      </c>
      <c r="AG4" s="450">
        <v>60</v>
      </c>
      <c r="AH4" s="450">
        <v>25</v>
      </c>
      <c r="AI4" s="343"/>
      <c r="AJ4" s="343"/>
      <c r="AK4" s="343"/>
    </row>
    <row r="5" spans="1:37" s="589" customFormat="1" x14ac:dyDescent="0.25">
      <c r="A5" s="530"/>
      <c r="B5" s="595" t="s">
        <v>287</v>
      </c>
      <c r="C5" s="596" t="s">
        <v>38</v>
      </c>
      <c r="D5" s="595" t="s">
        <v>288</v>
      </c>
      <c r="E5" s="595" t="s">
        <v>289</v>
      </c>
      <c r="F5" s="597" t="s">
        <v>25</v>
      </c>
      <c r="G5" s="597" t="s">
        <v>26</v>
      </c>
      <c r="H5" s="597"/>
      <c r="I5" s="597" t="s">
        <v>29</v>
      </c>
      <c r="J5" s="597"/>
      <c r="K5" s="595" t="s">
        <v>290</v>
      </c>
      <c r="L5" s="598"/>
      <c r="M5" s="595" t="s">
        <v>384</v>
      </c>
      <c r="N5" s="598"/>
      <c r="O5" s="595" t="s">
        <v>269</v>
      </c>
      <c r="P5" s="598"/>
      <c r="Q5" s="595" t="s">
        <v>291</v>
      </c>
      <c r="R5" s="599"/>
      <c r="Y5" s="449">
        <f>IF(OR([2]Altalanos!$A$8="F1",[2]Altalanos!$A$8="F2",[2]Altalanos!$A$8="N1",[2]Altalanos!$A$8="N2"),1,2)</f>
        <v>2</v>
      </c>
      <c r="Z5" s="449"/>
      <c r="AA5" s="449" t="s">
        <v>75</v>
      </c>
      <c r="AB5" s="450">
        <v>200</v>
      </c>
      <c r="AC5" s="450">
        <v>150</v>
      </c>
      <c r="AD5" s="450">
        <v>120</v>
      </c>
      <c r="AE5" s="450">
        <v>90</v>
      </c>
      <c r="AF5" s="450">
        <v>60</v>
      </c>
      <c r="AG5" s="450">
        <v>40</v>
      </c>
      <c r="AH5" s="450">
        <v>15</v>
      </c>
      <c r="AI5" s="343"/>
      <c r="AJ5" s="343"/>
      <c r="AK5" s="343"/>
    </row>
    <row r="6" spans="1:37" s="606" customFormat="1" ht="11.1" customHeight="1" thickBot="1" x14ac:dyDescent="0.3">
      <c r="A6" s="701"/>
      <c r="B6" s="601"/>
      <c r="C6" s="601"/>
      <c r="D6" s="601"/>
      <c r="E6" s="601"/>
      <c r="F6" s="600" t="str">
        <f>IF(Y3="","",CONCATENATE(AH1," / ",VLOOKUP(Y3,AB1:AH1,5)," pont"))</f>
        <v/>
      </c>
      <c r="G6" s="602"/>
      <c r="H6" s="603"/>
      <c r="I6" s="602"/>
      <c r="J6" s="604"/>
      <c r="K6" s="601" t="str">
        <f>IF(Y3="","",CONCATENATE(VLOOKUP(Y3,AB1:AH1,4)," pont"))</f>
        <v/>
      </c>
      <c r="L6" s="604"/>
      <c r="M6" s="601" t="str">
        <f>IF(Y3="","",CONCATENATE(VLOOKUP(Y3,AB1:AH1,3)," pont"))</f>
        <v/>
      </c>
      <c r="N6" s="604"/>
      <c r="O6" s="601" t="str">
        <f>IF(Y3="","",CONCATENATE(VLOOKUP(Y3,AB1:AH1,2)," pont"))</f>
        <v/>
      </c>
      <c r="P6" s="604"/>
      <c r="Q6" s="601" t="str">
        <f>IF(Y3="","",CONCATENATE(VLOOKUP(Y3,AB1:AH1,1)," pont"))</f>
        <v/>
      </c>
      <c r="R6" s="605"/>
      <c r="Y6" s="608"/>
      <c r="Z6" s="608"/>
      <c r="AA6" s="608" t="s">
        <v>76</v>
      </c>
      <c r="AB6" s="609">
        <v>150</v>
      </c>
      <c r="AC6" s="609">
        <v>120</v>
      </c>
      <c r="AD6" s="609">
        <v>90</v>
      </c>
      <c r="AE6" s="609">
        <v>60</v>
      </c>
      <c r="AF6" s="609">
        <v>40</v>
      </c>
      <c r="AG6" s="609">
        <v>25</v>
      </c>
      <c r="AH6" s="609">
        <v>10</v>
      </c>
      <c r="AI6" s="702"/>
      <c r="AJ6" s="702"/>
      <c r="AK6" s="702"/>
    </row>
    <row r="7" spans="1:37" s="623" customFormat="1" ht="12.9" customHeight="1" x14ac:dyDescent="0.25">
      <c r="A7" s="611">
        <v>1</v>
      </c>
      <c r="B7" s="703">
        <f>IF($E7="","",VLOOKUP($E7,'B-U16-F-VI.kcs elo'!$A$7:$O$22,14))</f>
        <v>0</v>
      </c>
      <c r="C7" s="704">
        <f>IF($E7="","",VLOOKUP($E7,'B-U16-F-VI.kcs elo'!$A$7:$O$22,15))</f>
        <v>0</v>
      </c>
      <c r="D7" s="704" t="str">
        <f>IF($E7="","",VLOOKUP($E7,'B-U16-F-VI.kcs elo'!$A$7:$O$22,5))</f>
        <v>101031</v>
      </c>
      <c r="E7" s="705">
        <v>6</v>
      </c>
      <c r="F7" s="706" t="str">
        <f>UPPER(IF($E7="","",VLOOKUP($E7,'B-U16-F-VI.kcs elo'!$A$7:$O$22,2)))</f>
        <v xml:space="preserve">SZALAI </v>
      </c>
      <c r="G7" s="706" t="str">
        <f>IF($E7="","",VLOOKUP($E7,'B-U16-F-VI.kcs elo'!$A$7:$O$22,3))</f>
        <v>Barna</v>
      </c>
      <c r="H7" s="706"/>
      <c r="I7" s="706" t="str">
        <f>IF($E7="","",VLOOKUP($E7,'B-U16-F-VI.kcs elo'!$A$7:$O$22,4))</f>
        <v>Bóly</v>
      </c>
      <c r="J7" s="707"/>
      <c r="K7" s="708"/>
      <c r="L7" s="708"/>
      <c r="M7" s="708"/>
      <c r="N7" s="708"/>
      <c r="O7" s="617"/>
      <c r="P7" s="618"/>
      <c r="Q7" s="619"/>
      <c r="R7" s="620"/>
      <c r="S7" s="621"/>
      <c r="U7" s="709" t="str">
        <f>[2]Birók!P21</f>
        <v>Bíró</v>
      </c>
      <c r="Y7" s="449"/>
      <c r="Z7" s="449"/>
      <c r="AA7" s="449" t="s">
        <v>77</v>
      </c>
      <c r="AB7" s="450">
        <v>120</v>
      </c>
      <c r="AC7" s="450">
        <v>90</v>
      </c>
      <c r="AD7" s="450">
        <v>60</v>
      </c>
      <c r="AE7" s="450">
        <v>40</v>
      </c>
      <c r="AF7" s="450">
        <v>25</v>
      </c>
      <c r="AG7" s="450">
        <v>10</v>
      </c>
      <c r="AH7" s="450">
        <v>5</v>
      </c>
      <c r="AI7" s="343"/>
      <c r="AJ7" s="343"/>
      <c r="AK7" s="343"/>
    </row>
    <row r="8" spans="1:37" s="623" customFormat="1" ht="12.9" customHeight="1" x14ac:dyDescent="0.25">
      <c r="A8" s="624"/>
      <c r="B8" s="710"/>
      <c r="C8" s="711"/>
      <c r="D8" s="711"/>
      <c r="E8" s="712"/>
      <c r="F8" s="713"/>
      <c r="G8" s="713"/>
      <c r="H8" s="714"/>
      <c r="I8" s="715" t="s">
        <v>292</v>
      </c>
      <c r="J8" s="631" t="s">
        <v>385</v>
      </c>
      <c r="K8" s="716" t="str">
        <f>UPPER(IF(OR(J8="a",J8="as"),F7,IF(OR(J8="b",J8="bs"),F9,)))</f>
        <v xml:space="preserve">SZALAI </v>
      </c>
      <c r="L8" s="716"/>
      <c r="M8" s="708"/>
      <c r="N8" s="708"/>
      <c r="O8" s="617"/>
      <c r="P8" s="618"/>
      <c r="Q8" s="619"/>
      <c r="R8" s="620"/>
      <c r="S8" s="621"/>
      <c r="U8" s="717" t="str">
        <f>[2]Birók!P22</f>
        <v xml:space="preserve"> </v>
      </c>
      <c r="Y8" s="449"/>
      <c r="Z8" s="449"/>
      <c r="AA8" s="449" t="s">
        <v>78</v>
      </c>
      <c r="AB8" s="450">
        <v>90</v>
      </c>
      <c r="AC8" s="450">
        <v>60</v>
      </c>
      <c r="AD8" s="450">
        <v>40</v>
      </c>
      <c r="AE8" s="450">
        <v>25</v>
      </c>
      <c r="AF8" s="450">
        <v>10</v>
      </c>
      <c r="AG8" s="450">
        <v>5</v>
      </c>
      <c r="AH8" s="450">
        <v>2</v>
      </c>
      <c r="AI8" s="343"/>
      <c r="AJ8" s="343"/>
      <c r="AK8" s="343"/>
    </row>
    <row r="9" spans="1:37" s="623" customFormat="1" ht="12.9" customHeight="1" x14ac:dyDescent="0.25">
      <c r="A9" s="624">
        <v>2</v>
      </c>
      <c r="B9" s="703" t="str">
        <f>IF($E9="","",VLOOKUP($E9,'B-U16-F-VI.kcs elo'!$A$7:$O$22,14))</f>
        <v/>
      </c>
      <c r="C9" s="704" t="str">
        <f>IF($E9="","",VLOOKUP($E9,'B-U16-F-VI.kcs elo'!$A$7:$O$22,15))</f>
        <v/>
      </c>
      <c r="D9" s="704" t="str">
        <f>IF($E9="","",VLOOKUP($E9,'B-U16-F-VI.kcs elo'!$A$7:$O$22,5))</f>
        <v/>
      </c>
      <c r="E9" s="705"/>
      <c r="F9" s="718" t="s">
        <v>386</v>
      </c>
      <c r="G9" s="718" t="str">
        <f>IF($E9="","",VLOOKUP($E9,'B-U16-F-VI.kcs elo'!$A$7:$O$22,3))</f>
        <v/>
      </c>
      <c r="H9" s="718"/>
      <c r="I9" s="706" t="str">
        <f>IF($E9="","",VLOOKUP($E9,'B-U16-F-VI.kcs elo'!$A$7:$O$22,4))</f>
        <v/>
      </c>
      <c r="J9" s="719"/>
      <c r="K9" s="708"/>
      <c r="L9" s="720"/>
      <c r="M9" s="708"/>
      <c r="N9" s="708"/>
      <c r="O9" s="617"/>
      <c r="P9" s="618"/>
      <c r="Q9" s="619"/>
      <c r="R9" s="620"/>
      <c r="S9" s="621"/>
      <c r="U9" s="717" t="str">
        <f>[2]Birók!P23</f>
        <v xml:space="preserve"> </v>
      </c>
      <c r="Y9" s="449"/>
      <c r="Z9" s="449"/>
      <c r="AA9" s="449" t="s">
        <v>79</v>
      </c>
      <c r="AB9" s="450">
        <v>60</v>
      </c>
      <c r="AC9" s="450">
        <v>40</v>
      </c>
      <c r="AD9" s="450">
        <v>25</v>
      </c>
      <c r="AE9" s="450">
        <v>10</v>
      </c>
      <c r="AF9" s="450">
        <v>5</v>
      </c>
      <c r="AG9" s="450">
        <v>2</v>
      </c>
      <c r="AH9" s="450">
        <v>1</v>
      </c>
      <c r="AI9" s="343"/>
      <c r="AJ9" s="343"/>
      <c r="AK9" s="343"/>
    </row>
    <row r="10" spans="1:37" s="623" customFormat="1" ht="12.9" customHeight="1" x14ac:dyDescent="0.25">
      <c r="A10" s="624"/>
      <c r="B10" s="710"/>
      <c r="C10" s="711"/>
      <c r="D10" s="711"/>
      <c r="E10" s="721"/>
      <c r="F10" s="713"/>
      <c r="G10" s="713"/>
      <c r="H10" s="714"/>
      <c r="I10" s="708"/>
      <c r="J10" s="722"/>
      <c r="K10" s="723" t="s">
        <v>292</v>
      </c>
      <c r="L10" s="639"/>
      <c r="M10" s="716" t="str">
        <f>UPPER(IF(OR(L10="a",L10="as"),K8,IF(OR(L10="b",L10="bs"),K12,)))</f>
        <v/>
      </c>
      <c r="N10" s="724"/>
      <c r="O10" s="725"/>
      <c r="P10" s="725"/>
      <c r="Q10" s="619"/>
      <c r="R10" s="620"/>
      <c r="S10" s="621"/>
      <c r="U10" s="717" t="str">
        <f>[2]Birók!P24</f>
        <v xml:space="preserve"> </v>
      </c>
      <c r="Y10" s="449"/>
      <c r="Z10" s="449"/>
      <c r="AA10" s="449" t="s">
        <v>80</v>
      </c>
      <c r="AB10" s="450">
        <v>40</v>
      </c>
      <c r="AC10" s="450">
        <v>25</v>
      </c>
      <c r="AD10" s="450">
        <v>15</v>
      </c>
      <c r="AE10" s="450">
        <v>7</v>
      </c>
      <c r="AF10" s="450">
        <v>4</v>
      </c>
      <c r="AG10" s="450">
        <v>1</v>
      </c>
      <c r="AH10" s="450">
        <v>0</v>
      </c>
      <c r="AI10" s="343"/>
      <c r="AJ10" s="343"/>
      <c r="AK10" s="343"/>
    </row>
    <row r="11" spans="1:37" s="623" customFormat="1" ht="12.9" customHeight="1" x14ac:dyDescent="0.25">
      <c r="A11" s="624">
        <v>3</v>
      </c>
      <c r="B11" s="703" t="str">
        <f>IF($E11="","",VLOOKUP($E11,'B-U16-F-VI.kcs elo'!$A$7:$O$22,14))</f>
        <v/>
      </c>
      <c r="C11" s="704" t="str">
        <f>IF($E11="","",VLOOKUP($E11,'B-U16-F-VI.kcs elo'!$A$7:$O$22,15))</f>
        <v/>
      </c>
      <c r="D11" s="704" t="str">
        <f>IF($E11="","",VLOOKUP($E11,'B-U16-F-VI.kcs elo'!$A$7:$O$22,5))</f>
        <v/>
      </c>
      <c r="E11" s="705"/>
      <c r="F11" s="718" t="s">
        <v>386</v>
      </c>
      <c r="G11" s="718" t="str">
        <f>IF($E11="","",VLOOKUP($E11,'B-U16-F-VI.kcs elo'!$A$7:$O$22,3))</f>
        <v/>
      </c>
      <c r="H11" s="718"/>
      <c r="I11" s="718" t="str">
        <f>IF($E11="","",VLOOKUP($E11,'B-U16-F-VI.kcs elo'!$A$7:$O$22,4))</f>
        <v/>
      </c>
      <c r="J11" s="707"/>
      <c r="K11" s="708"/>
      <c r="L11" s="726"/>
      <c r="M11" s="708"/>
      <c r="N11" s="727"/>
      <c r="O11" s="725"/>
      <c r="P11" s="725"/>
      <c r="Q11" s="619"/>
      <c r="R11" s="620"/>
      <c r="S11" s="621"/>
      <c r="U11" s="717" t="str">
        <f>[2]Birók!P25</f>
        <v xml:space="preserve"> </v>
      </c>
      <c r="Y11" s="449"/>
      <c r="Z11" s="449"/>
      <c r="AA11" s="449" t="s">
        <v>81</v>
      </c>
      <c r="AB11" s="450">
        <v>25</v>
      </c>
      <c r="AC11" s="450">
        <v>15</v>
      </c>
      <c r="AD11" s="450">
        <v>10</v>
      </c>
      <c r="AE11" s="450">
        <v>6</v>
      </c>
      <c r="AF11" s="450">
        <v>3</v>
      </c>
      <c r="AG11" s="450">
        <v>1</v>
      </c>
      <c r="AH11" s="450">
        <v>0</v>
      </c>
      <c r="AI11" s="343"/>
      <c r="AJ11" s="343"/>
      <c r="AK11" s="343"/>
    </row>
    <row r="12" spans="1:37" s="623" customFormat="1" ht="12.9" customHeight="1" x14ac:dyDescent="0.25">
      <c r="A12" s="624"/>
      <c r="B12" s="710"/>
      <c r="C12" s="711"/>
      <c r="D12" s="711"/>
      <c r="E12" s="721"/>
      <c r="F12" s="713"/>
      <c r="G12" s="713"/>
      <c r="H12" s="714"/>
      <c r="I12" s="715" t="s">
        <v>292</v>
      </c>
      <c r="J12" s="631" t="s">
        <v>387</v>
      </c>
      <c r="K12" s="716" t="str">
        <f>UPPER(IF(OR(J12="a",J12="as"),F11,IF(OR(J12="b",J12="bs"),F13,)))</f>
        <v xml:space="preserve">TERNBACH </v>
      </c>
      <c r="L12" s="728"/>
      <c r="M12" s="708"/>
      <c r="N12" s="727"/>
      <c r="O12" s="725"/>
      <c r="P12" s="725"/>
      <c r="Q12" s="619"/>
      <c r="R12" s="620"/>
      <c r="S12" s="621"/>
      <c r="U12" s="717" t="str">
        <f>[2]Birók!P26</f>
        <v xml:space="preserve"> </v>
      </c>
      <c r="Y12" s="449"/>
      <c r="Z12" s="449"/>
      <c r="AA12" s="449" t="s">
        <v>86</v>
      </c>
      <c r="AB12" s="450">
        <v>15</v>
      </c>
      <c r="AC12" s="450">
        <v>10</v>
      </c>
      <c r="AD12" s="450">
        <v>6</v>
      </c>
      <c r="AE12" s="450">
        <v>3</v>
      </c>
      <c r="AF12" s="450">
        <v>1</v>
      </c>
      <c r="AG12" s="450">
        <v>0</v>
      </c>
      <c r="AH12" s="450">
        <v>0</v>
      </c>
      <c r="AI12" s="343"/>
      <c r="AJ12" s="343"/>
      <c r="AK12" s="343"/>
    </row>
    <row r="13" spans="1:37" s="623" customFormat="1" ht="12.9" customHeight="1" x14ac:dyDescent="0.25">
      <c r="A13" s="624">
        <v>4</v>
      </c>
      <c r="B13" s="703">
        <f>IF($E13="","",VLOOKUP($E13,'B-U16-F-VI.kcs elo'!$A$7:$O$22,14))</f>
        <v>0</v>
      </c>
      <c r="C13" s="704">
        <f>IF($E13="","",VLOOKUP($E13,'B-U16-F-VI.kcs elo'!$A$7:$O$22,15))</f>
        <v>0</v>
      </c>
      <c r="D13" s="704" t="str">
        <f>IF($E13="","",VLOOKUP($E13,'B-U16-F-VI.kcs elo'!$A$7:$O$22,5))</f>
        <v>091113</v>
      </c>
      <c r="E13" s="705">
        <v>9</v>
      </c>
      <c r="F13" s="718" t="str">
        <f>UPPER(IF($E13="","",VLOOKUP($E13,'B-U16-F-VI.kcs elo'!$A$7:$O$22,2)))</f>
        <v xml:space="preserve">TERNBACH </v>
      </c>
      <c r="G13" s="718" t="str">
        <f>IF($E13="","",VLOOKUP($E13,'B-U16-F-VI.kcs elo'!$A$7:$O$22,3))</f>
        <v>Albert</v>
      </c>
      <c r="H13" s="718"/>
      <c r="I13" s="718" t="str">
        <f>IF($E13="","",VLOOKUP($E13,'B-U16-F-VI.kcs elo'!$A$7:$O$22,4))</f>
        <v>Koch V. - Pécs</v>
      </c>
      <c r="J13" s="729"/>
      <c r="K13" s="708"/>
      <c r="L13" s="708"/>
      <c r="M13" s="708"/>
      <c r="N13" s="727"/>
      <c r="O13" s="725"/>
      <c r="P13" s="725"/>
      <c r="Q13" s="619"/>
      <c r="R13" s="620"/>
      <c r="S13" s="621"/>
      <c r="U13" s="717" t="str">
        <f>[2]Birók!P27</f>
        <v xml:space="preserve"> </v>
      </c>
      <c r="Y13" s="449"/>
      <c r="Z13" s="449"/>
      <c r="AA13" s="449" t="s">
        <v>82</v>
      </c>
      <c r="AB13" s="450">
        <v>10</v>
      </c>
      <c r="AC13" s="450">
        <v>6</v>
      </c>
      <c r="AD13" s="450">
        <v>3</v>
      </c>
      <c r="AE13" s="450">
        <v>1</v>
      </c>
      <c r="AF13" s="450">
        <v>0</v>
      </c>
      <c r="AG13" s="450">
        <v>0</v>
      </c>
      <c r="AH13" s="450">
        <v>0</v>
      </c>
      <c r="AI13" s="343"/>
      <c r="AJ13" s="343"/>
      <c r="AK13" s="343"/>
    </row>
    <row r="14" spans="1:37" s="623" customFormat="1" ht="12.9" customHeight="1" x14ac:dyDescent="0.25">
      <c r="A14" s="624"/>
      <c r="B14" s="710"/>
      <c r="C14" s="711"/>
      <c r="D14" s="711"/>
      <c r="E14" s="721"/>
      <c r="F14" s="708"/>
      <c r="G14" s="708"/>
      <c r="H14" s="730"/>
      <c r="I14" s="731"/>
      <c r="J14" s="722"/>
      <c r="K14" s="708"/>
      <c r="L14" s="708"/>
      <c r="M14" s="723" t="s">
        <v>292</v>
      </c>
      <c r="N14" s="639"/>
      <c r="O14" s="716" t="str">
        <f>UPPER(IF(OR(N14="a",N14="as"),M10,IF(OR(N14="b",N14="bs"),M18,)))</f>
        <v/>
      </c>
      <c r="P14" s="724"/>
      <c r="Q14" s="619"/>
      <c r="R14" s="620"/>
      <c r="S14" s="621"/>
      <c r="U14" s="717" t="str">
        <f>[2]Birók!P28</f>
        <v xml:space="preserve"> </v>
      </c>
      <c r="Y14" s="449"/>
      <c r="Z14" s="449"/>
      <c r="AA14" s="449" t="s">
        <v>83</v>
      </c>
      <c r="AB14" s="450">
        <v>3</v>
      </c>
      <c r="AC14" s="450">
        <v>2</v>
      </c>
      <c r="AD14" s="450">
        <v>1</v>
      </c>
      <c r="AE14" s="450">
        <v>0</v>
      </c>
      <c r="AF14" s="450">
        <v>0</v>
      </c>
      <c r="AG14" s="450">
        <v>0</v>
      </c>
      <c r="AH14" s="450">
        <v>0</v>
      </c>
      <c r="AI14" s="343"/>
      <c r="AJ14" s="343"/>
      <c r="AK14" s="343"/>
    </row>
    <row r="15" spans="1:37" s="623" customFormat="1" ht="12.9" customHeight="1" x14ac:dyDescent="0.25">
      <c r="A15" s="611">
        <v>5</v>
      </c>
      <c r="B15" s="703">
        <f>IF($E15="","",VLOOKUP($E15,'B-U16-F-VI.kcs elo'!$A$7:$O$22,14))</f>
        <v>0</v>
      </c>
      <c r="C15" s="704">
        <f>IF($E15="","",VLOOKUP($E15,'B-U16-F-VI.kcs elo'!$A$7:$O$22,15))</f>
        <v>0</v>
      </c>
      <c r="D15" s="704" t="str">
        <f>IF($E15="","",VLOOKUP($E15,'B-U16-F-VI.kcs elo'!$A$7:$O$22,5))</f>
        <v>100226</v>
      </c>
      <c r="E15" s="705">
        <v>2</v>
      </c>
      <c r="F15" s="706" t="str">
        <f>UPPER(IF($E15="","",VLOOKUP($E15,'B-U16-F-VI.kcs elo'!$A$7:$O$22,2)))</f>
        <v>SILLYE</v>
      </c>
      <c r="G15" s="706" t="str">
        <f>IF($E15="","",VLOOKUP($E15,'B-U16-F-VI.kcs elo'!$A$7:$O$22,3))</f>
        <v>Imre Botond</v>
      </c>
      <c r="H15" s="706"/>
      <c r="I15" s="706" t="str">
        <f>IF($E15="","",VLOOKUP($E15,'B-U16-F-VI.kcs elo'!$A$7:$O$22,4))</f>
        <v>PTE Babits - Pécs</v>
      </c>
      <c r="J15" s="732"/>
      <c r="K15" s="708"/>
      <c r="L15" s="708"/>
      <c r="M15" s="708"/>
      <c r="N15" s="727"/>
      <c r="O15" s="708"/>
      <c r="P15" s="727"/>
      <c r="Q15" s="619"/>
      <c r="R15" s="620"/>
      <c r="S15" s="621"/>
      <c r="U15" s="717" t="str">
        <f>[2]Birók!P29</f>
        <v xml:space="preserve"> </v>
      </c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343"/>
      <c r="AJ15" s="343"/>
      <c r="AK15" s="343"/>
    </row>
    <row r="16" spans="1:37" s="623" customFormat="1" ht="12.9" customHeight="1" thickBot="1" x14ac:dyDescent="0.3">
      <c r="A16" s="624"/>
      <c r="B16" s="710"/>
      <c r="C16" s="711"/>
      <c r="D16" s="711"/>
      <c r="E16" s="721"/>
      <c r="F16" s="713"/>
      <c r="G16" s="713"/>
      <c r="H16" s="714"/>
      <c r="I16" s="715" t="s">
        <v>292</v>
      </c>
      <c r="J16" s="631" t="s">
        <v>385</v>
      </c>
      <c r="K16" s="716" t="str">
        <f>UPPER(IF(OR(J16="a",J16="as"),F15,IF(OR(J16="b",J16="bs"),F17,)))</f>
        <v>SILLYE</v>
      </c>
      <c r="L16" s="716"/>
      <c r="M16" s="708"/>
      <c r="N16" s="727"/>
      <c r="O16" s="725"/>
      <c r="P16" s="727"/>
      <c r="Q16" s="619"/>
      <c r="R16" s="620"/>
      <c r="S16" s="621"/>
      <c r="U16" s="733" t="str">
        <f>[2]Birók!P30</f>
        <v>Egyik sem</v>
      </c>
      <c r="Y16" s="449"/>
      <c r="Z16" s="449"/>
      <c r="AA16" s="449" t="s">
        <v>57</v>
      </c>
      <c r="AB16" s="450">
        <v>150</v>
      </c>
      <c r="AC16" s="450">
        <v>120</v>
      </c>
      <c r="AD16" s="450">
        <v>90</v>
      </c>
      <c r="AE16" s="450">
        <v>60</v>
      </c>
      <c r="AF16" s="450">
        <v>40</v>
      </c>
      <c r="AG16" s="450">
        <v>25</v>
      </c>
      <c r="AH16" s="450">
        <v>15</v>
      </c>
      <c r="AI16" s="343"/>
      <c r="AJ16" s="343"/>
      <c r="AK16" s="343"/>
    </row>
    <row r="17" spans="1:37" s="623" customFormat="1" ht="12.9" customHeight="1" x14ac:dyDescent="0.25">
      <c r="A17" s="624">
        <v>6</v>
      </c>
      <c r="B17" s="703" t="str">
        <f>IF($E17="","",VLOOKUP($E17,'B-U16-F-VI.kcs elo'!$A$7:$O$22,14))</f>
        <v/>
      </c>
      <c r="C17" s="704" t="str">
        <f>IF($E17="","",VLOOKUP($E17,'B-U16-F-VI.kcs elo'!$A$7:$O$22,15))</f>
        <v/>
      </c>
      <c r="D17" s="704" t="str">
        <f>IF($E17="","",VLOOKUP($E17,'B-U16-F-VI.kcs elo'!$A$7:$O$22,5))</f>
        <v/>
      </c>
      <c r="E17" s="705"/>
      <c r="F17" s="718" t="s">
        <v>386</v>
      </c>
      <c r="G17" s="718" t="str">
        <f>IF($E17="","",VLOOKUP($E17,'B-U16-F-VI.kcs elo'!$A$7:$O$22,3))</f>
        <v/>
      </c>
      <c r="H17" s="718"/>
      <c r="I17" s="718" t="str">
        <f>IF($E17="","",VLOOKUP($E17,'B-U16-F-VI.kcs elo'!$A$7:$O$22,4))</f>
        <v/>
      </c>
      <c r="J17" s="719"/>
      <c r="K17" s="708"/>
      <c r="L17" s="720"/>
      <c r="M17" s="708"/>
      <c r="N17" s="727"/>
      <c r="O17" s="725"/>
      <c r="P17" s="727"/>
      <c r="Q17" s="619"/>
      <c r="R17" s="620"/>
      <c r="S17" s="621"/>
      <c r="Y17" s="449"/>
      <c r="Z17" s="449"/>
      <c r="AA17" s="449" t="s">
        <v>74</v>
      </c>
      <c r="AB17" s="450">
        <v>120</v>
      </c>
      <c r="AC17" s="450">
        <v>90</v>
      </c>
      <c r="AD17" s="450">
        <v>60</v>
      </c>
      <c r="AE17" s="450">
        <v>40</v>
      </c>
      <c r="AF17" s="450">
        <v>25</v>
      </c>
      <c r="AG17" s="450">
        <v>15</v>
      </c>
      <c r="AH17" s="450">
        <v>8</v>
      </c>
      <c r="AI17" s="343"/>
      <c r="AJ17" s="343"/>
      <c r="AK17" s="343"/>
    </row>
    <row r="18" spans="1:37" s="623" customFormat="1" ht="12.9" customHeight="1" x14ac:dyDescent="0.25">
      <c r="A18" s="624"/>
      <c r="B18" s="710"/>
      <c r="C18" s="711"/>
      <c r="D18" s="711"/>
      <c r="E18" s="721"/>
      <c r="F18" s="713"/>
      <c r="G18" s="713"/>
      <c r="H18" s="714"/>
      <c r="I18" s="708"/>
      <c r="J18" s="722"/>
      <c r="K18" s="723" t="s">
        <v>292</v>
      </c>
      <c r="L18" s="639"/>
      <c r="M18" s="716" t="str">
        <f>UPPER(IF(OR(L18="a",L18="as"),K16,IF(OR(L18="b",L18="bs"),K20,)))</f>
        <v/>
      </c>
      <c r="N18" s="734"/>
      <c r="O18" s="725"/>
      <c r="P18" s="727"/>
      <c r="Q18" s="619"/>
      <c r="R18" s="620"/>
      <c r="S18" s="621"/>
      <c r="Y18" s="449"/>
      <c r="Z18" s="449"/>
      <c r="AA18" s="449" t="s">
        <v>75</v>
      </c>
      <c r="AB18" s="450">
        <v>90</v>
      </c>
      <c r="AC18" s="450">
        <v>60</v>
      </c>
      <c r="AD18" s="450">
        <v>40</v>
      </c>
      <c r="AE18" s="450">
        <v>25</v>
      </c>
      <c r="AF18" s="450">
        <v>15</v>
      </c>
      <c r="AG18" s="450">
        <v>8</v>
      </c>
      <c r="AH18" s="450">
        <v>4</v>
      </c>
      <c r="AI18" s="343"/>
      <c r="AJ18" s="343"/>
      <c r="AK18" s="343"/>
    </row>
    <row r="19" spans="1:37" s="623" customFormat="1" ht="12.9" customHeight="1" x14ac:dyDescent="0.25">
      <c r="A19" s="624">
        <v>7</v>
      </c>
      <c r="B19" s="703">
        <f>IF($E19="","",VLOOKUP($E19,'B-U16-F-VI.kcs elo'!$A$7:$O$22,14))</f>
        <v>0</v>
      </c>
      <c r="C19" s="704">
        <f>IF($E19="","",VLOOKUP($E19,'B-U16-F-VI.kcs elo'!$A$7:$O$22,15))</f>
        <v>0</v>
      </c>
      <c r="D19" s="704" t="str">
        <f>IF($E19="","",VLOOKUP($E19,'B-U16-F-VI.kcs elo'!$A$7:$O$22,5))</f>
        <v>100526</v>
      </c>
      <c r="E19" s="705">
        <v>4</v>
      </c>
      <c r="F19" s="718" t="str">
        <f>UPPER(IF($E19="","",VLOOKUP($E19,'B-U16-F-VI.kcs elo'!$A$7:$O$22,2)))</f>
        <v xml:space="preserve">BODOR </v>
      </c>
      <c r="G19" s="718" t="str">
        <f>IF($E19="","",VLOOKUP($E19,'B-U16-F-VI.kcs elo'!$A$7:$O$22,3))</f>
        <v>Zétény</v>
      </c>
      <c r="H19" s="718"/>
      <c r="I19" s="718" t="str">
        <f>IF($E19="","",VLOOKUP($E19,'B-U16-F-VI.kcs elo'!$A$7:$O$22,4))</f>
        <v>Pécsi Bártfa</v>
      </c>
      <c r="J19" s="707"/>
      <c r="K19" s="708"/>
      <c r="L19" s="726"/>
      <c r="M19" s="708"/>
      <c r="N19" s="725"/>
      <c r="O19" s="725"/>
      <c r="P19" s="727"/>
      <c r="Q19" s="619"/>
      <c r="R19" s="620"/>
      <c r="S19" s="621"/>
      <c r="Y19" s="449"/>
      <c r="Z19" s="449"/>
      <c r="AA19" s="449" t="s">
        <v>76</v>
      </c>
      <c r="AB19" s="450">
        <v>60</v>
      </c>
      <c r="AC19" s="450">
        <v>40</v>
      </c>
      <c r="AD19" s="450">
        <v>25</v>
      </c>
      <c r="AE19" s="450">
        <v>15</v>
      </c>
      <c r="AF19" s="450">
        <v>8</v>
      </c>
      <c r="AG19" s="450">
        <v>4</v>
      </c>
      <c r="AH19" s="450">
        <v>2</v>
      </c>
      <c r="AI19" s="343"/>
      <c r="AJ19" s="343"/>
      <c r="AK19" s="343"/>
    </row>
    <row r="20" spans="1:37" s="623" customFormat="1" ht="12.9" customHeight="1" x14ac:dyDescent="0.25">
      <c r="A20" s="624"/>
      <c r="B20" s="710"/>
      <c r="C20" s="711"/>
      <c r="D20" s="711"/>
      <c r="E20" s="712"/>
      <c r="F20" s="713"/>
      <c r="G20" s="713"/>
      <c r="H20" s="714"/>
      <c r="I20" s="715" t="s">
        <v>292</v>
      </c>
      <c r="J20" s="631" t="s">
        <v>385</v>
      </c>
      <c r="K20" s="716" t="str">
        <f>UPPER(IF(OR(J20="a",J20="as"),F19,IF(OR(J20="b",J20="bs"),F21,)))</f>
        <v xml:space="preserve">BODOR </v>
      </c>
      <c r="L20" s="728"/>
      <c r="M20" s="708"/>
      <c r="N20" s="725"/>
      <c r="O20" s="725"/>
      <c r="P20" s="727"/>
      <c r="Q20" s="619"/>
      <c r="R20" s="620"/>
      <c r="S20" s="621"/>
      <c r="Y20" s="449"/>
      <c r="Z20" s="449"/>
      <c r="AA20" s="449" t="s">
        <v>77</v>
      </c>
      <c r="AB20" s="450">
        <v>40</v>
      </c>
      <c r="AC20" s="450">
        <v>25</v>
      </c>
      <c r="AD20" s="450">
        <v>15</v>
      </c>
      <c r="AE20" s="450">
        <v>8</v>
      </c>
      <c r="AF20" s="450">
        <v>4</v>
      </c>
      <c r="AG20" s="450">
        <v>2</v>
      </c>
      <c r="AH20" s="450">
        <v>1</v>
      </c>
      <c r="AI20" s="343"/>
      <c r="AJ20" s="343"/>
      <c r="AK20" s="343"/>
    </row>
    <row r="21" spans="1:37" s="623" customFormat="1" ht="12.9" customHeight="1" x14ac:dyDescent="0.25">
      <c r="A21" s="624">
        <v>8</v>
      </c>
      <c r="B21" s="703" t="str">
        <f>IF($E21="","",VLOOKUP($E21,'B-U16-F-VI.kcs elo'!$A$7:$O$22,14))</f>
        <v/>
      </c>
      <c r="C21" s="704" t="str">
        <f>IF($E21="","",VLOOKUP($E21,'B-U16-F-VI.kcs elo'!$A$7:$O$22,15))</f>
        <v/>
      </c>
      <c r="D21" s="704" t="str">
        <f>IF($E21="","",VLOOKUP($E21,'B-U16-F-VI.kcs elo'!$A$7:$O$22,5))</f>
        <v/>
      </c>
      <c r="E21" s="705"/>
      <c r="F21" s="718" t="s">
        <v>386</v>
      </c>
      <c r="G21" s="718" t="str">
        <f>IF($E21="","",VLOOKUP($E21,'B-U16-F-VI.kcs elo'!$A$7:$O$22,3))</f>
        <v/>
      </c>
      <c r="H21" s="718"/>
      <c r="I21" s="718" t="str">
        <f>IF($E21="","",VLOOKUP($E21,'B-U16-F-VI.kcs elo'!$A$7:$O$22,4))</f>
        <v/>
      </c>
      <c r="J21" s="729"/>
      <c r="K21" s="708"/>
      <c r="L21" s="708"/>
      <c r="M21" s="708"/>
      <c r="N21" s="725"/>
      <c r="O21" s="725"/>
      <c r="P21" s="727"/>
      <c r="Q21" s="619"/>
      <c r="R21" s="620"/>
      <c r="S21" s="621"/>
      <c r="Y21" s="449"/>
      <c r="Z21" s="449"/>
      <c r="AA21" s="449" t="s">
        <v>78</v>
      </c>
      <c r="AB21" s="450">
        <v>25</v>
      </c>
      <c r="AC21" s="450">
        <v>15</v>
      </c>
      <c r="AD21" s="450">
        <v>10</v>
      </c>
      <c r="AE21" s="450">
        <v>6</v>
      </c>
      <c r="AF21" s="450">
        <v>3</v>
      </c>
      <c r="AG21" s="450">
        <v>1</v>
      </c>
      <c r="AH21" s="450">
        <v>0</v>
      </c>
      <c r="AI21" s="343"/>
      <c r="AJ21" s="343"/>
      <c r="AK21" s="343"/>
    </row>
    <row r="22" spans="1:37" s="623" customFormat="1" ht="12.9" customHeight="1" x14ac:dyDescent="0.25">
      <c r="A22" s="624"/>
      <c r="B22" s="710"/>
      <c r="C22" s="711"/>
      <c r="D22" s="711"/>
      <c r="E22" s="712"/>
      <c r="F22" s="731"/>
      <c r="G22" s="731"/>
      <c r="H22" s="735"/>
      <c r="I22" s="731"/>
      <c r="J22" s="722"/>
      <c r="K22" s="708"/>
      <c r="L22" s="708"/>
      <c r="M22" s="708"/>
      <c r="N22" s="725"/>
      <c r="O22" s="723" t="s">
        <v>292</v>
      </c>
      <c r="P22" s="639"/>
      <c r="Q22" s="716" t="str">
        <f>UPPER(IF(OR(P22="a",P22="as"),O14,IF(OR(P22="b",P22="bs"),O30,)))</f>
        <v/>
      </c>
      <c r="R22" s="724"/>
      <c r="S22" s="621"/>
      <c r="Y22" s="449"/>
      <c r="Z22" s="449"/>
      <c r="AA22" s="449" t="s">
        <v>79</v>
      </c>
      <c r="AB22" s="450">
        <v>15</v>
      </c>
      <c r="AC22" s="450">
        <v>10</v>
      </c>
      <c r="AD22" s="450">
        <v>6</v>
      </c>
      <c r="AE22" s="450">
        <v>3</v>
      </c>
      <c r="AF22" s="450">
        <v>1</v>
      </c>
      <c r="AG22" s="450">
        <v>0</v>
      </c>
      <c r="AH22" s="450">
        <v>0</v>
      </c>
      <c r="AI22" s="343"/>
      <c r="AJ22" s="343"/>
      <c r="AK22" s="343"/>
    </row>
    <row r="23" spans="1:37" s="623" customFormat="1" ht="12.9" customHeight="1" x14ac:dyDescent="0.25">
      <c r="A23" s="624">
        <v>9</v>
      </c>
      <c r="B23" s="703">
        <f>IF($E23="","",VLOOKUP($E23,'B-U16-F-VI.kcs elo'!$A$7:$O$22,14))</f>
        <v>0</v>
      </c>
      <c r="C23" s="704">
        <f>IF($E23="","",VLOOKUP($E23,'B-U16-F-VI.kcs elo'!$A$7:$O$22,15))</f>
        <v>0</v>
      </c>
      <c r="D23" s="704" t="str">
        <f>IF($E23="","",VLOOKUP($E23,'B-U16-F-VI.kcs elo'!$A$7:$O$22,5))</f>
        <v>102002</v>
      </c>
      <c r="E23" s="705">
        <v>3</v>
      </c>
      <c r="F23" s="718" t="str">
        <f>UPPER(IF($E23="","",VLOOKUP($E23,'B-U16-F-VI.kcs elo'!$A$7:$O$22,2)))</f>
        <v xml:space="preserve">PETRINOVICS </v>
      </c>
      <c r="G23" s="718" t="str">
        <f>IF($E23="","",VLOOKUP($E23,'B-U16-F-VI.kcs elo'!$A$7:$O$22,3))</f>
        <v>Milán Pál</v>
      </c>
      <c r="H23" s="718"/>
      <c r="I23" s="718" t="str">
        <f>IF($E23="","",VLOOKUP($E23,'B-U16-F-VI.kcs elo'!$A$7:$O$22,4))</f>
        <v>Pécsi Bártfa</v>
      </c>
      <c r="J23" s="707"/>
      <c r="K23" s="708"/>
      <c r="L23" s="708"/>
      <c r="M23" s="708"/>
      <c r="N23" s="725"/>
      <c r="O23" s="708"/>
      <c r="P23" s="727"/>
      <c r="Q23" s="708"/>
      <c r="R23" s="725"/>
      <c r="S23" s="621"/>
      <c r="Y23" s="449"/>
      <c r="Z23" s="449"/>
      <c r="AA23" s="449" t="s">
        <v>80</v>
      </c>
      <c r="AB23" s="450">
        <v>10</v>
      </c>
      <c r="AC23" s="450">
        <v>6</v>
      </c>
      <c r="AD23" s="450">
        <v>3</v>
      </c>
      <c r="AE23" s="450">
        <v>1</v>
      </c>
      <c r="AF23" s="450">
        <v>0</v>
      </c>
      <c r="AG23" s="450">
        <v>0</v>
      </c>
      <c r="AH23" s="450">
        <v>0</v>
      </c>
      <c r="AI23" s="343"/>
      <c r="AJ23" s="343"/>
      <c r="AK23" s="343"/>
    </row>
    <row r="24" spans="1:37" s="623" customFormat="1" ht="12.9" customHeight="1" x14ac:dyDescent="0.25">
      <c r="A24" s="624"/>
      <c r="B24" s="710"/>
      <c r="C24" s="711"/>
      <c r="D24" s="711"/>
      <c r="E24" s="712"/>
      <c r="F24" s="713"/>
      <c r="G24" s="713"/>
      <c r="H24" s="714"/>
      <c r="I24" s="715" t="s">
        <v>292</v>
      </c>
      <c r="J24" s="631"/>
      <c r="K24" s="716" t="str">
        <f>UPPER(IF(OR(J24="a",J24="as"),F23,IF(OR(J24="b",J24="bs"),F25,)))</f>
        <v/>
      </c>
      <c r="L24" s="716"/>
      <c r="M24" s="708"/>
      <c r="N24" s="725"/>
      <c r="O24" s="725"/>
      <c r="P24" s="727"/>
      <c r="Q24" s="619"/>
      <c r="R24" s="620"/>
      <c r="S24" s="621"/>
      <c r="Y24" s="449"/>
      <c r="Z24" s="449"/>
      <c r="AA24" s="449" t="s">
        <v>81</v>
      </c>
      <c r="AB24" s="450">
        <v>6</v>
      </c>
      <c r="AC24" s="450">
        <v>3</v>
      </c>
      <c r="AD24" s="450">
        <v>1</v>
      </c>
      <c r="AE24" s="450">
        <v>0</v>
      </c>
      <c r="AF24" s="450">
        <v>0</v>
      </c>
      <c r="AG24" s="450">
        <v>0</v>
      </c>
      <c r="AH24" s="450">
        <v>0</v>
      </c>
      <c r="AI24" s="343"/>
      <c r="AJ24" s="343"/>
      <c r="AK24" s="343"/>
    </row>
    <row r="25" spans="1:37" s="623" customFormat="1" ht="12.9" customHeight="1" x14ac:dyDescent="0.25">
      <c r="A25" s="624">
        <v>10</v>
      </c>
      <c r="B25" s="703">
        <f>IF($E25="","",VLOOKUP($E25,'B-U16-F-VI.kcs elo'!$A$7:$O$22,14))</f>
        <v>0</v>
      </c>
      <c r="C25" s="704">
        <f>IF($E25="","",VLOOKUP($E25,'B-U16-F-VI.kcs elo'!$A$7:$O$22,15))</f>
        <v>0</v>
      </c>
      <c r="D25" s="704" t="str">
        <f>IF($E25="","",VLOOKUP($E25,'B-U16-F-VI.kcs elo'!$A$7:$O$22,5))</f>
        <v>091130</v>
      </c>
      <c r="E25" s="705">
        <v>7</v>
      </c>
      <c r="F25" s="718" t="s">
        <v>414</v>
      </c>
      <c r="G25" s="718" t="str">
        <f>IF($E25="","",VLOOKUP($E25,'B-U16-F-VI.kcs elo'!$A$7:$O$22,3))</f>
        <v>Milán</v>
      </c>
      <c r="H25" s="718"/>
      <c r="I25" s="718" t="str">
        <f>IF($E25="","",VLOOKUP($E25,'B-U16-F-VI.kcs elo'!$A$7:$O$22,4))</f>
        <v>Zipernowsky - Pécs</v>
      </c>
      <c r="J25" s="719"/>
      <c r="K25" s="708"/>
      <c r="L25" s="720"/>
      <c r="M25" s="708"/>
      <c r="N25" s="725"/>
      <c r="O25" s="725"/>
      <c r="P25" s="727"/>
      <c r="Q25" s="619"/>
      <c r="R25" s="620"/>
      <c r="S25" s="621"/>
      <c r="Y25" s="449"/>
      <c r="Z25" s="449"/>
      <c r="AA25" s="449" t="s">
        <v>86</v>
      </c>
      <c r="AB25" s="450">
        <v>3</v>
      </c>
      <c r="AC25" s="450">
        <v>2</v>
      </c>
      <c r="AD25" s="450">
        <v>1</v>
      </c>
      <c r="AE25" s="450">
        <v>0</v>
      </c>
      <c r="AF25" s="450">
        <v>0</v>
      </c>
      <c r="AG25" s="450">
        <v>0</v>
      </c>
      <c r="AH25" s="450">
        <v>0</v>
      </c>
      <c r="AI25" s="343"/>
      <c r="AJ25" s="343"/>
      <c r="AK25" s="343"/>
    </row>
    <row r="26" spans="1:37" s="623" customFormat="1" ht="12.9" customHeight="1" x14ac:dyDescent="0.25">
      <c r="A26" s="624"/>
      <c r="B26" s="710"/>
      <c r="C26" s="711"/>
      <c r="D26" s="711"/>
      <c r="E26" s="721"/>
      <c r="F26" s="713"/>
      <c r="G26" s="713"/>
      <c r="H26" s="714"/>
      <c r="I26" s="708"/>
      <c r="J26" s="722"/>
      <c r="K26" s="723" t="s">
        <v>292</v>
      </c>
      <c r="L26" s="639"/>
      <c r="M26" s="716" t="str">
        <f>UPPER(IF(OR(L26="a",L26="as"),K24,IF(OR(L26="b",L26="bs"),K28,)))</f>
        <v/>
      </c>
      <c r="N26" s="724"/>
      <c r="O26" s="725"/>
      <c r="P26" s="727"/>
      <c r="Q26" s="619"/>
      <c r="R26" s="620"/>
      <c r="S26" s="621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</row>
    <row r="27" spans="1:37" s="623" customFormat="1" ht="12.9" customHeight="1" x14ac:dyDescent="0.25">
      <c r="A27" s="624">
        <v>11</v>
      </c>
      <c r="B27" s="703" t="str">
        <f>IF($E27="","",VLOOKUP($E27,'B-U16-F-VI.kcs elo'!$A$7:$O$22,14))</f>
        <v/>
      </c>
      <c r="C27" s="704" t="str">
        <f>IF($E27="","",VLOOKUP($E27,'B-U16-F-VI.kcs elo'!$A$7:$O$22,15))</f>
        <v/>
      </c>
      <c r="D27" s="704" t="str">
        <f>IF($E27="","",VLOOKUP($E27,'B-U16-F-VI.kcs elo'!$A$7:$O$22,5))</f>
        <v/>
      </c>
      <c r="E27" s="705"/>
      <c r="F27" s="718" t="s">
        <v>386</v>
      </c>
      <c r="G27" s="718" t="str">
        <f>IF($E27="","",VLOOKUP($E27,'B-U16-F-VI.kcs elo'!$A$7:$O$22,3))</f>
        <v/>
      </c>
      <c r="H27" s="718"/>
      <c r="I27" s="718" t="str">
        <f>IF($E27="","",VLOOKUP($E27,'B-U16-F-VI.kcs elo'!$A$7:$O$22,4))</f>
        <v/>
      </c>
      <c r="J27" s="707"/>
      <c r="K27" s="708"/>
      <c r="L27" s="726"/>
      <c r="M27" s="708"/>
      <c r="N27" s="727"/>
      <c r="O27" s="725"/>
      <c r="P27" s="727"/>
      <c r="Q27" s="619"/>
      <c r="R27" s="620"/>
      <c r="S27" s="621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</row>
    <row r="28" spans="1:37" s="623" customFormat="1" ht="12.9" customHeight="1" x14ac:dyDescent="0.25">
      <c r="A28" s="650"/>
      <c r="B28" s="710"/>
      <c r="C28" s="711"/>
      <c r="D28" s="711"/>
      <c r="E28" s="721"/>
      <c r="F28" s="713"/>
      <c r="G28" s="713"/>
      <c r="H28" s="714"/>
      <c r="I28" s="715" t="s">
        <v>292</v>
      </c>
      <c r="J28" s="631" t="s">
        <v>387</v>
      </c>
      <c r="K28" s="716" t="str">
        <f>UPPER(IF(OR(J28="a",J28="as"),F27,IF(OR(J28="b",J28="bs"),F29,)))</f>
        <v xml:space="preserve">SZÁNTÓ </v>
      </c>
      <c r="L28" s="728"/>
      <c r="M28" s="708"/>
      <c r="N28" s="727"/>
      <c r="O28" s="725"/>
      <c r="P28" s="727"/>
      <c r="Q28" s="619"/>
      <c r="R28" s="620"/>
      <c r="S28" s="621"/>
    </row>
    <row r="29" spans="1:37" s="623" customFormat="1" ht="12.9" customHeight="1" x14ac:dyDescent="0.25">
      <c r="A29" s="611">
        <v>12</v>
      </c>
      <c r="B29" s="703">
        <f>IF($E29="","",VLOOKUP($E29,'B-U16-F-VI.kcs elo'!$A$7:$O$22,14))</f>
        <v>0</v>
      </c>
      <c r="C29" s="704">
        <f>IF($E29="","",VLOOKUP($E29,'B-U16-F-VI.kcs elo'!$A$7:$O$22,15))</f>
        <v>0</v>
      </c>
      <c r="D29" s="704" t="str">
        <f>IF($E29="","",VLOOKUP($E29,'B-U16-F-VI.kcs elo'!$A$7:$O$22,5))</f>
        <v>090920</v>
      </c>
      <c r="E29" s="705">
        <v>8</v>
      </c>
      <c r="F29" s="706" t="str">
        <f>UPPER(IF($E29="","",VLOOKUP($E29,'B-U16-F-VI.kcs elo'!$A$7:$O$22,2)))</f>
        <v xml:space="preserve">SZÁNTÓ </v>
      </c>
      <c r="G29" s="706" t="str">
        <f>IF($E29="","",VLOOKUP($E29,'B-U16-F-VI.kcs elo'!$A$7:$O$22,3))</f>
        <v>Péter Benedek</v>
      </c>
      <c r="H29" s="706"/>
      <c r="I29" s="706" t="str">
        <f>IF($E29="","",VLOOKUP($E29,'B-U16-F-VI.kcs elo'!$A$7:$O$22,4))</f>
        <v>Koch V. - Pécs</v>
      </c>
      <c r="J29" s="729"/>
      <c r="K29" s="708"/>
      <c r="L29" s="708"/>
      <c r="M29" s="708"/>
      <c r="N29" s="727"/>
      <c r="O29" s="725"/>
      <c r="P29" s="727"/>
      <c r="Q29" s="619"/>
      <c r="R29" s="620"/>
      <c r="S29" s="621"/>
    </row>
    <row r="30" spans="1:37" s="623" customFormat="1" ht="12.9" customHeight="1" x14ac:dyDescent="0.25">
      <c r="A30" s="624"/>
      <c r="B30" s="710"/>
      <c r="C30" s="711"/>
      <c r="D30" s="711"/>
      <c r="E30" s="721"/>
      <c r="F30" s="708"/>
      <c r="G30" s="708"/>
      <c r="H30" s="730"/>
      <c r="I30" s="731"/>
      <c r="J30" s="722"/>
      <c r="K30" s="708"/>
      <c r="L30" s="708"/>
      <c r="M30" s="723" t="s">
        <v>292</v>
      </c>
      <c r="N30" s="639"/>
      <c r="O30" s="716" t="str">
        <f>UPPER(IF(OR(N30="a",N30="as"),M26,IF(OR(N30="b",N30="bs"),M34,)))</f>
        <v/>
      </c>
      <c r="P30" s="734"/>
      <c r="Q30" s="619"/>
      <c r="R30" s="620"/>
      <c r="S30" s="621"/>
    </row>
    <row r="31" spans="1:37" s="623" customFormat="1" ht="12.9" customHeight="1" x14ac:dyDescent="0.25">
      <c r="A31" s="624">
        <v>13</v>
      </c>
      <c r="B31" s="703">
        <f>IF($E31="","",VLOOKUP($E31,'B-U16-F-VI.kcs elo'!$A$7:$O$22,14))</f>
        <v>0</v>
      </c>
      <c r="C31" s="704">
        <f>IF($E31="","",VLOOKUP($E31,'B-U16-F-VI.kcs elo'!$A$7:$O$22,15))</f>
        <v>0</v>
      </c>
      <c r="D31" s="704" t="str">
        <f>IF($E31="","",VLOOKUP($E31,'B-U16-F-VI.kcs elo'!$A$7:$O$22,5))</f>
        <v>101118</v>
      </c>
      <c r="E31" s="705">
        <v>5</v>
      </c>
      <c r="F31" s="718" t="s">
        <v>415</v>
      </c>
      <c r="G31" s="718" t="str">
        <f>IF($E31="","",VLOOKUP($E31,'B-U16-F-VI.kcs elo'!$A$7:$O$22,3))</f>
        <v>Zalán</v>
      </c>
      <c r="H31" s="718"/>
      <c r="I31" s="718" t="str">
        <f>IF($E31="","",VLOOKUP($E31,'B-U16-F-VI.kcs elo'!$A$7:$O$22,4))</f>
        <v>Bóly</v>
      </c>
      <c r="J31" s="732"/>
      <c r="K31" s="708"/>
      <c r="L31" s="708"/>
      <c r="M31" s="708"/>
      <c r="N31" s="727"/>
      <c r="O31" s="708"/>
      <c r="P31" s="725"/>
      <c r="Q31" s="619"/>
      <c r="R31" s="620"/>
      <c r="S31" s="621"/>
    </row>
    <row r="32" spans="1:37" s="623" customFormat="1" ht="12.9" customHeight="1" x14ac:dyDescent="0.25">
      <c r="A32" s="624"/>
      <c r="B32" s="710"/>
      <c r="C32" s="711"/>
      <c r="D32" s="711"/>
      <c r="E32" s="721"/>
      <c r="F32" s="713"/>
      <c r="G32" s="713"/>
      <c r="H32" s="714"/>
      <c r="I32" s="723" t="s">
        <v>292</v>
      </c>
      <c r="J32" s="631"/>
      <c r="K32" s="716" t="str">
        <f>UPPER(IF(OR(J32="a",J32="as"),F31,IF(OR(J32="b",J32="bs"),F33,)))</f>
        <v/>
      </c>
      <c r="L32" s="716"/>
      <c r="M32" s="708"/>
      <c r="N32" s="727"/>
      <c r="O32" s="725"/>
      <c r="P32" s="725"/>
      <c r="Q32" s="619"/>
      <c r="R32" s="620"/>
      <c r="S32" s="621"/>
    </row>
    <row r="33" spans="1:19" s="623" customFormat="1" ht="12.9" customHeight="1" x14ac:dyDescent="0.25">
      <c r="A33" s="624">
        <v>14</v>
      </c>
      <c r="B33" s="703">
        <f>IF($E33="","",VLOOKUP($E33,'B-U16-F-VI.kcs elo'!$A$7:$O$22,14))</f>
        <v>0</v>
      </c>
      <c r="C33" s="704">
        <f>IF($E33="","",VLOOKUP($E33,'B-U16-F-VI.kcs elo'!$A$7:$O$22,15))</f>
        <v>0</v>
      </c>
      <c r="D33" s="704" t="str">
        <f>IF($E33="","",VLOOKUP($E33,'B-U16-F-VI.kcs elo'!$A$7:$O$22,5))</f>
        <v>090803</v>
      </c>
      <c r="E33" s="705">
        <v>1</v>
      </c>
      <c r="F33" s="718" t="str">
        <f>UPPER(IF($E33="","",VLOOKUP($E33,'B-U16-F-VI.kcs elo'!$A$7:$O$22,2)))</f>
        <v xml:space="preserve">BERTA </v>
      </c>
      <c r="G33" s="718" t="str">
        <f>IF($E33="","",VLOOKUP($E33,'B-U16-F-VI.kcs elo'!$A$7:$O$22,3))</f>
        <v>Botond</v>
      </c>
      <c r="H33" s="718"/>
      <c r="I33" s="718" t="str">
        <f>IF($E33="","",VLOOKUP($E33,'B-U16-F-VI.kcs elo'!$A$7:$O$22,4))</f>
        <v>PTE Babits - Pécs</v>
      </c>
      <c r="J33" s="719"/>
      <c r="K33" s="708"/>
      <c r="L33" s="720"/>
      <c r="M33" s="708"/>
      <c r="N33" s="727"/>
      <c r="O33" s="725"/>
      <c r="P33" s="725"/>
      <c r="Q33" s="619"/>
      <c r="R33" s="620"/>
      <c r="S33" s="621"/>
    </row>
    <row r="34" spans="1:19" s="623" customFormat="1" ht="12.9" customHeight="1" x14ac:dyDescent="0.25">
      <c r="A34" s="624"/>
      <c r="B34" s="710"/>
      <c r="C34" s="711"/>
      <c r="D34" s="711"/>
      <c r="E34" s="721"/>
      <c r="F34" s="713"/>
      <c r="G34" s="713"/>
      <c r="H34" s="714"/>
      <c r="I34" s="708"/>
      <c r="J34" s="722"/>
      <c r="K34" s="723" t="s">
        <v>292</v>
      </c>
      <c r="L34" s="639"/>
      <c r="M34" s="716" t="str">
        <f>UPPER(IF(OR(L34="a",L34="as"),K32,IF(OR(L34="b",L34="bs"),K36,)))</f>
        <v/>
      </c>
      <c r="N34" s="734"/>
      <c r="O34" s="725"/>
      <c r="P34" s="725"/>
      <c r="Q34" s="619"/>
      <c r="R34" s="620"/>
      <c r="S34" s="621"/>
    </row>
    <row r="35" spans="1:19" s="623" customFormat="1" ht="12.9" customHeight="1" x14ac:dyDescent="0.25">
      <c r="A35" s="624">
        <v>15</v>
      </c>
      <c r="B35" s="703" t="str">
        <f>IF($E35="","",VLOOKUP($E35,'B-U16-F-VI.kcs elo'!$A$7:$O$22,14))</f>
        <v/>
      </c>
      <c r="C35" s="704" t="str">
        <f>IF($E35="","",VLOOKUP($E35,'B-U16-F-VI.kcs elo'!$A$7:$O$22,15))</f>
        <v/>
      </c>
      <c r="D35" s="704" t="str">
        <f>IF($E35="","",VLOOKUP($E35,'B-U16-F-VI.kcs elo'!$A$7:$O$22,5))</f>
        <v/>
      </c>
      <c r="E35" s="705"/>
      <c r="F35" s="718" t="s">
        <v>386</v>
      </c>
      <c r="G35" s="718" t="str">
        <f>IF($E35="","",VLOOKUP($E35,'B-U16-F-VI.kcs elo'!$A$7:$O$22,3))</f>
        <v/>
      </c>
      <c r="H35" s="718"/>
      <c r="I35" s="718" t="str">
        <f>IF($E35="","",VLOOKUP($E35,'B-U16-F-VI.kcs elo'!$A$7:$O$22,4))</f>
        <v/>
      </c>
      <c r="J35" s="707"/>
      <c r="K35" s="708"/>
      <c r="L35" s="726"/>
      <c r="M35" s="708"/>
      <c r="N35" s="725"/>
      <c r="O35" s="725"/>
      <c r="P35" s="725"/>
      <c r="Q35" s="619"/>
      <c r="R35" s="620"/>
      <c r="S35" s="621"/>
    </row>
    <row r="36" spans="1:19" s="623" customFormat="1" ht="12.9" customHeight="1" x14ac:dyDescent="0.25">
      <c r="A36" s="624"/>
      <c r="B36" s="710"/>
      <c r="C36" s="711"/>
      <c r="D36" s="711"/>
      <c r="E36" s="712"/>
      <c r="F36" s="713"/>
      <c r="G36" s="713"/>
      <c r="H36" s="714"/>
      <c r="I36" s="723" t="s">
        <v>292</v>
      </c>
      <c r="J36" s="631" t="s">
        <v>387</v>
      </c>
      <c r="K36" s="716" t="str">
        <f>UPPER(IF(OR(J36="a",J36="as"),F35,IF(OR(J36="b",J36="bs"),F37,)))</f>
        <v xml:space="preserve">VÁRNAGY </v>
      </c>
      <c r="L36" s="728"/>
      <c r="M36" s="708"/>
      <c r="N36" s="725"/>
      <c r="O36" s="725"/>
      <c r="P36" s="725"/>
      <c r="Q36" s="619"/>
      <c r="R36" s="620"/>
      <c r="S36" s="621"/>
    </row>
    <row r="37" spans="1:19" s="623" customFormat="1" ht="12.9" customHeight="1" x14ac:dyDescent="0.25">
      <c r="A37" s="611">
        <v>16</v>
      </c>
      <c r="B37" s="703">
        <f>IF($E37="","",VLOOKUP($E37,'B-U16-F-VI.kcs elo'!$A$7:$O$22,14))</f>
        <v>0</v>
      </c>
      <c r="C37" s="704">
        <f>IF($E37="","",VLOOKUP($E37,'B-U16-F-VI.kcs elo'!$A$7:$O$22,15))</f>
        <v>0</v>
      </c>
      <c r="D37" s="704" t="str">
        <f>IF($E37="","",VLOOKUP($E37,'B-U16-F-VI.kcs elo'!$A$7:$O$22,5))</f>
        <v>091227</v>
      </c>
      <c r="E37" s="705">
        <v>10</v>
      </c>
      <c r="F37" s="706" t="str">
        <f>UPPER(IF($E37="","",VLOOKUP($E37,'B-U16-F-VI.kcs elo'!$A$7:$O$22,2)))</f>
        <v xml:space="preserve">VÁRNAGY </v>
      </c>
      <c r="G37" s="706" t="str">
        <f>IF($E37="","",VLOOKUP($E37,'B-U16-F-VI.kcs elo'!$A$7:$O$22,3))</f>
        <v>Péter Ádám</v>
      </c>
      <c r="H37" s="718"/>
      <c r="I37" s="706" t="str">
        <f>IF($E37="","",VLOOKUP($E37,'B-U16-F-VI.kcs elo'!$A$7:$O$22,4))</f>
        <v>Janus - Pécs</v>
      </c>
      <c r="J37" s="729"/>
      <c r="K37" s="708"/>
      <c r="L37" s="708"/>
      <c r="M37" s="708"/>
      <c r="N37" s="725"/>
      <c r="O37" s="725"/>
      <c r="P37" s="725"/>
      <c r="Q37" s="619"/>
      <c r="R37" s="620"/>
      <c r="S37" s="621"/>
    </row>
    <row r="38" spans="1:19" s="623" customFormat="1" ht="9.6" customHeight="1" x14ac:dyDescent="0.25">
      <c r="A38" s="736"/>
      <c r="B38" s="712"/>
      <c r="C38" s="712"/>
      <c r="D38" s="712"/>
      <c r="E38" s="712"/>
      <c r="F38" s="731"/>
      <c r="G38" s="731"/>
      <c r="H38" s="735"/>
      <c r="I38" s="708"/>
      <c r="J38" s="722"/>
      <c r="K38" s="708"/>
      <c r="L38" s="708"/>
      <c r="M38" s="708"/>
      <c r="N38" s="725"/>
      <c r="O38" s="725"/>
      <c r="P38" s="725"/>
      <c r="Q38" s="619"/>
      <c r="R38" s="620"/>
      <c r="S38" s="621"/>
    </row>
    <row r="39" spans="1:19" s="623" customFormat="1" ht="9.6" customHeight="1" x14ac:dyDescent="0.25">
      <c r="A39" s="737"/>
      <c r="B39" s="738"/>
      <c r="C39" s="738"/>
      <c r="D39" s="738"/>
      <c r="E39" s="712"/>
      <c r="F39" s="738"/>
      <c r="G39" s="738"/>
      <c r="H39" s="738"/>
      <c r="I39" s="738"/>
      <c r="J39" s="712"/>
      <c r="K39" s="738"/>
      <c r="L39" s="738"/>
      <c r="M39" s="738"/>
      <c r="N39" s="739"/>
      <c r="O39" s="739"/>
      <c r="P39" s="739"/>
      <c r="Q39" s="619"/>
      <c r="R39" s="620"/>
      <c r="S39" s="621"/>
    </row>
    <row r="40" spans="1:19" s="623" customFormat="1" ht="9.6" customHeight="1" x14ac:dyDescent="0.25">
      <c r="A40" s="736"/>
      <c r="B40" s="712"/>
      <c r="C40" s="712"/>
      <c r="D40" s="712"/>
      <c r="E40" s="712"/>
      <c r="F40" s="738"/>
      <c r="G40" s="738"/>
      <c r="I40" s="738"/>
      <c r="J40" s="712"/>
      <c r="K40" s="738"/>
      <c r="L40" s="738"/>
      <c r="M40" s="740"/>
      <c r="N40" s="712"/>
      <c r="O40" s="738"/>
      <c r="P40" s="739"/>
      <c r="Q40" s="619"/>
      <c r="R40" s="620"/>
      <c r="S40" s="621"/>
    </row>
    <row r="41" spans="1:19" s="623" customFormat="1" ht="9.6" customHeight="1" x14ac:dyDescent="0.25">
      <c r="A41" s="736"/>
      <c r="B41" s="738"/>
      <c r="C41" s="738"/>
      <c r="D41" s="738"/>
      <c r="E41" s="712"/>
      <c r="F41" s="738"/>
      <c r="G41" s="738"/>
      <c r="H41" s="738"/>
      <c r="I41" s="738"/>
      <c r="J41" s="712"/>
      <c r="K41" s="738"/>
      <c r="L41" s="738"/>
      <c r="M41" s="738"/>
      <c r="N41" s="739"/>
      <c r="O41" s="738"/>
      <c r="P41" s="739"/>
      <c r="Q41" s="619"/>
      <c r="R41" s="620"/>
      <c r="S41" s="621"/>
    </row>
    <row r="42" spans="1:19" s="623" customFormat="1" ht="9.6" customHeight="1" x14ac:dyDescent="0.25">
      <c r="A42" s="736"/>
      <c r="B42" s="712"/>
      <c r="C42" s="712"/>
      <c r="D42" s="712"/>
      <c r="E42" s="712"/>
      <c r="F42" s="738"/>
      <c r="G42" s="738"/>
      <c r="I42" s="740"/>
      <c r="J42" s="712"/>
      <c r="K42" s="738"/>
      <c r="L42" s="738"/>
      <c r="M42" s="738"/>
      <c r="N42" s="739"/>
      <c r="O42" s="739"/>
      <c r="P42" s="739"/>
      <c r="Q42" s="619"/>
      <c r="R42" s="620"/>
      <c r="S42" s="621"/>
    </row>
    <row r="43" spans="1:19" s="623" customFormat="1" ht="9.6" customHeight="1" x14ac:dyDescent="0.25">
      <c r="A43" s="736"/>
      <c r="B43" s="738"/>
      <c r="C43" s="738"/>
      <c r="D43" s="738"/>
      <c r="E43" s="712"/>
      <c r="F43" s="738"/>
      <c r="G43" s="738"/>
      <c r="H43" s="738"/>
      <c r="I43" s="738"/>
      <c r="J43" s="712"/>
      <c r="K43" s="738"/>
      <c r="L43" s="741"/>
      <c r="M43" s="738"/>
      <c r="N43" s="739"/>
      <c r="O43" s="739"/>
      <c r="P43" s="739"/>
      <c r="Q43" s="619"/>
      <c r="R43" s="620"/>
      <c r="S43" s="621"/>
    </row>
    <row r="44" spans="1:19" s="623" customFormat="1" ht="9.6" customHeight="1" x14ac:dyDescent="0.25">
      <c r="A44" s="736"/>
      <c r="B44" s="712"/>
      <c r="C44" s="712"/>
      <c r="D44" s="712"/>
      <c r="E44" s="712"/>
      <c r="F44" s="738"/>
      <c r="G44" s="738"/>
      <c r="I44" s="738"/>
      <c r="J44" s="712"/>
      <c r="K44" s="740"/>
      <c r="L44" s="712"/>
      <c r="M44" s="738"/>
      <c r="N44" s="739"/>
      <c r="O44" s="739"/>
      <c r="P44" s="739"/>
      <c r="Q44" s="619"/>
      <c r="R44" s="620"/>
      <c r="S44" s="621"/>
    </row>
    <row r="45" spans="1:19" s="623" customFormat="1" ht="9.6" customHeight="1" x14ac:dyDescent="0.25">
      <c r="A45" s="736"/>
      <c r="B45" s="738"/>
      <c r="C45" s="738"/>
      <c r="D45" s="738"/>
      <c r="E45" s="712"/>
      <c r="F45" s="738"/>
      <c r="G45" s="738"/>
      <c r="H45" s="738"/>
      <c r="I45" s="738"/>
      <c r="J45" s="712"/>
      <c r="K45" s="738"/>
      <c r="L45" s="738"/>
      <c r="M45" s="738"/>
      <c r="N45" s="739"/>
      <c r="O45" s="739"/>
      <c r="P45" s="739"/>
      <c r="Q45" s="619"/>
      <c r="R45" s="620"/>
      <c r="S45" s="621"/>
    </row>
    <row r="46" spans="1:19" s="623" customFormat="1" ht="9.6" customHeight="1" x14ac:dyDescent="0.25">
      <c r="A46" s="736"/>
      <c r="B46" s="712"/>
      <c r="C46" s="712"/>
      <c r="D46" s="712"/>
      <c r="E46" s="712"/>
      <c r="F46" s="738"/>
      <c r="G46" s="738"/>
      <c r="I46" s="740"/>
      <c r="J46" s="712"/>
      <c r="K46" s="738"/>
      <c r="L46" s="738"/>
      <c r="M46" s="738"/>
      <c r="N46" s="739"/>
      <c r="O46" s="739"/>
      <c r="P46" s="739"/>
      <c r="Q46" s="619"/>
      <c r="R46" s="620"/>
      <c r="S46" s="621"/>
    </row>
    <row r="47" spans="1:19" s="623" customFormat="1" ht="9.6" customHeight="1" x14ac:dyDescent="0.25">
      <c r="A47" s="737"/>
      <c r="B47" s="738"/>
      <c r="C47" s="738"/>
      <c r="D47" s="738"/>
      <c r="E47" s="712"/>
      <c r="F47" s="738"/>
      <c r="G47" s="738"/>
      <c r="H47" s="738"/>
      <c r="I47" s="738"/>
      <c r="J47" s="712"/>
      <c r="K47" s="738"/>
      <c r="L47" s="738"/>
      <c r="M47" s="738"/>
      <c r="N47" s="738"/>
      <c r="O47" s="617"/>
      <c r="P47" s="617"/>
      <c r="Q47" s="619"/>
      <c r="R47" s="620"/>
      <c r="S47" s="621"/>
    </row>
    <row r="48" spans="1:19" s="358" customFormat="1" ht="6.75" customHeight="1" x14ac:dyDescent="0.25">
      <c r="A48" s="660"/>
      <c r="B48" s="660"/>
      <c r="C48" s="660"/>
      <c r="D48" s="660"/>
      <c r="E48" s="660"/>
      <c r="F48" s="742"/>
      <c r="G48" s="742"/>
      <c r="H48" s="742"/>
      <c r="I48" s="742"/>
      <c r="J48" s="662"/>
      <c r="K48" s="663"/>
      <c r="L48" s="664"/>
      <c r="M48" s="663"/>
      <c r="N48" s="664"/>
      <c r="O48" s="663"/>
      <c r="P48" s="664"/>
      <c r="Q48" s="663"/>
      <c r="R48" s="664"/>
      <c r="S48" s="656"/>
    </row>
    <row r="49" spans="1:18" s="674" customFormat="1" ht="10.5" customHeight="1" x14ac:dyDescent="0.25">
      <c r="A49" s="490" t="s">
        <v>38</v>
      </c>
      <c r="B49" s="491"/>
      <c r="C49" s="491"/>
      <c r="D49" s="492"/>
      <c r="E49" s="665" t="s">
        <v>2</v>
      </c>
      <c r="F49" s="666" t="s">
        <v>40</v>
      </c>
      <c r="G49" s="665"/>
      <c r="H49" s="667"/>
      <c r="I49" s="668"/>
      <c r="J49" s="665" t="s">
        <v>2</v>
      </c>
      <c r="K49" s="666" t="s">
        <v>49</v>
      </c>
      <c r="L49" s="669"/>
      <c r="M49" s="666" t="s">
        <v>50</v>
      </c>
      <c r="N49" s="670"/>
      <c r="O49" s="671" t="s">
        <v>51</v>
      </c>
      <c r="P49" s="671"/>
      <c r="Q49" s="672"/>
      <c r="R49" s="673"/>
    </row>
    <row r="50" spans="1:18" s="674" customFormat="1" ht="9" customHeight="1" x14ac:dyDescent="0.25">
      <c r="A50" s="743" t="s">
        <v>39</v>
      </c>
      <c r="B50" s="744"/>
      <c r="C50" s="745"/>
      <c r="D50" s="746"/>
      <c r="E50" s="747">
        <v>1</v>
      </c>
      <c r="F50" s="528" t="str">
        <f>IF(E50&gt;$R$57,,UPPER(VLOOKUP(E50,'B-U16-F-VI.kcs elo'!$A$7:$Q$134,2)))</f>
        <v xml:space="preserve">BERTA </v>
      </c>
      <c r="G50" s="677"/>
      <c r="H50" s="528"/>
      <c r="I50" s="521"/>
      <c r="J50" s="748" t="s">
        <v>3</v>
      </c>
      <c r="K50" s="524"/>
      <c r="L50" s="512"/>
      <c r="M50" s="524"/>
      <c r="N50" s="749"/>
      <c r="O50" s="750" t="s">
        <v>41</v>
      </c>
      <c r="P50" s="751"/>
      <c r="Q50" s="751"/>
      <c r="R50" s="752"/>
    </row>
    <row r="51" spans="1:18" s="674" customFormat="1" ht="9" customHeight="1" x14ac:dyDescent="0.25">
      <c r="A51" s="753" t="s">
        <v>48</v>
      </c>
      <c r="B51" s="754"/>
      <c r="C51" s="755"/>
      <c r="D51" s="756"/>
      <c r="E51" s="747">
        <v>2</v>
      </c>
      <c r="F51" s="528" t="str">
        <f>IF(E51&gt;$R$57,,UPPER(VLOOKUP(E51,'B-U16-F-VI.kcs elo'!$A$7:$Q$134,2)))</f>
        <v>SILLYE</v>
      </c>
      <c r="G51" s="677"/>
      <c r="H51" s="528"/>
      <c r="I51" s="521"/>
      <c r="J51" s="748" t="s">
        <v>4</v>
      </c>
      <c r="K51" s="524"/>
      <c r="L51" s="512"/>
      <c r="M51" s="524"/>
      <c r="N51" s="749"/>
      <c r="O51" s="757"/>
      <c r="P51" s="758"/>
      <c r="Q51" s="754"/>
      <c r="R51" s="759"/>
    </row>
    <row r="52" spans="1:18" s="674" customFormat="1" ht="9" customHeight="1" x14ac:dyDescent="0.25">
      <c r="A52" s="525"/>
      <c r="B52" s="526"/>
      <c r="C52" s="683"/>
      <c r="D52" s="527"/>
      <c r="E52" s="747">
        <v>3</v>
      </c>
      <c r="F52" s="528" t="str">
        <f>IF(E52&gt;$R$57,,UPPER(VLOOKUP(E52,'B-U16-F-VI.kcs elo'!$A$7:$Q$134,2)))</f>
        <v xml:space="preserve">PETRINOVICS </v>
      </c>
      <c r="G52" s="677"/>
      <c r="H52" s="528"/>
      <c r="I52" s="521"/>
      <c r="J52" s="748" t="s">
        <v>5</v>
      </c>
      <c r="K52" s="524"/>
      <c r="L52" s="512"/>
      <c r="M52" s="524"/>
      <c r="N52" s="749"/>
      <c r="O52" s="750" t="s">
        <v>42</v>
      </c>
      <c r="P52" s="751"/>
      <c r="Q52" s="751"/>
      <c r="R52" s="752"/>
    </row>
    <row r="53" spans="1:18" s="674" customFormat="1" ht="9" customHeight="1" x14ac:dyDescent="0.25">
      <c r="A53" s="529"/>
      <c r="B53" s="530"/>
      <c r="C53" s="530"/>
      <c r="D53" s="531"/>
      <c r="E53" s="747">
        <v>4</v>
      </c>
      <c r="F53" s="528" t="str">
        <f>IF(E53&gt;$R$57,,UPPER(VLOOKUP(E53,'B-U16-F-VI.kcs elo'!$A$7:$Q$134,2)))</f>
        <v xml:space="preserve">BODOR </v>
      </c>
      <c r="G53" s="677"/>
      <c r="H53" s="528"/>
      <c r="I53" s="521"/>
      <c r="J53" s="748" t="s">
        <v>6</v>
      </c>
      <c r="K53" s="524"/>
      <c r="L53" s="512"/>
      <c r="M53" s="524"/>
      <c r="N53" s="749"/>
      <c r="O53" s="524"/>
      <c r="P53" s="512"/>
      <c r="Q53" s="524"/>
      <c r="R53" s="749"/>
    </row>
    <row r="54" spans="1:18" s="674" customFormat="1" ht="9" customHeight="1" x14ac:dyDescent="0.25">
      <c r="A54" s="534"/>
      <c r="B54" s="535"/>
      <c r="C54" s="535"/>
      <c r="D54" s="536"/>
      <c r="E54" s="747"/>
      <c r="F54" s="528"/>
      <c r="G54" s="677"/>
      <c r="H54" s="528"/>
      <c r="I54" s="521"/>
      <c r="J54" s="748" t="s">
        <v>7</v>
      </c>
      <c r="K54" s="524"/>
      <c r="L54" s="512"/>
      <c r="M54" s="524"/>
      <c r="N54" s="749"/>
      <c r="O54" s="754"/>
      <c r="P54" s="758"/>
      <c r="Q54" s="754"/>
      <c r="R54" s="759"/>
    </row>
    <row r="55" spans="1:18" s="674" customFormat="1" ht="9" customHeight="1" x14ac:dyDescent="0.25">
      <c r="A55" s="537"/>
      <c r="B55" s="538"/>
      <c r="C55" s="530"/>
      <c r="D55" s="531"/>
      <c r="E55" s="747"/>
      <c r="F55" s="528"/>
      <c r="G55" s="677"/>
      <c r="H55" s="528"/>
      <c r="I55" s="521"/>
      <c r="J55" s="748" t="s">
        <v>8</v>
      </c>
      <c r="K55" s="524"/>
      <c r="L55" s="512"/>
      <c r="M55" s="524"/>
      <c r="N55" s="749"/>
      <c r="O55" s="750" t="s">
        <v>31</v>
      </c>
      <c r="P55" s="751"/>
      <c r="Q55" s="751"/>
      <c r="R55" s="752"/>
    </row>
    <row r="56" spans="1:18" s="674" customFormat="1" ht="9" customHeight="1" x14ac:dyDescent="0.25">
      <c r="A56" s="537"/>
      <c r="B56" s="538"/>
      <c r="C56" s="684"/>
      <c r="D56" s="539"/>
      <c r="E56" s="747"/>
      <c r="F56" s="528"/>
      <c r="G56" s="677"/>
      <c r="H56" s="528"/>
      <c r="I56" s="521"/>
      <c r="J56" s="748" t="s">
        <v>9</v>
      </c>
      <c r="K56" s="524"/>
      <c r="L56" s="512"/>
      <c r="M56" s="524"/>
      <c r="N56" s="749"/>
      <c r="O56" s="524"/>
      <c r="P56" s="512"/>
      <c r="Q56" s="524"/>
      <c r="R56" s="749"/>
    </row>
    <row r="57" spans="1:18" s="674" customFormat="1" ht="9" customHeight="1" x14ac:dyDescent="0.25">
      <c r="A57" s="540"/>
      <c r="B57" s="541"/>
      <c r="C57" s="685"/>
      <c r="D57" s="542"/>
      <c r="E57" s="760"/>
      <c r="F57" s="544"/>
      <c r="G57" s="686"/>
      <c r="H57" s="544"/>
      <c r="I57" s="547"/>
      <c r="J57" s="761" t="s">
        <v>10</v>
      </c>
      <c r="K57" s="754"/>
      <c r="L57" s="758"/>
      <c r="M57" s="754"/>
      <c r="N57" s="759"/>
      <c r="O57" s="754" t="str">
        <f>R4</f>
        <v>Nagyistók-Nádasi Judit</v>
      </c>
      <c r="P57" s="758"/>
      <c r="Q57" s="754"/>
      <c r="R57" s="688">
        <f>MIN(4,'B-U16-F-VI.kcs elo'!Q5)</f>
        <v>4</v>
      </c>
    </row>
  </sheetData>
  <mergeCells count="1">
    <mergeCell ref="A4:C4"/>
  </mergeCells>
  <conditionalFormatting sqref="G45:I45 G39:I39 H23 H25 H27 H29 H31 H33 H35 H37 G47:I47 G41:I41 G43:I43 H7 H9 H11 H13 H15 H17 H19 H21">
    <cfRule type="expression" dxfId="154" priority="14" stopIfTrue="1">
      <formula>AND($E7&lt;9,$C7&gt;0)</formula>
    </cfRule>
  </conditionalFormatting>
  <conditionalFormatting sqref="I32 I46 I36 K44 I42 K10 M14 K18 K26 K34 M30 M40 O22 I8 I12 I16 I20 I24 I28">
    <cfRule type="expression" dxfId="153" priority="11" stopIfTrue="1">
      <formula>AND($O$1="CU",I8="Umpire")</formula>
    </cfRule>
    <cfRule type="expression" dxfId="152" priority="12" stopIfTrue="1">
      <formula>AND($O$1="CU",I8&lt;&gt;"Umpire",J8&lt;&gt;"")</formula>
    </cfRule>
    <cfRule type="expression" dxfId="151" priority="13" stopIfTrue="1">
      <formula>AND($O$1="CU",I8&lt;&gt;"Umpire")</formula>
    </cfRule>
  </conditionalFormatting>
  <conditionalFormatting sqref="E39 E47 E45 E43 E41">
    <cfRule type="expression" dxfId="150" priority="10" stopIfTrue="1">
      <formula>AND($E39&lt;9,$C39&gt;0)</formula>
    </cfRule>
  </conditionalFormatting>
  <conditionalFormatting sqref="F41 F43 F45 F47 F39">
    <cfRule type="cellIs" dxfId="149" priority="8" stopIfTrue="1" operator="equal">
      <formula>"Bye"</formula>
    </cfRule>
    <cfRule type="expression" dxfId="148" priority="9" stopIfTrue="1">
      <formula>AND($E39&lt;9,$C39&gt;0)</formula>
    </cfRule>
  </conditionalFormatting>
  <conditionalFormatting sqref="M10 M18 M26 M34 O30 O40 M44 O14 Q22 K8 K12 K16 K20 K24 K28 K32 K36 K42 K46">
    <cfRule type="expression" dxfId="147" priority="6" stopIfTrue="1">
      <formula>J8="as"</formula>
    </cfRule>
    <cfRule type="expression" dxfId="146" priority="7" stopIfTrue="1">
      <formula>J8="bs"</formula>
    </cfRule>
  </conditionalFormatting>
  <conditionalFormatting sqref="B41 B43 B45 B47 B39">
    <cfRule type="cellIs" dxfId="145" priority="4" stopIfTrue="1" operator="equal">
      <formula>"QA"</formula>
    </cfRule>
    <cfRule type="cellIs" dxfId="144" priority="5" stopIfTrue="1" operator="equal">
      <formula>"DA"</formula>
    </cfRule>
  </conditionalFormatting>
  <conditionalFormatting sqref="R57 J8 J12 J16 J20 J24 J28 J32 J36 N30 N14 L10 L34 L18 L26 P22">
    <cfRule type="expression" dxfId="143" priority="3" stopIfTrue="1">
      <formula>$O$1="CU"</formula>
    </cfRule>
  </conditionalFormatting>
  <conditionalFormatting sqref="E9 E7 E11 E13 E15 E17 E19 E21 E23 E25 E27 E29 E31 E33 E35 E37">
    <cfRule type="expression" dxfId="142" priority="2" stopIfTrue="1">
      <formula>$E7&lt;5</formula>
    </cfRule>
  </conditionalFormatting>
  <conditionalFormatting sqref="F35 F37 F25 F33 F31 F29 F27 F23 F19 F21 F9 F17 F15 F13 F11 F7">
    <cfRule type="cellIs" dxfId="141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 xr:uid="{FB0D8716-C438-4B01-BA71-B5F260A1761F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4294967294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5409" r:id="rId4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10" r:id="rId5" name="Button 2">
              <controlPr defaultSize="0" print="0" autoFill="0" autoPict="0" macro="[2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05E8-ADAF-4690-A71F-87DCAC1DD8F1}">
  <sheetPr codeName="Munka7">
    <tabColor indexed="11"/>
  </sheetPr>
  <dimension ref="A1:AS140"/>
  <sheetViews>
    <sheetView workbookViewId="0"/>
  </sheetViews>
  <sheetFormatPr defaultRowHeight="13.2" x14ac:dyDescent="0.25"/>
  <cols>
    <col min="1" max="2" width="3.33203125" style="343" customWidth="1"/>
    <col min="3" max="3" width="4.6640625" style="343" customWidth="1"/>
    <col min="4" max="4" width="7.33203125" style="343" customWidth="1"/>
    <col min="5" max="5" width="4.33203125" style="343" customWidth="1"/>
    <col min="6" max="6" width="12.6640625" style="343" customWidth="1"/>
    <col min="7" max="7" width="2.6640625" style="343" customWidth="1"/>
    <col min="8" max="8" width="7.6640625" style="343" customWidth="1"/>
    <col min="9" max="9" width="5.88671875" style="343" customWidth="1"/>
    <col min="10" max="10" width="1.6640625" style="689" customWidth="1"/>
    <col min="11" max="11" width="10.6640625" style="343" customWidth="1"/>
    <col min="12" max="12" width="1.6640625" style="689" customWidth="1"/>
    <col min="13" max="13" width="10.6640625" style="343" customWidth="1"/>
    <col min="14" max="14" width="1.6640625" style="690" customWidth="1"/>
    <col min="15" max="15" width="10.6640625" style="343" customWidth="1"/>
    <col min="16" max="16" width="1.6640625" style="689" customWidth="1"/>
    <col min="17" max="17" width="10.6640625" style="343" customWidth="1"/>
    <col min="18" max="18" width="1.6640625" style="690" customWidth="1"/>
    <col min="19" max="19" width="9.109375" style="343" hidden="1" customWidth="1"/>
    <col min="20" max="20" width="8.6640625" style="343" customWidth="1"/>
    <col min="21" max="21" width="9.109375" style="343" hidden="1" customWidth="1"/>
    <col min="22" max="24" width="8.88671875" style="343"/>
    <col min="25" max="27" width="0" style="343" hidden="1" customWidth="1"/>
    <col min="28" max="28" width="10.33203125" style="343" hidden="1" customWidth="1"/>
    <col min="29" max="34" width="0" style="343" hidden="1" customWidth="1"/>
    <col min="35" max="37" width="9.109375" style="468" customWidth="1"/>
    <col min="38" max="16384" width="8.88671875" style="343"/>
  </cols>
  <sheetData>
    <row r="1" spans="1:45" s="584" customFormat="1" ht="21.75" customHeight="1" x14ac:dyDescent="0.25">
      <c r="A1" s="583" t="e">
        <f>[3]Altalanos!$A$6</f>
        <v>#REF!</v>
      </c>
      <c r="B1" s="583"/>
      <c r="C1" s="432"/>
      <c r="D1" s="432"/>
      <c r="E1" s="432"/>
      <c r="F1" s="432"/>
      <c r="G1" s="432"/>
      <c r="H1" s="583"/>
      <c r="I1" s="434"/>
      <c r="J1" s="435"/>
      <c r="K1" s="433" t="s">
        <v>47</v>
      </c>
      <c r="L1" s="436"/>
      <c r="M1" s="437"/>
      <c r="N1" s="435"/>
      <c r="O1" s="435" t="s">
        <v>11</v>
      </c>
      <c r="P1" s="435"/>
      <c r="Q1" s="432"/>
      <c r="R1" s="435"/>
      <c r="T1" s="585"/>
      <c r="U1" s="585"/>
      <c r="V1" s="585"/>
      <c r="W1" s="585"/>
      <c r="X1" s="585"/>
      <c r="Y1" s="585"/>
      <c r="Z1" s="585"/>
      <c r="AA1" s="585"/>
      <c r="AB1" s="440" t="e">
        <f>IF($Y$5=1,CONCATENATE(VLOOKUP($Y$3,$AA$2:$AH$14,2)),CONCATENATE(VLOOKUP($Y$3,$AA$16:$AH$25,2)))</f>
        <v>#REF!</v>
      </c>
      <c r="AC1" s="440" t="e">
        <f>IF($Y$5=1,CONCATENATE(VLOOKUP($Y$3,$AA$2:$AH$14,3)),CONCATENATE(VLOOKUP($Y$3,$AA$16:$AH$25,3)))</f>
        <v>#REF!</v>
      </c>
      <c r="AD1" s="440" t="e">
        <f>IF($Y$5=1,CONCATENATE(VLOOKUP($Y$3,$AA$2:$AH$14,4)),CONCATENATE(VLOOKUP($Y$3,$AA$16:$AH$25,4)))</f>
        <v>#REF!</v>
      </c>
      <c r="AE1" s="440" t="e">
        <f>IF($Y$5=1,CONCATENATE(VLOOKUP($Y$3,$AA$2:$AH$14,5)),CONCATENATE(VLOOKUP($Y$3,$AA$16:$AH$25,5)))</f>
        <v>#REF!</v>
      </c>
      <c r="AF1" s="440" t="e">
        <f>IF($Y$5=1,CONCATENATE(VLOOKUP($Y$3,$AA$2:$AH$14,6)),CONCATENATE(VLOOKUP($Y$3,$AA$16:$AH$25,6)))</f>
        <v>#REF!</v>
      </c>
      <c r="AG1" s="440" t="e">
        <f>IF($Y$5=1,CONCATENATE(VLOOKUP($Y$3,$AA$2:$AH$14,7)),CONCATENATE(VLOOKUP($Y$3,$AA$16:$AH$25,7)))</f>
        <v>#REF!</v>
      </c>
      <c r="AH1" s="440" t="e">
        <f>IF($Y$5=1,CONCATENATE(VLOOKUP($Y$3,$AA$2:$AH$14,8)),CONCATENATE(VLOOKUP($Y$3,$AA$16:$AH$25,8)))</f>
        <v>#REF!</v>
      </c>
      <c r="AI1" s="571"/>
      <c r="AJ1" s="571"/>
      <c r="AK1" s="571"/>
    </row>
    <row r="2" spans="1:45" s="586" customFormat="1" x14ac:dyDescent="0.25">
      <c r="A2" s="441" t="s">
        <v>46</v>
      </c>
      <c r="B2" s="442"/>
      <c r="C2" s="442"/>
      <c r="D2" s="442"/>
      <c r="E2" s="442" t="e">
        <f>[3]Altalanos!$A$8</f>
        <v>#REF!</v>
      </c>
      <c r="F2" s="442"/>
      <c r="G2" s="443"/>
      <c r="H2" s="444"/>
      <c r="I2" s="444"/>
      <c r="J2" s="445"/>
      <c r="K2" s="436"/>
      <c r="L2" s="436"/>
      <c r="M2" s="436"/>
      <c r="N2" s="445"/>
      <c r="O2" s="444"/>
      <c r="P2" s="445"/>
      <c r="Q2" s="444"/>
      <c r="R2" s="445"/>
      <c r="T2" s="587"/>
      <c r="U2" s="587"/>
      <c r="V2" s="587"/>
      <c r="W2" s="587"/>
      <c r="X2" s="587"/>
      <c r="Y2" s="448"/>
      <c r="Z2" s="449"/>
      <c r="AA2" s="449" t="s">
        <v>57</v>
      </c>
      <c r="AB2" s="450">
        <v>300</v>
      </c>
      <c r="AC2" s="450">
        <v>250</v>
      </c>
      <c r="AD2" s="450">
        <v>200</v>
      </c>
      <c r="AE2" s="450">
        <v>150</v>
      </c>
      <c r="AF2" s="450">
        <v>120</v>
      </c>
      <c r="AG2" s="450">
        <v>90</v>
      </c>
      <c r="AH2" s="450">
        <v>40</v>
      </c>
      <c r="AI2" s="468"/>
      <c r="AJ2" s="468"/>
      <c r="AK2" s="468"/>
      <c r="AL2" s="587"/>
      <c r="AM2" s="587"/>
      <c r="AN2" s="587"/>
      <c r="AO2" s="587"/>
      <c r="AP2" s="587"/>
      <c r="AQ2" s="587"/>
      <c r="AR2" s="587"/>
      <c r="AS2" s="587"/>
    </row>
    <row r="3" spans="1:45" s="589" customFormat="1" ht="11.25" customHeight="1" x14ac:dyDescent="0.25">
      <c r="A3" s="359" t="s">
        <v>22</v>
      </c>
      <c r="B3" s="359"/>
      <c r="C3" s="359"/>
      <c r="D3" s="359"/>
      <c r="E3" s="359"/>
      <c r="F3" s="359"/>
      <c r="G3" s="359" t="s">
        <v>19</v>
      </c>
      <c r="H3" s="359"/>
      <c r="I3" s="359"/>
      <c r="J3" s="451"/>
      <c r="K3" s="359" t="s">
        <v>27</v>
      </c>
      <c r="L3" s="451"/>
      <c r="M3" s="359"/>
      <c r="N3" s="451"/>
      <c r="O3" s="359"/>
      <c r="P3" s="451"/>
      <c r="Q3" s="359"/>
      <c r="R3" s="452" t="s">
        <v>28</v>
      </c>
      <c r="T3" s="590"/>
      <c r="U3" s="590"/>
      <c r="V3" s="590"/>
      <c r="W3" s="590"/>
      <c r="X3" s="590"/>
      <c r="Y3" s="449" t="str">
        <f>IF(K4="OB","A",IF(K4="IX","W",IF(K4="","",K4)))</f>
        <v/>
      </c>
      <c r="Z3" s="449"/>
      <c r="AA3" s="449" t="s">
        <v>58</v>
      </c>
      <c r="AB3" s="450">
        <v>280</v>
      </c>
      <c r="AC3" s="450">
        <v>230</v>
      </c>
      <c r="AD3" s="450">
        <v>180</v>
      </c>
      <c r="AE3" s="450">
        <v>140</v>
      </c>
      <c r="AF3" s="450">
        <v>80</v>
      </c>
      <c r="AG3" s="450">
        <v>0</v>
      </c>
      <c r="AH3" s="450">
        <v>0</v>
      </c>
      <c r="AI3" s="468"/>
      <c r="AJ3" s="468"/>
      <c r="AK3" s="468"/>
      <c r="AL3" s="590"/>
      <c r="AM3" s="590"/>
      <c r="AN3" s="590"/>
      <c r="AO3" s="590"/>
      <c r="AP3" s="590"/>
      <c r="AQ3" s="590"/>
      <c r="AR3" s="590"/>
      <c r="AS3" s="590"/>
    </row>
    <row r="4" spans="1:45" s="593" customFormat="1" ht="11.25" customHeight="1" thickBot="1" x14ac:dyDescent="0.3">
      <c r="A4" s="456" t="e">
        <f>[3]Altalanos!$A$10</f>
        <v>#REF!</v>
      </c>
      <c r="B4" s="456"/>
      <c r="C4" s="456"/>
      <c r="D4" s="457"/>
      <c r="E4" s="458"/>
      <c r="F4" s="458"/>
      <c r="G4" s="458" t="e">
        <f>[3]Altalanos!$C$10</f>
        <v>#REF!</v>
      </c>
      <c r="H4" s="591"/>
      <c r="I4" s="458"/>
      <c r="J4" s="459"/>
      <c r="K4" s="190"/>
      <c r="L4" s="459"/>
      <c r="M4" s="592"/>
      <c r="N4" s="459"/>
      <c r="O4" s="458"/>
      <c r="P4" s="459"/>
      <c r="Q4" s="458"/>
      <c r="R4" s="460" t="e">
        <f>[3]Altalanos!$E$10</f>
        <v>#REF!</v>
      </c>
      <c r="T4" s="594"/>
      <c r="U4" s="594"/>
      <c r="V4" s="594"/>
      <c r="W4" s="594"/>
      <c r="X4" s="594"/>
      <c r="Y4" s="449"/>
      <c r="Z4" s="449"/>
      <c r="AA4" s="449" t="s">
        <v>74</v>
      </c>
      <c r="AB4" s="450">
        <v>250</v>
      </c>
      <c r="AC4" s="450">
        <v>200</v>
      </c>
      <c r="AD4" s="450">
        <v>150</v>
      </c>
      <c r="AE4" s="450">
        <v>120</v>
      </c>
      <c r="AF4" s="450">
        <v>90</v>
      </c>
      <c r="AG4" s="450">
        <v>60</v>
      </c>
      <c r="AH4" s="450">
        <v>25</v>
      </c>
      <c r="AI4" s="468"/>
      <c r="AJ4" s="468"/>
      <c r="AK4" s="468"/>
      <c r="AL4" s="594"/>
      <c r="AM4" s="594"/>
      <c r="AN4" s="594"/>
      <c r="AO4" s="594"/>
      <c r="AP4" s="594"/>
      <c r="AQ4" s="594"/>
      <c r="AR4" s="594"/>
      <c r="AS4" s="594"/>
    </row>
    <row r="5" spans="1:45" s="589" customFormat="1" x14ac:dyDescent="0.25">
      <c r="A5" s="530"/>
      <c r="B5" s="595" t="s">
        <v>287</v>
      </c>
      <c r="C5" s="596" t="s">
        <v>38</v>
      </c>
      <c r="D5" s="595" t="s">
        <v>288</v>
      </c>
      <c r="E5" s="595" t="s">
        <v>289</v>
      </c>
      <c r="F5" s="597" t="s">
        <v>25</v>
      </c>
      <c r="G5" s="597" t="s">
        <v>26</v>
      </c>
      <c r="H5" s="597"/>
      <c r="I5" s="597" t="s">
        <v>29</v>
      </c>
      <c r="J5" s="597"/>
      <c r="K5" s="595" t="s">
        <v>290</v>
      </c>
      <c r="L5" s="598"/>
      <c r="M5" s="595" t="s">
        <v>269</v>
      </c>
      <c r="N5" s="598"/>
      <c r="O5" s="595" t="s">
        <v>291</v>
      </c>
      <c r="P5" s="598"/>
      <c r="Q5" s="595"/>
      <c r="R5" s="599"/>
      <c r="T5" s="590"/>
      <c r="U5" s="590"/>
      <c r="V5" s="590"/>
      <c r="W5" s="590"/>
      <c r="X5" s="590"/>
      <c r="Y5" s="449" t="e">
        <f>IF(OR([3]Altalanos!$A$8="F1",[3]Altalanos!$A$8="F2",[3]Altalanos!$A$8="N1",[3]Altalanos!$A$8="N2"),1,2)</f>
        <v>#REF!</v>
      </c>
      <c r="Z5" s="449"/>
      <c r="AA5" s="449" t="s">
        <v>75</v>
      </c>
      <c r="AB5" s="450">
        <v>200</v>
      </c>
      <c r="AC5" s="450">
        <v>150</v>
      </c>
      <c r="AD5" s="450">
        <v>120</v>
      </c>
      <c r="AE5" s="450">
        <v>90</v>
      </c>
      <c r="AF5" s="450">
        <v>60</v>
      </c>
      <c r="AG5" s="450">
        <v>40</v>
      </c>
      <c r="AH5" s="450">
        <v>15</v>
      </c>
      <c r="AI5" s="468"/>
      <c r="AJ5" s="468"/>
      <c r="AK5" s="468"/>
      <c r="AL5" s="590"/>
      <c r="AM5" s="590"/>
      <c r="AN5" s="590"/>
      <c r="AO5" s="590"/>
      <c r="AP5" s="590"/>
      <c r="AQ5" s="590"/>
      <c r="AR5" s="590"/>
      <c r="AS5" s="590"/>
    </row>
    <row r="6" spans="1:45" s="606" customFormat="1" ht="11.1" customHeight="1" thickBot="1" x14ac:dyDescent="0.3">
      <c r="A6" s="600"/>
      <c r="B6" s="601"/>
      <c r="C6" s="601"/>
      <c r="D6" s="601"/>
      <c r="E6" s="601"/>
      <c r="F6" s="600" t="str">
        <f>IF(Y3="","",CONCATENATE(VLOOKUP(Y3,AB1:AH1,4)," pont"))</f>
        <v/>
      </c>
      <c r="G6" s="602"/>
      <c r="H6" s="603"/>
      <c r="I6" s="602"/>
      <c r="J6" s="604"/>
      <c r="K6" s="601" t="str">
        <f>IF(Y3="","",CONCATENATE(VLOOKUP(Y3,AB1:AH1,3)," pont"))</f>
        <v/>
      </c>
      <c r="L6" s="604"/>
      <c r="M6" s="601" t="str">
        <f>IF(Y3="","",CONCATENATE(VLOOKUP(Y3,AB1:AH1,2)," pont"))</f>
        <v/>
      </c>
      <c r="N6" s="604"/>
      <c r="O6" s="601" t="str">
        <f>IF(Y3="","",CONCATENATE(VLOOKUP(Y3,AB1:AH1,1)," pont"))</f>
        <v/>
      </c>
      <c r="P6" s="604"/>
      <c r="Q6" s="601"/>
      <c r="R6" s="605"/>
      <c r="T6" s="607"/>
      <c r="U6" s="607"/>
      <c r="V6" s="607"/>
      <c r="W6" s="607"/>
      <c r="X6" s="607"/>
      <c r="Y6" s="608"/>
      <c r="Z6" s="608"/>
      <c r="AA6" s="608" t="s">
        <v>76</v>
      </c>
      <c r="AB6" s="609">
        <v>150</v>
      </c>
      <c r="AC6" s="609">
        <v>120</v>
      </c>
      <c r="AD6" s="609">
        <v>90</v>
      </c>
      <c r="AE6" s="609">
        <v>60</v>
      </c>
      <c r="AF6" s="609">
        <v>40</v>
      </c>
      <c r="AG6" s="609">
        <v>25</v>
      </c>
      <c r="AH6" s="609">
        <v>10</v>
      </c>
      <c r="AI6" s="610"/>
      <c r="AJ6" s="610"/>
      <c r="AK6" s="610"/>
      <c r="AL6" s="607"/>
      <c r="AM6" s="607"/>
      <c r="AN6" s="607"/>
      <c r="AO6" s="607"/>
      <c r="AP6" s="607"/>
      <c r="AQ6" s="607"/>
      <c r="AR6" s="607"/>
      <c r="AS6" s="607"/>
    </row>
    <row r="7" spans="1:45" s="623" customFormat="1" ht="12.9" customHeight="1" x14ac:dyDescent="0.25">
      <c r="A7" s="611">
        <v>1</v>
      </c>
      <c r="B7" s="612" t="str">
        <f>IF($E7="","",VLOOKUP($E7,'[3]1MD ELO'!$A$7:$O$22,14))</f>
        <v/>
      </c>
      <c r="C7" s="558" t="str">
        <f>IF($E7="","",VLOOKUP($E7,'[3]1MD ELO'!$A$7:$O$22,15))</f>
        <v/>
      </c>
      <c r="D7" s="558" t="str">
        <f>IF($E7="","",VLOOKUP($E7,'[3]1MD ELO'!$A$7:$O$22,5))</f>
        <v/>
      </c>
      <c r="E7" s="613"/>
      <c r="F7" s="614" t="str">
        <f>UPPER(IF($E7="","",VLOOKUP($E7,'[3]1MD ELO'!$A$7:$O$22,2)))</f>
        <v/>
      </c>
      <c r="G7" s="614" t="str">
        <f>IF($E7="","",VLOOKUP($E7,'[3]1MD ELO'!$A$7:$O$22,3))</f>
        <v/>
      </c>
      <c r="H7" s="614"/>
      <c r="I7" s="614" t="str">
        <f>IF($E7="","",VLOOKUP($E7,'[3]1MD ELO'!$A$7:$O$22,4))</f>
        <v/>
      </c>
      <c r="J7" s="615"/>
      <c r="K7" s="616"/>
      <c r="L7" s="616"/>
      <c r="M7" s="616"/>
      <c r="N7" s="616"/>
      <c r="O7" s="617"/>
      <c r="P7" s="618"/>
      <c r="Q7" s="619"/>
      <c r="R7" s="620"/>
      <c r="S7" s="621"/>
      <c r="T7" s="621"/>
      <c r="U7" s="622" t="e">
        <f>[3]Birók!P21</f>
        <v>#REF!</v>
      </c>
      <c r="V7" s="621"/>
      <c r="W7" s="621"/>
      <c r="X7" s="621"/>
      <c r="Y7" s="449"/>
      <c r="Z7" s="449"/>
      <c r="AA7" s="449" t="s">
        <v>77</v>
      </c>
      <c r="AB7" s="450">
        <v>120</v>
      </c>
      <c r="AC7" s="450">
        <v>90</v>
      </c>
      <c r="AD7" s="450">
        <v>60</v>
      </c>
      <c r="AE7" s="450">
        <v>40</v>
      </c>
      <c r="AF7" s="450">
        <v>25</v>
      </c>
      <c r="AG7" s="450">
        <v>10</v>
      </c>
      <c r="AH7" s="450">
        <v>5</v>
      </c>
      <c r="AI7" s="468"/>
      <c r="AJ7" s="468"/>
      <c r="AK7" s="468"/>
      <c r="AL7" s="621"/>
      <c r="AM7" s="621"/>
      <c r="AN7" s="621"/>
      <c r="AO7" s="621"/>
      <c r="AP7" s="621"/>
      <c r="AQ7" s="621"/>
      <c r="AR7" s="621"/>
      <c r="AS7" s="621"/>
    </row>
    <row r="8" spans="1:45" s="623" customFormat="1" ht="12.9" customHeight="1" x14ac:dyDescent="0.25">
      <c r="A8" s="624"/>
      <c r="B8" s="625"/>
      <c r="C8" s="626"/>
      <c r="D8" s="626"/>
      <c r="E8" s="627"/>
      <c r="F8" s="628"/>
      <c r="G8" s="628"/>
      <c r="H8" s="629"/>
      <c r="I8" s="630" t="s">
        <v>292</v>
      </c>
      <c r="J8" s="631"/>
      <c r="K8" s="632" t="str">
        <f>UPPER(IF(OR(J8="a",J8="as"),F7,IF(OR(J8="b",J8="bs"),F9,)))</f>
        <v/>
      </c>
      <c r="L8" s="632"/>
      <c r="M8" s="616"/>
      <c r="N8" s="616"/>
      <c r="O8" s="617"/>
      <c r="P8" s="618"/>
      <c r="Q8" s="619"/>
      <c r="R8" s="620"/>
      <c r="S8" s="621"/>
      <c r="T8" s="621"/>
      <c r="U8" s="633" t="e">
        <f>[3]Birók!P22</f>
        <v>#REF!</v>
      </c>
      <c r="V8" s="621"/>
      <c r="W8" s="621"/>
      <c r="X8" s="621"/>
      <c r="Y8" s="449"/>
      <c r="Z8" s="449"/>
      <c r="AA8" s="449" t="s">
        <v>78</v>
      </c>
      <c r="AB8" s="450">
        <v>90</v>
      </c>
      <c r="AC8" s="450">
        <v>60</v>
      </c>
      <c r="AD8" s="450">
        <v>40</v>
      </c>
      <c r="AE8" s="450">
        <v>25</v>
      </c>
      <c r="AF8" s="450">
        <v>10</v>
      </c>
      <c r="AG8" s="450">
        <v>5</v>
      </c>
      <c r="AH8" s="450">
        <v>2</v>
      </c>
      <c r="AI8" s="468"/>
      <c r="AJ8" s="468"/>
      <c r="AK8" s="468"/>
      <c r="AL8" s="621"/>
      <c r="AM8" s="621"/>
      <c r="AN8" s="621"/>
      <c r="AO8" s="621"/>
      <c r="AP8" s="621"/>
      <c r="AQ8" s="621"/>
      <c r="AR8" s="621"/>
      <c r="AS8" s="621"/>
    </row>
    <row r="9" spans="1:45" s="623" customFormat="1" ht="12.9" customHeight="1" x14ac:dyDescent="0.25">
      <c r="A9" s="624">
        <v>2</v>
      </c>
      <c r="B9" s="612" t="str">
        <f>IF($E9="","",VLOOKUP($E9,'[3]1MD ELO'!$A$7:$O$22,14))</f>
        <v/>
      </c>
      <c r="C9" s="558" t="str">
        <f>IF($E9="","",VLOOKUP($E9,'[3]1MD ELO'!$A$7:$O$22,15))</f>
        <v/>
      </c>
      <c r="D9" s="558" t="str">
        <f>IF($E9="","",VLOOKUP($E9,'[3]1MD ELO'!$A$7:$O$22,5))</f>
        <v/>
      </c>
      <c r="E9" s="634"/>
      <c r="F9" s="559" t="str">
        <f>UPPER(IF($E9="","",VLOOKUP($E9,'[3]1MD ELO'!$A$7:$O$22,2)))</f>
        <v/>
      </c>
      <c r="G9" s="559" t="str">
        <f>IF($E9="","",VLOOKUP($E9,'[3]1MD ELO'!$A$7:$O$22,3))</f>
        <v/>
      </c>
      <c r="H9" s="559"/>
      <c r="I9" s="559" t="str">
        <f>IF($E9="","",VLOOKUP($E9,'[3]1MD ELO'!$A$7:$O$22,4))</f>
        <v/>
      </c>
      <c r="J9" s="635"/>
      <c r="K9" s="616"/>
      <c r="L9" s="636"/>
      <c r="M9" s="616"/>
      <c r="N9" s="616"/>
      <c r="O9" s="617"/>
      <c r="P9" s="618"/>
      <c r="Q9" s="619"/>
      <c r="R9" s="620"/>
      <c r="S9" s="621"/>
      <c r="T9" s="621"/>
      <c r="U9" s="633" t="e">
        <f>[3]Birók!P23</f>
        <v>#REF!</v>
      </c>
      <c r="V9" s="621"/>
      <c r="W9" s="621"/>
      <c r="X9" s="621"/>
      <c r="Y9" s="449"/>
      <c r="Z9" s="449"/>
      <c r="AA9" s="449" t="s">
        <v>79</v>
      </c>
      <c r="AB9" s="450">
        <v>60</v>
      </c>
      <c r="AC9" s="450">
        <v>40</v>
      </c>
      <c r="AD9" s="450">
        <v>25</v>
      </c>
      <c r="AE9" s="450">
        <v>10</v>
      </c>
      <c r="AF9" s="450">
        <v>5</v>
      </c>
      <c r="AG9" s="450">
        <v>2</v>
      </c>
      <c r="AH9" s="450">
        <v>1</v>
      </c>
      <c r="AI9" s="468"/>
      <c r="AJ9" s="468"/>
      <c r="AK9" s="468"/>
      <c r="AL9" s="621"/>
      <c r="AM9" s="621"/>
      <c r="AN9" s="621"/>
      <c r="AO9" s="621"/>
      <c r="AP9" s="621"/>
      <c r="AQ9" s="621"/>
      <c r="AR9" s="621"/>
      <c r="AS9" s="621"/>
    </row>
    <row r="10" spans="1:45" s="623" customFormat="1" ht="12.9" customHeight="1" x14ac:dyDescent="0.25">
      <c r="A10" s="624"/>
      <c r="B10" s="625"/>
      <c r="C10" s="626"/>
      <c r="D10" s="626"/>
      <c r="E10" s="637"/>
      <c r="F10" s="628"/>
      <c r="G10" s="628"/>
      <c r="H10" s="629"/>
      <c r="I10" s="628"/>
      <c r="J10" s="638"/>
      <c r="K10" s="630" t="s">
        <v>292</v>
      </c>
      <c r="L10" s="639"/>
      <c r="M10" s="632" t="str">
        <f>UPPER(IF(OR(L10="a",L10="as"),K8,IF(OR(L10="b",L10="bs"),K12,)))</f>
        <v/>
      </c>
      <c r="N10" s="640"/>
      <c r="O10" s="641"/>
      <c r="P10" s="641"/>
      <c r="Q10" s="619"/>
      <c r="R10" s="620"/>
      <c r="S10" s="621"/>
      <c r="T10" s="621"/>
      <c r="U10" s="633" t="e">
        <f>[3]Birók!P24</f>
        <v>#REF!</v>
      </c>
      <c r="V10" s="621"/>
      <c r="W10" s="621"/>
      <c r="X10" s="621"/>
      <c r="Y10" s="449"/>
      <c r="Z10" s="449"/>
      <c r="AA10" s="449" t="s">
        <v>80</v>
      </c>
      <c r="AB10" s="450">
        <v>40</v>
      </c>
      <c r="AC10" s="450">
        <v>25</v>
      </c>
      <c r="AD10" s="450">
        <v>15</v>
      </c>
      <c r="AE10" s="450">
        <v>7</v>
      </c>
      <c r="AF10" s="450">
        <v>4</v>
      </c>
      <c r="AG10" s="450">
        <v>1</v>
      </c>
      <c r="AH10" s="450">
        <v>0</v>
      </c>
      <c r="AI10" s="468"/>
      <c r="AJ10" s="468"/>
      <c r="AK10" s="468"/>
      <c r="AL10" s="621"/>
      <c r="AM10" s="621"/>
      <c r="AN10" s="621"/>
      <c r="AO10" s="621"/>
      <c r="AP10" s="621"/>
      <c r="AQ10" s="621"/>
      <c r="AR10" s="621"/>
      <c r="AS10" s="621"/>
    </row>
    <row r="11" spans="1:45" s="623" customFormat="1" ht="12.9" customHeight="1" x14ac:dyDescent="0.25">
      <c r="A11" s="624">
        <v>3</v>
      </c>
      <c r="B11" s="612" t="str">
        <f>IF($E11="","",VLOOKUP($E11,'[3]1MD ELO'!$A$7:$O$22,14))</f>
        <v/>
      </c>
      <c r="C11" s="558" t="str">
        <f>IF($E11="","",VLOOKUP($E11,'[3]1MD ELO'!$A$7:$O$22,15))</f>
        <v/>
      </c>
      <c r="D11" s="558" t="str">
        <f>IF($E11="","",VLOOKUP($E11,'[3]1MD ELO'!$A$7:$O$22,5))</f>
        <v/>
      </c>
      <c r="E11" s="634"/>
      <c r="F11" s="559" t="str">
        <f>UPPER(IF($E11="","",VLOOKUP($E11,'[3]1MD ELO'!$A$7:$O$22,2)))</f>
        <v/>
      </c>
      <c r="G11" s="559" t="str">
        <f>IF($E11="","",VLOOKUP($E11,'[3]1MD ELO'!$A$7:$O$22,3))</f>
        <v/>
      </c>
      <c r="H11" s="559"/>
      <c r="I11" s="559" t="str">
        <f>IF($E11="","",VLOOKUP($E11,'[3]1MD ELO'!$A$7:$O$22,4))</f>
        <v/>
      </c>
      <c r="J11" s="615"/>
      <c r="K11" s="616"/>
      <c r="L11" s="642"/>
      <c r="M11" s="616"/>
      <c r="N11" s="643"/>
      <c r="O11" s="641"/>
      <c r="P11" s="641"/>
      <c r="Q11" s="619"/>
      <c r="R11" s="620"/>
      <c r="S11" s="621"/>
      <c r="T11" s="621"/>
      <c r="U11" s="633" t="e">
        <f>[3]Birók!P25</f>
        <v>#REF!</v>
      </c>
      <c r="V11" s="621"/>
      <c r="W11" s="621"/>
      <c r="X11" s="621"/>
      <c r="Y11" s="449"/>
      <c r="Z11" s="449"/>
      <c r="AA11" s="449" t="s">
        <v>81</v>
      </c>
      <c r="AB11" s="450">
        <v>25</v>
      </c>
      <c r="AC11" s="450">
        <v>15</v>
      </c>
      <c r="AD11" s="450">
        <v>10</v>
      </c>
      <c r="AE11" s="450">
        <v>6</v>
      </c>
      <c r="AF11" s="450">
        <v>3</v>
      </c>
      <c r="AG11" s="450">
        <v>1</v>
      </c>
      <c r="AH11" s="450">
        <v>0</v>
      </c>
      <c r="AI11" s="468"/>
      <c r="AJ11" s="468"/>
      <c r="AK11" s="468"/>
      <c r="AL11" s="621"/>
      <c r="AM11" s="621"/>
      <c r="AN11" s="621"/>
      <c r="AO11" s="621"/>
      <c r="AP11" s="621"/>
      <c r="AQ11" s="621"/>
      <c r="AR11" s="621"/>
      <c r="AS11" s="621"/>
    </row>
    <row r="12" spans="1:45" s="623" customFormat="1" ht="12.9" customHeight="1" x14ac:dyDescent="0.25">
      <c r="A12" s="624"/>
      <c r="B12" s="625"/>
      <c r="C12" s="626"/>
      <c r="D12" s="626"/>
      <c r="E12" s="637"/>
      <c r="F12" s="628"/>
      <c r="G12" s="628"/>
      <c r="H12" s="629"/>
      <c r="I12" s="630" t="s">
        <v>292</v>
      </c>
      <c r="J12" s="631"/>
      <c r="K12" s="632" t="str">
        <f>UPPER(IF(OR(J12="a",J12="as"),F11,IF(OR(J12="b",J12="bs"),F13,)))</f>
        <v/>
      </c>
      <c r="L12" s="644"/>
      <c r="M12" s="616"/>
      <c r="N12" s="643"/>
      <c r="O12" s="641"/>
      <c r="P12" s="641"/>
      <c r="Q12" s="619"/>
      <c r="R12" s="620"/>
      <c r="S12" s="621"/>
      <c r="T12" s="621"/>
      <c r="U12" s="633" t="e">
        <f>[3]Birók!P26</f>
        <v>#REF!</v>
      </c>
      <c r="V12" s="621"/>
      <c r="W12" s="621"/>
      <c r="X12" s="621"/>
      <c r="Y12" s="449"/>
      <c r="Z12" s="449"/>
      <c r="AA12" s="449" t="s">
        <v>86</v>
      </c>
      <c r="AB12" s="450">
        <v>15</v>
      </c>
      <c r="AC12" s="450">
        <v>10</v>
      </c>
      <c r="AD12" s="450">
        <v>6</v>
      </c>
      <c r="AE12" s="450">
        <v>3</v>
      </c>
      <c r="AF12" s="450">
        <v>1</v>
      </c>
      <c r="AG12" s="450">
        <v>0</v>
      </c>
      <c r="AH12" s="450">
        <v>0</v>
      </c>
      <c r="AI12" s="468"/>
      <c r="AJ12" s="468"/>
      <c r="AK12" s="468"/>
      <c r="AL12" s="621"/>
      <c r="AM12" s="621"/>
      <c r="AN12" s="621"/>
      <c r="AO12" s="621"/>
      <c r="AP12" s="621"/>
      <c r="AQ12" s="621"/>
      <c r="AR12" s="621"/>
      <c r="AS12" s="621"/>
    </row>
    <row r="13" spans="1:45" s="623" customFormat="1" ht="12.9" customHeight="1" x14ac:dyDescent="0.25">
      <c r="A13" s="624">
        <v>4</v>
      </c>
      <c r="B13" s="612" t="str">
        <f>IF($E13="","",VLOOKUP($E13,'[3]1MD ELO'!$A$7:$O$22,14))</f>
        <v/>
      </c>
      <c r="C13" s="558" t="str">
        <f>IF($E13="","",VLOOKUP($E13,'[3]1MD ELO'!$A$7:$O$22,15))</f>
        <v/>
      </c>
      <c r="D13" s="558" t="str">
        <f>IF($E13="","",VLOOKUP($E13,'[3]1MD ELO'!$A$7:$O$22,5))</f>
        <v/>
      </c>
      <c r="E13" s="634"/>
      <c r="F13" s="559" t="str">
        <f>UPPER(IF($E13="","",VLOOKUP($E13,'[3]1MD ELO'!$A$7:$O$22,2)))</f>
        <v/>
      </c>
      <c r="G13" s="559" t="str">
        <f>IF($E13="","",VLOOKUP($E13,'[3]1MD ELO'!$A$7:$O$22,3))</f>
        <v/>
      </c>
      <c r="H13" s="559"/>
      <c r="I13" s="559" t="str">
        <f>IF($E13="","",VLOOKUP($E13,'[3]1MD ELO'!$A$7:$O$22,4))</f>
        <v/>
      </c>
      <c r="J13" s="645"/>
      <c r="K13" s="616"/>
      <c r="L13" s="616"/>
      <c r="M13" s="616"/>
      <c r="N13" s="643"/>
      <c r="O13" s="641"/>
      <c r="P13" s="641"/>
      <c r="Q13" s="619"/>
      <c r="R13" s="620"/>
      <c r="S13" s="621"/>
      <c r="T13" s="621"/>
      <c r="U13" s="633" t="e">
        <f>[3]Birók!P27</f>
        <v>#REF!</v>
      </c>
      <c r="V13" s="621"/>
      <c r="W13" s="621"/>
      <c r="X13" s="621"/>
      <c r="Y13" s="449"/>
      <c r="Z13" s="449"/>
      <c r="AA13" s="449" t="s">
        <v>82</v>
      </c>
      <c r="AB13" s="450">
        <v>10</v>
      </c>
      <c r="AC13" s="450">
        <v>6</v>
      </c>
      <c r="AD13" s="450">
        <v>3</v>
      </c>
      <c r="AE13" s="450">
        <v>1</v>
      </c>
      <c r="AF13" s="450">
        <v>0</v>
      </c>
      <c r="AG13" s="450">
        <v>0</v>
      </c>
      <c r="AH13" s="450">
        <v>0</v>
      </c>
      <c r="AI13" s="468"/>
      <c r="AJ13" s="468"/>
      <c r="AK13" s="468"/>
      <c r="AL13" s="621"/>
      <c r="AM13" s="621"/>
      <c r="AN13" s="621"/>
      <c r="AO13" s="621"/>
      <c r="AP13" s="621"/>
      <c r="AQ13" s="621"/>
      <c r="AR13" s="621"/>
      <c r="AS13" s="621"/>
    </row>
    <row r="14" spans="1:45" s="623" customFormat="1" ht="12.9" customHeight="1" x14ac:dyDescent="0.25">
      <c r="A14" s="624"/>
      <c r="B14" s="625"/>
      <c r="C14" s="626"/>
      <c r="D14" s="626"/>
      <c r="E14" s="637"/>
      <c r="F14" s="628"/>
      <c r="G14" s="628"/>
      <c r="H14" s="629"/>
      <c r="I14" s="628"/>
      <c r="J14" s="638"/>
      <c r="K14" s="616"/>
      <c r="L14" s="616"/>
      <c r="M14" s="630" t="s">
        <v>292</v>
      </c>
      <c r="N14" s="639"/>
      <c r="O14" s="632" t="str">
        <f>UPPER(IF(OR(N14="a",N14="as"),M10,IF(OR(N14="b",N14="bs"),M18,)))</f>
        <v/>
      </c>
      <c r="P14" s="640"/>
      <c r="Q14" s="619"/>
      <c r="R14" s="620"/>
      <c r="S14" s="621"/>
      <c r="T14" s="621"/>
      <c r="U14" s="633" t="e">
        <f>[3]Birók!P28</f>
        <v>#REF!</v>
      </c>
      <c r="V14" s="621"/>
      <c r="W14" s="621"/>
      <c r="X14" s="621"/>
      <c r="Y14" s="449"/>
      <c r="Z14" s="449"/>
      <c r="AA14" s="449" t="s">
        <v>83</v>
      </c>
      <c r="AB14" s="450">
        <v>3</v>
      </c>
      <c r="AC14" s="450">
        <v>2</v>
      </c>
      <c r="AD14" s="450">
        <v>1</v>
      </c>
      <c r="AE14" s="450">
        <v>0</v>
      </c>
      <c r="AF14" s="450">
        <v>0</v>
      </c>
      <c r="AG14" s="450">
        <v>0</v>
      </c>
      <c r="AH14" s="450">
        <v>0</v>
      </c>
      <c r="AI14" s="468"/>
      <c r="AJ14" s="468"/>
      <c r="AK14" s="468"/>
      <c r="AL14" s="621"/>
      <c r="AM14" s="621"/>
      <c r="AN14" s="621"/>
      <c r="AO14" s="621"/>
      <c r="AP14" s="621"/>
      <c r="AQ14" s="621"/>
      <c r="AR14" s="621"/>
      <c r="AS14" s="621"/>
    </row>
    <row r="15" spans="1:45" s="623" customFormat="1" ht="12.9" customHeight="1" x14ac:dyDescent="0.25">
      <c r="A15" s="646">
        <v>5</v>
      </c>
      <c r="B15" s="612" t="str">
        <f>IF($E15="","",VLOOKUP($E15,'[3]1MD ELO'!$A$7:$O$22,14))</f>
        <v/>
      </c>
      <c r="C15" s="558" t="str">
        <f>IF($E15="","",VLOOKUP($E15,'[3]1MD ELO'!$A$7:$O$22,15))</f>
        <v/>
      </c>
      <c r="D15" s="558" t="str">
        <f>IF($E15="","",VLOOKUP($E15,'[3]1MD ELO'!$A$7:$O$22,5))</f>
        <v/>
      </c>
      <c r="E15" s="634"/>
      <c r="F15" s="559" t="str">
        <f>UPPER(IF($E15="","",VLOOKUP($E15,'[3]1MD ELO'!$A$7:$O$22,2)))</f>
        <v/>
      </c>
      <c r="G15" s="559" t="str">
        <f>IF($E15="","",VLOOKUP($E15,'[3]1MD ELO'!$A$7:$O$22,3))</f>
        <v/>
      </c>
      <c r="H15" s="559"/>
      <c r="I15" s="559" t="str">
        <f>IF($E15="","",VLOOKUP($E15,'[3]1MD ELO'!$A$7:$O$22,4))</f>
        <v/>
      </c>
      <c r="J15" s="647"/>
      <c r="K15" s="616"/>
      <c r="L15" s="616"/>
      <c r="M15" s="616"/>
      <c r="N15" s="643"/>
      <c r="O15" s="616"/>
      <c r="P15" s="641"/>
      <c r="Q15" s="619"/>
      <c r="R15" s="620"/>
      <c r="S15" s="621"/>
      <c r="T15" s="621"/>
      <c r="U15" s="633" t="e">
        <f>[3]Birók!P29</f>
        <v>#REF!</v>
      </c>
      <c r="V15" s="621"/>
      <c r="W15" s="621"/>
      <c r="X15" s="621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68"/>
      <c r="AJ15" s="468"/>
      <c r="AK15" s="468"/>
      <c r="AL15" s="621"/>
      <c r="AM15" s="621"/>
      <c r="AN15" s="621"/>
      <c r="AO15" s="621"/>
      <c r="AP15" s="621"/>
      <c r="AQ15" s="621"/>
      <c r="AR15" s="621"/>
      <c r="AS15" s="621"/>
    </row>
    <row r="16" spans="1:45" s="623" customFormat="1" ht="12.9" customHeight="1" thickBot="1" x14ac:dyDescent="0.3">
      <c r="A16" s="624"/>
      <c r="B16" s="625"/>
      <c r="C16" s="626"/>
      <c r="D16" s="626"/>
      <c r="E16" s="637"/>
      <c r="F16" s="628"/>
      <c r="G16" s="628"/>
      <c r="H16" s="629"/>
      <c r="I16" s="630" t="s">
        <v>292</v>
      </c>
      <c r="J16" s="631"/>
      <c r="K16" s="632" t="str">
        <f>UPPER(IF(OR(J16="a",J16="as"),F15,IF(OR(J16="b",J16="bs"),F17,)))</f>
        <v/>
      </c>
      <c r="L16" s="632"/>
      <c r="M16" s="616"/>
      <c r="N16" s="643"/>
      <c r="O16" s="630"/>
      <c r="P16" s="641"/>
      <c r="Q16" s="619"/>
      <c r="R16" s="620"/>
      <c r="S16" s="621"/>
      <c r="T16" s="621"/>
      <c r="U16" s="648" t="e">
        <f>[3]Birók!P30</f>
        <v>#REF!</v>
      </c>
      <c r="V16" s="621"/>
      <c r="W16" s="621"/>
      <c r="X16" s="621"/>
      <c r="Y16" s="449"/>
      <c r="Z16" s="449"/>
      <c r="AA16" s="449" t="s">
        <v>57</v>
      </c>
      <c r="AB16" s="450">
        <v>150</v>
      </c>
      <c r="AC16" s="450">
        <v>120</v>
      </c>
      <c r="AD16" s="450">
        <v>90</v>
      </c>
      <c r="AE16" s="450">
        <v>60</v>
      </c>
      <c r="AF16" s="450">
        <v>40</v>
      </c>
      <c r="AG16" s="450">
        <v>25</v>
      </c>
      <c r="AH16" s="450">
        <v>15</v>
      </c>
      <c r="AI16" s="468"/>
      <c r="AJ16" s="468"/>
      <c r="AK16" s="468"/>
      <c r="AL16" s="621"/>
      <c r="AM16" s="621"/>
      <c r="AN16" s="621"/>
      <c r="AO16" s="621"/>
      <c r="AP16" s="621"/>
      <c r="AQ16" s="621"/>
      <c r="AR16" s="621"/>
      <c r="AS16" s="621"/>
    </row>
    <row r="17" spans="1:45" s="623" customFormat="1" ht="12.9" customHeight="1" x14ac:dyDescent="0.25">
      <c r="A17" s="624">
        <v>6</v>
      </c>
      <c r="B17" s="612" t="str">
        <f>IF($E17="","",VLOOKUP($E17,'[3]1MD ELO'!$A$7:$O$22,14))</f>
        <v/>
      </c>
      <c r="C17" s="558" t="str">
        <f>IF($E17="","",VLOOKUP($E17,'[3]1MD ELO'!$A$7:$O$22,15))</f>
        <v/>
      </c>
      <c r="D17" s="558" t="str">
        <f>IF($E17="","",VLOOKUP($E17,'[3]1MD ELO'!$A$7:$O$22,5))</f>
        <v/>
      </c>
      <c r="E17" s="634"/>
      <c r="F17" s="559" t="str">
        <f>UPPER(IF($E17="","",VLOOKUP($E17,'[3]1MD ELO'!$A$7:$O$22,2)))</f>
        <v/>
      </c>
      <c r="G17" s="559" t="str">
        <f>IF($E17="","",VLOOKUP($E17,'[3]1MD ELO'!$A$7:$O$22,3))</f>
        <v/>
      </c>
      <c r="H17" s="559"/>
      <c r="I17" s="559" t="str">
        <f>IF($E17="","",VLOOKUP($E17,'[3]1MD ELO'!$A$7:$O$22,4))</f>
        <v/>
      </c>
      <c r="J17" s="635"/>
      <c r="K17" s="616"/>
      <c r="L17" s="636"/>
      <c r="M17" s="616"/>
      <c r="N17" s="643"/>
      <c r="O17" s="641"/>
      <c r="P17" s="641"/>
      <c r="Q17" s="619"/>
      <c r="R17" s="620"/>
      <c r="S17" s="621"/>
      <c r="T17" s="621"/>
      <c r="U17" s="621"/>
      <c r="V17" s="621"/>
      <c r="W17" s="621"/>
      <c r="X17" s="621"/>
      <c r="Y17" s="449"/>
      <c r="Z17" s="449"/>
      <c r="AA17" s="449" t="s">
        <v>74</v>
      </c>
      <c r="AB17" s="450">
        <v>120</v>
      </c>
      <c r="AC17" s="450">
        <v>90</v>
      </c>
      <c r="AD17" s="450">
        <v>60</v>
      </c>
      <c r="AE17" s="450">
        <v>40</v>
      </c>
      <c r="AF17" s="450">
        <v>25</v>
      </c>
      <c r="AG17" s="450">
        <v>15</v>
      </c>
      <c r="AH17" s="450">
        <v>8</v>
      </c>
      <c r="AI17" s="468"/>
      <c r="AJ17" s="468"/>
      <c r="AK17" s="468"/>
      <c r="AL17" s="621"/>
      <c r="AM17" s="621"/>
      <c r="AN17" s="621"/>
      <c r="AO17" s="621"/>
      <c r="AP17" s="621"/>
      <c r="AQ17" s="621"/>
      <c r="AR17" s="621"/>
      <c r="AS17" s="621"/>
    </row>
    <row r="18" spans="1:45" s="623" customFormat="1" ht="12.9" customHeight="1" x14ac:dyDescent="0.25">
      <c r="A18" s="624"/>
      <c r="B18" s="625"/>
      <c r="C18" s="626"/>
      <c r="D18" s="626"/>
      <c r="E18" s="637"/>
      <c r="F18" s="628"/>
      <c r="G18" s="628"/>
      <c r="H18" s="629"/>
      <c r="I18" s="628"/>
      <c r="J18" s="638"/>
      <c r="K18" s="630" t="s">
        <v>292</v>
      </c>
      <c r="L18" s="639"/>
      <c r="M18" s="632" t="str">
        <f>UPPER(IF(OR(L18="a",L18="as"),K16,IF(OR(L18="b",L18="bs"),K20,)))</f>
        <v/>
      </c>
      <c r="N18" s="649"/>
      <c r="O18" s="641"/>
      <c r="P18" s="641"/>
      <c r="Q18" s="619"/>
      <c r="R18" s="620"/>
      <c r="S18" s="621"/>
      <c r="T18" s="621"/>
      <c r="U18" s="621"/>
      <c r="V18" s="621"/>
      <c r="W18" s="621"/>
      <c r="X18" s="621"/>
      <c r="Y18" s="449"/>
      <c r="Z18" s="449"/>
      <c r="AA18" s="449" t="s">
        <v>75</v>
      </c>
      <c r="AB18" s="450">
        <v>90</v>
      </c>
      <c r="AC18" s="450">
        <v>60</v>
      </c>
      <c r="AD18" s="450">
        <v>40</v>
      </c>
      <c r="AE18" s="450">
        <v>25</v>
      </c>
      <c r="AF18" s="450">
        <v>15</v>
      </c>
      <c r="AG18" s="450">
        <v>8</v>
      </c>
      <c r="AH18" s="450">
        <v>4</v>
      </c>
      <c r="AI18" s="468"/>
      <c r="AJ18" s="468"/>
      <c r="AK18" s="468"/>
      <c r="AL18" s="621"/>
      <c r="AM18" s="621"/>
      <c r="AN18" s="621"/>
      <c r="AO18" s="621"/>
      <c r="AP18" s="621"/>
      <c r="AQ18" s="621"/>
      <c r="AR18" s="621"/>
      <c r="AS18" s="621"/>
    </row>
    <row r="19" spans="1:45" s="623" customFormat="1" ht="12.9" customHeight="1" x14ac:dyDescent="0.25">
      <c r="A19" s="624">
        <v>7</v>
      </c>
      <c r="B19" s="612" t="str">
        <f>IF($E19="","",VLOOKUP($E19,'[3]1MD ELO'!$A$7:$O$22,14))</f>
        <v/>
      </c>
      <c r="C19" s="558" t="str">
        <f>IF($E19="","",VLOOKUP($E19,'[3]1MD ELO'!$A$7:$O$22,15))</f>
        <v/>
      </c>
      <c r="D19" s="558" t="str">
        <f>IF($E19="","",VLOOKUP($E19,'[3]1MD ELO'!$A$7:$O$22,5))</f>
        <v/>
      </c>
      <c r="E19" s="634"/>
      <c r="F19" s="559" t="str">
        <f>UPPER(IF($E19="","",VLOOKUP($E19,'[3]1MD ELO'!$A$7:$O$22,2)))</f>
        <v/>
      </c>
      <c r="G19" s="559" t="str">
        <f>IF($E19="","",VLOOKUP($E19,'[3]1MD ELO'!$A$7:$O$22,3))</f>
        <v/>
      </c>
      <c r="H19" s="559"/>
      <c r="I19" s="559" t="str">
        <f>IF($E19="","",VLOOKUP($E19,'[3]1MD ELO'!$A$7:$O$22,4))</f>
        <v/>
      </c>
      <c r="J19" s="615"/>
      <c r="K19" s="616"/>
      <c r="L19" s="642"/>
      <c r="M19" s="616"/>
      <c r="N19" s="641"/>
      <c r="O19" s="641"/>
      <c r="P19" s="641"/>
      <c r="Q19" s="619"/>
      <c r="R19" s="620"/>
      <c r="S19" s="621"/>
      <c r="T19" s="621"/>
      <c r="U19" s="621"/>
      <c r="V19" s="621"/>
      <c r="W19" s="621"/>
      <c r="X19" s="621"/>
      <c r="Y19" s="449"/>
      <c r="Z19" s="449"/>
      <c r="AA19" s="449" t="s">
        <v>76</v>
      </c>
      <c r="AB19" s="450">
        <v>60</v>
      </c>
      <c r="AC19" s="450">
        <v>40</v>
      </c>
      <c r="AD19" s="450">
        <v>25</v>
      </c>
      <c r="AE19" s="450">
        <v>15</v>
      </c>
      <c r="AF19" s="450">
        <v>8</v>
      </c>
      <c r="AG19" s="450">
        <v>4</v>
      </c>
      <c r="AH19" s="450">
        <v>2</v>
      </c>
      <c r="AI19" s="468"/>
      <c r="AJ19" s="468"/>
      <c r="AK19" s="468"/>
      <c r="AL19" s="621"/>
      <c r="AM19" s="621"/>
      <c r="AN19" s="621"/>
      <c r="AO19" s="621"/>
      <c r="AP19" s="621"/>
      <c r="AQ19" s="621"/>
      <c r="AR19" s="621"/>
      <c r="AS19" s="621"/>
    </row>
    <row r="20" spans="1:45" s="623" customFormat="1" ht="12.9" customHeight="1" x14ac:dyDescent="0.25">
      <c r="A20" s="624"/>
      <c r="B20" s="625"/>
      <c r="C20" s="626"/>
      <c r="D20" s="626"/>
      <c r="E20" s="627"/>
      <c r="F20" s="628"/>
      <c r="G20" s="628"/>
      <c r="H20" s="629"/>
      <c r="I20" s="630" t="s">
        <v>292</v>
      </c>
      <c r="J20" s="631"/>
      <c r="K20" s="632" t="str">
        <f>UPPER(IF(OR(J20="a",J20="as"),F19,IF(OR(J20="b",J20="bs"),F21,)))</f>
        <v/>
      </c>
      <c r="L20" s="644"/>
      <c r="M20" s="616"/>
      <c r="N20" s="641"/>
      <c r="O20" s="641"/>
      <c r="P20" s="641"/>
      <c r="Q20" s="619"/>
      <c r="R20" s="620"/>
      <c r="S20" s="621"/>
      <c r="T20" s="621"/>
      <c r="U20" s="621"/>
      <c r="V20" s="621"/>
      <c r="W20" s="621"/>
      <c r="X20" s="621"/>
      <c r="Y20" s="449"/>
      <c r="Z20" s="449"/>
      <c r="AA20" s="449" t="s">
        <v>77</v>
      </c>
      <c r="AB20" s="450">
        <v>40</v>
      </c>
      <c r="AC20" s="450">
        <v>25</v>
      </c>
      <c r="AD20" s="450">
        <v>15</v>
      </c>
      <c r="AE20" s="450">
        <v>8</v>
      </c>
      <c r="AF20" s="450">
        <v>4</v>
      </c>
      <c r="AG20" s="450">
        <v>2</v>
      </c>
      <c r="AH20" s="450">
        <v>1</v>
      </c>
      <c r="AI20" s="468"/>
      <c r="AJ20" s="468"/>
      <c r="AK20" s="468"/>
      <c r="AL20" s="621"/>
      <c r="AM20" s="621"/>
      <c r="AN20" s="621"/>
      <c r="AO20" s="621"/>
      <c r="AP20" s="621"/>
      <c r="AQ20" s="621"/>
      <c r="AR20" s="621"/>
      <c r="AS20" s="621"/>
    </row>
    <row r="21" spans="1:45" s="623" customFormat="1" ht="12.9" customHeight="1" x14ac:dyDescent="0.25">
      <c r="A21" s="650">
        <v>8</v>
      </c>
      <c r="B21" s="612" t="str">
        <f>IF($E21="","",VLOOKUP($E21,'[3]1MD ELO'!$A$7:$O$22,14))</f>
        <v/>
      </c>
      <c r="C21" s="558" t="str">
        <f>IF($E21="","",VLOOKUP($E21,'[3]1MD ELO'!$A$7:$O$22,15))</f>
        <v/>
      </c>
      <c r="D21" s="558" t="str">
        <f>IF($E21="","",VLOOKUP($E21,'[3]1MD ELO'!$A$7:$O$22,5))</f>
        <v/>
      </c>
      <c r="E21" s="613"/>
      <c r="F21" s="565" t="str">
        <f>UPPER(IF($E21="","",VLOOKUP($E21,'[3]1MD ELO'!$A$7:$O$22,2)))</f>
        <v/>
      </c>
      <c r="G21" s="565" t="str">
        <f>IF($E21="","",VLOOKUP($E21,'[3]1MD ELO'!$A$7:$O$22,3))</f>
        <v/>
      </c>
      <c r="H21" s="565"/>
      <c r="I21" s="565" t="str">
        <f>IF($E21="","",VLOOKUP($E21,'[3]1MD ELO'!$A$7:$O$22,4))</f>
        <v/>
      </c>
      <c r="J21" s="645"/>
      <c r="K21" s="616"/>
      <c r="L21" s="616"/>
      <c r="M21" s="616"/>
      <c r="N21" s="641"/>
      <c r="O21" s="641"/>
      <c r="P21" s="641"/>
      <c r="Q21" s="619"/>
      <c r="R21" s="620"/>
      <c r="S21" s="621"/>
      <c r="T21" s="621"/>
      <c r="U21" s="621"/>
      <c r="V21" s="621"/>
      <c r="W21" s="621"/>
      <c r="X21" s="621"/>
      <c r="Y21" s="449"/>
      <c r="Z21" s="449"/>
      <c r="AA21" s="449" t="s">
        <v>78</v>
      </c>
      <c r="AB21" s="450">
        <v>25</v>
      </c>
      <c r="AC21" s="450">
        <v>15</v>
      </c>
      <c r="AD21" s="450">
        <v>10</v>
      </c>
      <c r="AE21" s="450">
        <v>6</v>
      </c>
      <c r="AF21" s="450">
        <v>3</v>
      </c>
      <c r="AG21" s="450">
        <v>1</v>
      </c>
      <c r="AH21" s="450">
        <v>0</v>
      </c>
      <c r="AI21" s="468"/>
      <c r="AJ21" s="468"/>
      <c r="AK21" s="468"/>
      <c r="AL21" s="621"/>
      <c r="AM21" s="621"/>
      <c r="AN21" s="621"/>
      <c r="AO21" s="621"/>
      <c r="AP21" s="621"/>
      <c r="AQ21" s="621"/>
      <c r="AR21" s="621"/>
      <c r="AS21" s="621"/>
    </row>
    <row r="22" spans="1:45" s="623" customFormat="1" ht="9.6" customHeight="1" x14ac:dyDescent="0.25">
      <c r="A22" s="651"/>
      <c r="B22" s="617"/>
      <c r="C22" s="617"/>
      <c r="D22" s="617"/>
      <c r="E22" s="627"/>
      <c r="F22" s="617"/>
      <c r="G22" s="617"/>
      <c r="H22" s="617"/>
      <c r="I22" s="617"/>
      <c r="J22" s="627"/>
      <c r="K22" s="617"/>
      <c r="L22" s="617"/>
      <c r="M22" s="617"/>
      <c r="N22" s="619"/>
      <c r="O22" s="619"/>
      <c r="P22" s="619"/>
      <c r="Q22" s="619"/>
      <c r="R22" s="620"/>
      <c r="S22" s="621"/>
      <c r="T22" s="621"/>
      <c r="U22" s="621"/>
      <c r="V22" s="621"/>
      <c r="W22" s="621"/>
      <c r="X22" s="621"/>
      <c r="Y22" s="449"/>
      <c r="Z22" s="449"/>
      <c r="AA22" s="449" t="s">
        <v>79</v>
      </c>
      <c r="AB22" s="450">
        <v>15</v>
      </c>
      <c r="AC22" s="450">
        <v>10</v>
      </c>
      <c r="AD22" s="450">
        <v>6</v>
      </c>
      <c r="AE22" s="450">
        <v>3</v>
      </c>
      <c r="AF22" s="450">
        <v>1</v>
      </c>
      <c r="AG22" s="450">
        <v>0</v>
      </c>
      <c r="AH22" s="450">
        <v>0</v>
      </c>
      <c r="AI22" s="468"/>
      <c r="AJ22" s="468"/>
      <c r="AK22" s="468"/>
      <c r="AL22" s="621"/>
      <c r="AM22" s="621"/>
      <c r="AN22" s="621"/>
      <c r="AO22" s="621"/>
      <c r="AP22" s="621"/>
      <c r="AQ22" s="621"/>
      <c r="AR22" s="621"/>
      <c r="AS22" s="621"/>
    </row>
    <row r="23" spans="1:45" s="623" customFormat="1" ht="9.6" customHeight="1" x14ac:dyDescent="0.25">
      <c r="A23" s="652"/>
      <c r="B23" s="627"/>
      <c r="C23" s="627"/>
      <c r="D23" s="627"/>
      <c r="E23" s="627"/>
      <c r="F23" s="617"/>
      <c r="G23" s="617"/>
      <c r="H23" s="621"/>
      <c r="I23" s="653"/>
      <c r="J23" s="627"/>
      <c r="K23" s="617"/>
      <c r="L23" s="617"/>
      <c r="M23" s="617"/>
      <c r="N23" s="619"/>
      <c r="O23" s="619"/>
      <c r="P23" s="619"/>
      <c r="Q23" s="619"/>
      <c r="R23" s="620"/>
      <c r="S23" s="621"/>
      <c r="T23" s="621"/>
      <c r="U23" s="621"/>
      <c r="V23" s="621"/>
      <c r="W23" s="621"/>
      <c r="X23" s="621"/>
      <c r="Y23" s="449"/>
      <c r="Z23" s="449"/>
      <c r="AA23" s="449" t="s">
        <v>80</v>
      </c>
      <c r="AB23" s="450">
        <v>10</v>
      </c>
      <c r="AC23" s="450">
        <v>6</v>
      </c>
      <c r="AD23" s="450">
        <v>3</v>
      </c>
      <c r="AE23" s="450">
        <v>1</v>
      </c>
      <c r="AF23" s="450">
        <v>0</v>
      </c>
      <c r="AG23" s="450">
        <v>0</v>
      </c>
      <c r="AH23" s="450">
        <v>0</v>
      </c>
      <c r="AI23" s="468"/>
      <c r="AJ23" s="468"/>
      <c r="AK23" s="468"/>
      <c r="AL23" s="621"/>
      <c r="AM23" s="621"/>
      <c r="AN23" s="621"/>
      <c r="AO23" s="621"/>
      <c r="AP23" s="621"/>
      <c r="AQ23" s="621"/>
      <c r="AR23" s="621"/>
      <c r="AS23" s="621"/>
    </row>
    <row r="24" spans="1:45" s="623" customFormat="1" ht="9.6" customHeight="1" x14ac:dyDescent="0.25">
      <c r="A24" s="652"/>
      <c r="B24" s="617"/>
      <c r="C24" s="617"/>
      <c r="D24" s="617"/>
      <c r="E24" s="627"/>
      <c r="F24" s="617"/>
      <c r="G24" s="617"/>
      <c r="H24" s="617"/>
      <c r="I24" s="617"/>
      <c r="J24" s="627"/>
      <c r="K24" s="617"/>
      <c r="L24" s="654"/>
      <c r="M24" s="617"/>
      <c r="N24" s="619"/>
      <c r="O24" s="619"/>
      <c r="P24" s="619"/>
      <c r="Q24" s="619"/>
      <c r="R24" s="620"/>
      <c r="S24" s="621"/>
      <c r="T24" s="621"/>
      <c r="U24" s="621"/>
      <c r="V24" s="621"/>
      <c r="W24" s="621"/>
      <c r="X24" s="621"/>
      <c r="Y24" s="449"/>
      <c r="Z24" s="449"/>
      <c r="AA24" s="449" t="s">
        <v>81</v>
      </c>
      <c r="AB24" s="450">
        <v>6</v>
      </c>
      <c r="AC24" s="450">
        <v>3</v>
      </c>
      <c r="AD24" s="450">
        <v>1</v>
      </c>
      <c r="AE24" s="450">
        <v>0</v>
      </c>
      <c r="AF24" s="450">
        <v>0</v>
      </c>
      <c r="AG24" s="450">
        <v>0</v>
      </c>
      <c r="AH24" s="450">
        <v>0</v>
      </c>
      <c r="AI24" s="468"/>
      <c r="AJ24" s="468"/>
      <c r="AK24" s="468"/>
      <c r="AL24" s="621"/>
      <c r="AM24" s="621"/>
      <c r="AN24" s="621"/>
      <c r="AO24" s="621"/>
      <c r="AP24" s="621"/>
      <c r="AQ24" s="621"/>
      <c r="AR24" s="621"/>
      <c r="AS24" s="621"/>
    </row>
    <row r="25" spans="1:45" s="623" customFormat="1" ht="9.6" customHeight="1" x14ac:dyDescent="0.25">
      <c r="A25" s="652"/>
      <c r="B25" s="627"/>
      <c r="C25" s="627"/>
      <c r="D25" s="627"/>
      <c r="E25" s="627"/>
      <c r="F25" s="617"/>
      <c r="G25" s="617"/>
      <c r="H25" s="621"/>
      <c r="I25" s="617"/>
      <c r="J25" s="627"/>
      <c r="K25" s="653"/>
      <c r="L25" s="627"/>
      <c r="M25" s="617"/>
      <c r="N25" s="619"/>
      <c r="O25" s="619"/>
      <c r="P25" s="619"/>
      <c r="Q25" s="619"/>
      <c r="R25" s="620"/>
      <c r="S25" s="621"/>
      <c r="T25" s="621"/>
      <c r="U25" s="621"/>
      <c r="V25" s="621"/>
      <c r="W25" s="621"/>
      <c r="X25" s="621"/>
      <c r="Y25" s="449"/>
      <c r="Z25" s="449"/>
      <c r="AA25" s="449" t="s">
        <v>86</v>
      </c>
      <c r="AB25" s="450">
        <v>3</v>
      </c>
      <c r="AC25" s="450">
        <v>2</v>
      </c>
      <c r="AD25" s="450">
        <v>1</v>
      </c>
      <c r="AE25" s="450">
        <v>0</v>
      </c>
      <c r="AF25" s="450">
        <v>0</v>
      </c>
      <c r="AG25" s="450">
        <v>0</v>
      </c>
      <c r="AH25" s="450">
        <v>0</v>
      </c>
      <c r="AI25" s="468"/>
      <c r="AJ25" s="468"/>
      <c r="AK25" s="468"/>
      <c r="AL25" s="621"/>
      <c r="AM25" s="621"/>
      <c r="AN25" s="621"/>
      <c r="AO25" s="621"/>
      <c r="AP25" s="621"/>
      <c r="AQ25" s="621"/>
      <c r="AR25" s="621"/>
      <c r="AS25" s="621"/>
    </row>
    <row r="26" spans="1:45" s="623" customFormat="1" ht="9.6" customHeight="1" x14ac:dyDescent="0.25">
      <c r="A26" s="652"/>
      <c r="B26" s="617"/>
      <c r="C26" s="617"/>
      <c r="D26" s="617"/>
      <c r="E26" s="627"/>
      <c r="F26" s="617"/>
      <c r="G26" s="617"/>
      <c r="H26" s="617"/>
      <c r="I26" s="617"/>
      <c r="J26" s="627"/>
      <c r="K26" s="617"/>
      <c r="L26" s="617"/>
      <c r="M26" s="617"/>
      <c r="N26" s="619"/>
      <c r="O26" s="619"/>
      <c r="P26" s="619"/>
      <c r="Q26" s="619"/>
      <c r="R26" s="620"/>
      <c r="S26" s="655"/>
      <c r="T26" s="621"/>
      <c r="U26" s="621"/>
      <c r="V26" s="621"/>
      <c r="W26" s="621"/>
      <c r="X26" s="621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468"/>
      <c r="AJ26" s="468"/>
      <c r="AK26" s="468"/>
      <c r="AL26" s="621"/>
      <c r="AM26" s="621"/>
      <c r="AN26" s="621"/>
      <c r="AO26" s="621"/>
      <c r="AP26" s="621"/>
      <c r="AQ26" s="621"/>
      <c r="AR26" s="621"/>
      <c r="AS26" s="621"/>
    </row>
    <row r="27" spans="1:45" s="623" customFormat="1" ht="9.6" customHeight="1" x14ac:dyDescent="0.25">
      <c r="A27" s="652"/>
      <c r="B27" s="627"/>
      <c r="C27" s="627"/>
      <c r="D27" s="627"/>
      <c r="E27" s="627"/>
      <c r="F27" s="617"/>
      <c r="G27" s="617"/>
      <c r="H27" s="621"/>
      <c r="I27" s="653"/>
      <c r="J27" s="627"/>
      <c r="K27" s="617"/>
      <c r="L27" s="617"/>
      <c r="M27" s="617"/>
      <c r="N27" s="619"/>
      <c r="O27" s="619"/>
      <c r="P27" s="619"/>
      <c r="Q27" s="619"/>
      <c r="R27" s="620"/>
      <c r="S27" s="621"/>
      <c r="T27" s="621"/>
      <c r="U27" s="621"/>
      <c r="V27" s="621"/>
      <c r="W27" s="621"/>
      <c r="X27" s="621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468"/>
      <c r="AJ27" s="468"/>
      <c r="AK27" s="468"/>
      <c r="AL27" s="621"/>
      <c r="AM27" s="621"/>
      <c r="AN27" s="621"/>
      <c r="AO27" s="621"/>
      <c r="AP27" s="621"/>
      <c r="AQ27" s="621"/>
      <c r="AR27" s="621"/>
      <c r="AS27" s="621"/>
    </row>
    <row r="28" spans="1:45" s="623" customFormat="1" ht="9.6" customHeight="1" x14ac:dyDescent="0.25">
      <c r="A28" s="652"/>
      <c r="B28" s="617"/>
      <c r="C28" s="617"/>
      <c r="D28" s="617"/>
      <c r="E28" s="627"/>
      <c r="F28" s="617"/>
      <c r="G28" s="617"/>
      <c r="H28" s="617"/>
      <c r="I28" s="617"/>
      <c r="J28" s="627"/>
      <c r="K28" s="617"/>
      <c r="L28" s="617"/>
      <c r="M28" s="617"/>
      <c r="N28" s="619"/>
      <c r="O28" s="619"/>
      <c r="P28" s="619"/>
      <c r="Q28" s="619"/>
      <c r="R28" s="620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56"/>
      <c r="AJ28" s="656"/>
      <c r="AK28" s="656"/>
      <c r="AL28" s="621"/>
      <c r="AM28" s="621"/>
      <c r="AN28" s="621"/>
      <c r="AO28" s="621"/>
      <c r="AP28" s="621"/>
      <c r="AQ28" s="621"/>
      <c r="AR28" s="621"/>
      <c r="AS28" s="621"/>
    </row>
    <row r="29" spans="1:45" s="623" customFormat="1" ht="9.6" customHeight="1" x14ac:dyDescent="0.25">
      <c r="A29" s="652"/>
      <c r="B29" s="627"/>
      <c r="C29" s="627"/>
      <c r="D29" s="627"/>
      <c r="E29" s="627"/>
      <c r="F29" s="617"/>
      <c r="G29" s="617"/>
      <c r="H29" s="621"/>
      <c r="I29" s="617"/>
      <c r="J29" s="627"/>
      <c r="K29" s="617"/>
      <c r="L29" s="617"/>
      <c r="M29" s="653"/>
      <c r="N29" s="627"/>
      <c r="O29" s="617"/>
      <c r="P29" s="619"/>
      <c r="Q29" s="619"/>
      <c r="R29" s="620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1"/>
      <c r="AG29" s="621"/>
      <c r="AH29" s="621"/>
      <c r="AI29" s="656"/>
      <c r="AJ29" s="656"/>
      <c r="AK29" s="656"/>
      <c r="AL29" s="621"/>
      <c r="AM29" s="621"/>
      <c r="AN29" s="621"/>
      <c r="AO29" s="621"/>
      <c r="AP29" s="621"/>
      <c r="AQ29" s="621"/>
      <c r="AR29" s="621"/>
      <c r="AS29" s="621"/>
    </row>
    <row r="30" spans="1:45" s="623" customFormat="1" ht="9.6" customHeight="1" x14ac:dyDescent="0.25">
      <c r="A30" s="652"/>
      <c r="B30" s="617"/>
      <c r="C30" s="617"/>
      <c r="D30" s="617"/>
      <c r="E30" s="627"/>
      <c r="F30" s="617"/>
      <c r="G30" s="617"/>
      <c r="H30" s="617"/>
      <c r="I30" s="617"/>
      <c r="J30" s="627"/>
      <c r="K30" s="617"/>
      <c r="L30" s="617"/>
      <c r="M30" s="617"/>
      <c r="N30" s="619"/>
      <c r="O30" s="617"/>
      <c r="P30" s="619"/>
      <c r="Q30" s="619"/>
      <c r="R30" s="620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1"/>
      <c r="AE30" s="621"/>
      <c r="AF30" s="621"/>
      <c r="AG30" s="621"/>
      <c r="AH30" s="621"/>
      <c r="AI30" s="656"/>
      <c r="AJ30" s="656"/>
      <c r="AK30" s="656"/>
      <c r="AL30" s="621"/>
      <c r="AM30" s="621"/>
      <c r="AN30" s="621"/>
      <c r="AO30" s="621"/>
      <c r="AP30" s="621"/>
      <c r="AQ30" s="621"/>
      <c r="AR30" s="621"/>
      <c r="AS30" s="621"/>
    </row>
    <row r="31" spans="1:45" s="623" customFormat="1" ht="9.6" customHeight="1" x14ac:dyDescent="0.25">
      <c r="A31" s="652"/>
      <c r="B31" s="627"/>
      <c r="C31" s="627"/>
      <c r="D31" s="627"/>
      <c r="E31" s="627"/>
      <c r="F31" s="617"/>
      <c r="G31" s="617"/>
      <c r="H31" s="621"/>
      <c r="I31" s="653"/>
      <c r="J31" s="627"/>
      <c r="K31" s="617"/>
      <c r="L31" s="617"/>
      <c r="M31" s="617"/>
      <c r="N31" s="619"/>
      <c r="O31" s="619"/>
      <c r="P31" s="619"/>
      <c r="Q31" s="619"/>
      <c r="R31" s="620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  <c r="AC31" s="621"/>
      <c r="AD31" s="621"/>
      <c r="AE31" s="621"/>
      <c r="AF31" s="621"/>
      <c r="AG31" s="621"/>
      <c r="AH31" s="621"/>
      <c r="AI31" s="656"/>
      <c r="AJ31" s="656"/>
      <c r="AK31" s="656"/>
      <c r="AL31" s="621"/>
      <c r="AM31" s="621"/>
      <c r="AN31" s="621"/>
      <c r="AO31" s="621"/>
      <c r="AP31" s="621"/>
      <c r="AQ31" s="621"/>
      <c r="AR31" s="621"/>
      <c r="AS31" s="621"/>
    </row>
    <row r="32" spans="1:45" s="623" customFormat="1" ht="9.6" customHeight="1" x14ac:dyDescent="0.25">
      <c r="A32" s="652"/>
      <c r="B32" s="617"/>
      <c r="C32" s="617"/>
      <c r="D32" s="617"/>
      <c r="E32" s="627"/>
      <c r="F32" s="617"/>
      <c r="G32" s="617"/>
      <c r="H32" s="617"/>
      <c r="I32" s="617"/>
      <c r="J32" s="627"/>
      <c r="K32" s="617"/>
      <c r="L32" s="654"/>
      <c r="M32" s="617"/>
      <c r="N32" s="619"/>
      <c r="O32" s="619"/>
      <c r="P32" s="619"/>
      <c r="Q32" s="619"/>
      <c r="R32" s="620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1"/>
      <c r="AE32" s="621"/>
      <c r="AF32" s="621"/>
      <c r="AG32" s="621"/>
      <c r="AH32" s="621"/>
      <c r="AI32" s="656"/>
      <c r="AJ32" s="656"/>
      <c r="AK32" s="656"/>
      <c r="AL32" s="621"/>
      <c r="AM32" s="621"/>
      <c r="AN32" s="621"/>
      <c r="AO32" s="621"/>
      <c r="AP32" s="621"/>
      <c r="AQ32" s="621"/>
      <c r="AR32" s="621"/>
      <c r="AS32" s="621"/>
    </row>
    <row r="33" spans="1:45" s="623" customFormat="1" ht="9.6" customHeight="1" x14ac:dyDescent="0.25">
      <c r="A33" s="652"/>
      <c r="B33" s="627"/>
      <c r="C33" s="627"/>
      <c r="D33" s="627"/>
      <c r="E33" s="627"/>
      <c r="F33" s="617"/>
      <c r="G33" s="617"/>
      <c r="H33" s="621"/>
      <c r="I33" s="617"/>
      <c r="J33" s="627"/>
      <c r="K33" s="653"/>
      <c r="L33" s="627"/>
      <c r="M33" s="617"/>
      <c r="N33" s="619"/>
      <c r="O33" s="619"/>
      <c r="P33" s="619"/>
      <c r="Q33" s="619"/>
      <c r="R33" s="620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56"/>
      <c r="AJ33" s="656"/>
      <c r="AK33" s="656"/>
      <c r="AL33" s="621"/>
      <c r="AM33" s="621"/>
      <c r="AN33" s="621"/>
      <c r="AO33" s="621"/>
      <c r="AP33" s="621"/>
      <c r="AQ33" s="621"/>
      <c r="AR33" s="621"/>
      <c r="AS33" s="621"/>
    </row>
    <row r="34" spans="1:45" s="623" customFormat="1" ht="9.6" customHeight="1" x14ac:dyDescent="0.25">
      <c r="A34" s="652"/>
      <c r="B34" s="617"/>
      <c r="C34" s="617"/>
      <c r="D34" s="617"/>
      <c r="E34" s="627"/>
      <c r="F34" s="617"/>
      <c r="G34" s="617"/>
      <c r="H34" s="617"/>
      <c r="I34" s="617"/>
      <c r="J34" s="627"/>
      <c r="K34" s="617"/>
      <c r="L34" s="617"/>
      <c r="M34" s="617"/>
      <c r="N34" s="619"/>
      <c r="O34" s="619"/>
      <c r="P34" s="619"/>
      <c r="Q34" s="619"/>
      <c r="R34" s="620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56"/>
      <c r="AJ34" s="656"/>
      <c r="AK34" s="656"/>
      <c r="AL34" s="621"/>
      <c r="AM34" s="621"/>
      <c r="AN34" s="621"/>
      <c r="AO34" s="621"/>
      <c r="AP34" s="621"/>
      <c r="AQ34" s="621"/>
      <c r="AR34" s="621"/>
      <c r="AS34" s="621"/>
    </row>
    <row r="35" spans="1:45" s="623" customFormat="1" ht="9.6" customHeight="1" x14ac:dyDescent="0.25">
      <c r="A35" s="652"/>
      <c r="B35" s="627"/>
      <c r="C35" s="627"/>
      <c r="D35" s="627"/>
      <c r="E35" s="627"/>
      <c r="F35" s="617"/>
      <c r="G35" s="617"/>
      <c r="H35" s="621"/>
      <c r="I35" s="653"/>
      <c r="J35" s="627"/>
      <c r="K35" s="617"/>
      <c r="L35" s="617"/>
      <c r="M35" s="617"/>
      <c r="N35" s="619"/>
      <c r="O35" s="619"/>
      <c r="P35" s="619"/>
      <c r="Q35" s="619"/>
      <c r="R35" s="620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1"/>
      <c r="AE35" s="621"/>
      <c r="AF35" s="621"/>
      <c r="AG35" s="621"/>
      <c r="AH35" s="621"/>
      <c r="AI35" s="656"/>
      <c r="AJ35" s="656"/>
      <c r="AK35" s="656"/>
      <c r="AL35" s="621"/>
      <c r="AM35" s="621"/>
      <c r="AN35" s="621"/>
      <c r="AO35" s="621"/>
      <c r="AP35" s="621"/>
      <c r="AQ35" s="621"/>
      <c r="AR35" s="621"/>
      <c r="AS35" s="621"/>
    </row>
    <row r="36" spans="1:45" s="623" customFormat="1" ht="9.6" customHeight="1" x14ac:dyDescent="0.25">
      <c r="A36" s="651"/>
      <c r="B36" s="617"/>
      <c r="C36" s="617"/>
      <c r="D36" s="617"/>
      <c r="E36" s="627"/>
      <c r="F36" s="617"/>
      <c r="G36" s="617"/>
      <c r="H36" s="617"/>
      <c r="I36" s="617"/>
      <c r="J36" s="627"/>
      <c r="K36" s="617"/>
      <c r="L36" s="617"/>
      <c r="M36" s="617"/>
      <c r="N36" s="617"/>
      <c r="O36" s="617"/>
      <c r="P36" s="617"/>
      <c r="Q36" s="619"/>
      <c r="R36" s="620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56"/>
      <c r="AJ36" s="656"/>
      <c r="AK36" s="656"/>
      <c r="AL36" s="621"/>
      <c r="AM36" s="621"/>
      <c r="AN36" s="621"/>
      <c r="AO36" s="621"/>
      <c r="AP36" s="621"/>
      <c r="AQ36" s="621"/>
      <c r="AR36" s="621"/>
      <c r="AS36" s="621"/>
    </row>
    <row r="37" spans="1:45" s="623" customFormat="1" ht="9.6" customHeight="1" x14ac:dyDescent="0.25">
      <c r="A37" s="652"/>
      <c r="B37" s="627"/>
      <c r="C37" s="627"/>
      <c r="D37" s="627"/>
      <c r="E37" s="627"/>
      <c r="F37" s="657"/>
      <c r="G37" s="657"/>
      <c r="H37" s="658"/>
      <c r="I37" s="616"/>
      <c r="J37" s="638"/>
      <c r="K37" s="616"/>
      <c r="L37" s="616"/>
      <c r="M37" s="616"/>
      <c r="N37" s="641"/>
      <c r="O37" s="641"/>
      <c r="P37" s="641"/>
      <c r="Q37" s="619"/>
      <c r="R37" s="620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1"/>
      <c r="AF37" s="621"/>
      <c r="AG37" s="621"/>
      <c r="AH37" s="621"/>
      <c r="AI37" s="656"/>
      <c r="AJ37" s="656"/>
      <c r="AK37" s="656"/>
      <c r="AL37" s="621"/>
      <c r="AM37" s="621"/>
      <c r="AN37" s="621"/>
      <c r="AO37" s="621"/>
      <c r="AP37" s="621"/>
      <c r="AQ37" s="621"/>
      <c r="AR37" s="621"/>
      <c r="AS37" s="621"/>
    </row>
    <row r="38" spans="1:45" s="623" customFormat="1" ht="9.6" customHeight="1" x14ac:dyDescent="0.25">
      <c r="A38" s="651"/>
      <c r="B38" s="617"/>
      <c r="C38" s="617"/>
      <c r="D38" s="617"/>
      <c r="E38" s="627"/>
      <c r="F38" s="617"/>
      <c r="G38" s="617"/>
      <c r="H38" s="617"/>
      <c r="I38" s="617"/>
      <c r="J38" s="627"/>
      <c r="K38" s="617"/>
      <c r="L38" s="617"/>
      <c r="M38" s="617"/>
      <c r="N38" s="619"/>
      <c r="O38" s="619"/>
      <c r="P38" s="619"/>
      <c r="Q38" s="619"/>
      <c r="R38" s="620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1"/>
      <c r="AF38" s="621"/>
      <c r="AG38" s="621"/>
      <c r="AH38" s="621"/>
      <c r="AI38" s="656"/>
      <c r="AJ38" s="656"/>
      <c r="AK38" s="656"/>
      <c r="AL38" s="621"/>
      <c r="AM38" s="621"/>
      <c r="AN38" s="621"/>
      <c r="AO38" s="621"/>
      <c r="AP38" s="621"/>
      <c r="AQ38" s="621"/>
      <c r="AR38" s="621"/>
      <c r="AS38" s="621"/>
    </row>
    <row r="39" spans="1:45" s="623" customFormat="1" ht="9.6" customHeight="1" x14ac:dyDescent="0.25">
      <c r="A39" s="652"/>
      <c r="B39" s="627"/>
      <c r="C39" s="627"/>
      <c r="D39" s="627"/>
      <c r="E39" s="627"/>
      <c r="F39" s="617"/>
      <c r="G39" s="617"/>
      <c r="H39" s="621"/>
      <c r="I39" s="653"/>
      <c r="J39" s="627"/>
      <c r="K39" s="617"/>
      <c r="L39" s="617"/>
      <c r="M39" s="617"/>
      <c r="N39" s="619"/>
      <c r="O39" s="619"/>
      <c r="P39" s="619"/>
      <c r="Q39" s="619"/>
      <c r="R39" s="620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1"/>
      <c r="AF39" s="621"/>
      <c r="AG39" s="621"/>
      <c r="AH39" s="621"/>
      <c r="AI39" s="656"/>
      <c r="AJ39" s="656"/>
      <c r="AK39" s="656"/>
      <c r="AL39" s="621"/>
      <c r="AM39" s="621"/>
      <c r="AN39" s="621"/>
      <c r="AO39" s="621"/>
      <c r="AP39" s="621"/>
      <c r="AQ39" s="621"/>
      <c r="AR39" s="621"/>
      <c r="AS39" s="621"/>
    </row>
    <row r="40" spans="1:45" s="623" customFormat="1" ht="9.6" customHeight="1" x14ac:dyDescent="0.25">
      <c r="A40" s="652"/>
      <c r="B40" s="617"/>
      <c r="C40" s="617"/>
      <c r="D40" s="617"/>
      <c r="E40" s="627"/>
      <c r="F40" s="617"/>
      <c r="G40" s="617"/>
      <c r="H40" s="617"/>
      <c r="I40" s="617"/>
      <c r="J40" s="627"/>
      <c r="K40" s="617"/>
      <c r="L40" s="654"/>
      <c r="M40" s="617"/>
      <c r="N40" s="619"/>
      <c r="O40" s="619"/>
      <c r="P40" s="619"/>
      <c r="Q40" s="619"/>
      <c r="R40" s="620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1"/>
      <c r="AF40" s="621"/>
      <c r="AG40" s="621"/>
      <c r="AH40" s="621"/>
      <c r="AI40" s="656"/>
      <c r="AJ40" s="656"/>
      <c r="AK40" s="656"/>
      <c r="AL40" s="621"/>
      <c r="AM40" s="621"/>
      <c r="AN40" s="621"/>
      <c r="AO40" s="621"/>
      <c r="AP40" s="621"/>
      <c r="AQ40" s="621"/>
      <c r="AR40" s="621"/>
      <c r="AS40" s="621"/>
    </row>
    <row r="41" spans="1:45" s="623" customFormat="1" ht="9.6" customHeight="1" x14ac:dyDescent="0.25">
      <c r="A41" s="652"/>
      <c r="B41" s="627"/>
      <c r="C41" s="627"/>
      <c r="D41" s="627"/>
      <c r="E41" s="627"/>
      <c r="F41" s="617"/>
      <c r="G41" s="617"/>
      <c r="H41" s="621"/>
      <c r="I41" s="617"/>
      <c r="J41" s="627"/>
      <c r="K41" s="653"/>
      <c r="L41" s="627"/>
      <c r="M41" s="617"/>
      <c r="N41" s="619"/>
      <c r="O41" s="619"/>
      <c r="P41" s="619"/>
      <c r="Q41" s="619"/>
      <c r="R41" s="620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56"/>
      <c r="AJ41" s="656"/>
      <c r="AK41" s="656"/>
      <c r="AL41" s="621"/>
      <c r="AM41" s="621"/>
      <c r="AN41" s="621"/>
      <c r="AO41" s="621"/>
      <c r="AP41" s="621"/>
      <c r="AQ41" s="621"/>
      <c r="AR41" s="621"/>
      <c r="AS41" s="621"/>
    </row>
    <row r="42" spans="1:45" s="623" customFormat="1" ht="9.6" customHeight="1" x14ac:dyDescent="0.25">
      <c r="A42" s="652"/>
      <c r="B42" s="617"/>
      <c r="C42" s="617"/>
      <c r="D42" s="617"/>
      <c r="E42" s="627"/>
      <c r="F42" s="617"/>
      <c r="G42" s="617"/>
      <c r="H42" s="617"/>
      <c r="I42" s="617"/>
      <c r="J42" s="627"/>
      <c r="K42" s="617"/>
      <c r="L42" s="617"/>
      <c r="M42" s="617"/>
      <c r="N42" s="619"/>
      <c r="O42" s="619"/>
      <c r="P42" s="619"/>
      <c r="Q42" s="619"/>
      <c r="R42" s="620"/>
      <c r="S42" s="655"/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56"/>
      <c r="AJ42" s="656"/>
      <c r="AK42" s="656"/>
      <c r="AL42" s="621"/>
      <c r="AM42" s="621"/>
      <c r="AN42" s="621"/>
      <c r="AO42" s="621"/>
      <c r="AP42" s="621"/>
      <c r="AQ42" s="621"/>
      <c r="AR42" s="621"/>
      <c r="AS42" s="621"/>
    </row>
    <row r="43" spans="1:45" s="623" customFormat="1" ht="9.6" customHeight="1" x14ac:dyDescent="0.25">
      <c r="A43" s="652"/>
      <c r="B43" s="627"/>
      <c r="C43" s="627"/>
      <c r="D43" s="627"/>
      <c r="E43" s="627"/>
      <c r="F43" s="617"/>
      <c r="G43" s="617"/>
      <c r="H43" s="621"/>
      <c r="I43" s="653"/>
      <c r="J43" s="627"/>
      <c r="K43" s="617"/>
      <c r="L43" s="617"/>
      <c r="M43" s="617"/>
      <c r="N43" s="619"/>
      <c r="O43" s="619"/>
      <c r="P43" s="619"/>
      <c r="Q43" s="619"/>
      <c r="R43" s="620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  <c r="AC43" s="621"/>
      <c r="AD43" s="621"/>
      <c r="AE43" s="621"/>
      <c r="AF43" s="621"/>
      <c r="AG43" s="621"/>
      <c r="AH43" s="621"/>
      <c r="AI43" s="656"/>
      <c r="AJ43" s="656"/>
      <c r="AK43" s="656"/>
      <c r="AL43" s="621"/>
      <c r="AM43" s="621"/>
      <c r="AN43" s="621"/>
      <c r="AO43" s="621"/>
      <c r="AP43" s="621"/>
      <c r="AQ43" s="621"/>
      <c r="AR43" s="621"/>
      <c r="AS43" s="621"/>
    </row>
    <row r="44" spans="1:45" s="623" customFormat="1" ht="9.6" customHeight="1" x14ac:dyDescent="0.25">
      <c r="A44" s="652"/>
      <c r="B44" s="617"/>
      <c r="C44" s="617"/>
      <c r="D44" s="617"/>
      <c r="E44" s="627"/>
      <c r="F44" s="617"/>
      <c r="G44" s="617"/>
      <c r="H44" s="617"/>
      <c r="I44" s="617"/>
      <c r="J44" s="627"/>
      <c r="K44" s="617"/>
      <c r="L44" s="617"/>
      <c r="M44" s="617"/>
      <c r="N44" s="619"/>
      <c r="O44" s="619"/>
      <c r="P44" s="619"/>
      <c r="Q44" s="619"/>
      <c r="R44" s="620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  <c r="AC44" s="621"/>
      <c r="AD44" s="621"/>
      <c r="AE44" s="621"/>
      <c r="AF44" s="621"/>
      <c r="AG44" s="621"/>
      <c r="AH44" s="621"/>
      <c r="AI44" s="656"/>
      <c r="AJ44" s="656"/>
      <c r="AK44" s="656"/>
      <c r="AL44" s="621"/>
      <c r="AM44" s="621"/>
      <c r="AN44" s="621"/>
      <c r="AO44" s="621"/>
      <c r="AP44" s="621"/>
      <c r="AQ44" s="621"/>
      <c r="AR44" s="621"/>
      <c r="AS44" s="621"/>
    </row>
    <row r="45" spans="1:45" s="623" customFormat="1" ht="9.6" customHeight="1" x14ac:dyDescent="0.25">
      <c r="A45" s="652"/>
      <c r="B45" s="627"/>
      <c r="C45" s="627"/>
      <c r="D45" s="627"/>
      <c r="E45" s="627"/>
      <c r="F45" s="617"/>
      <c r="G45" s="617"/>
      <c r="H45" s="621"/>
      <c r="I45" s="617"/>
      <c r="J45" s="627"/>
      <c r="K45" s="617"/>
      <c r="L45" s="617"/>
      <c r="M45" s="653"/>
      <c r="N45" s="627"/>
      <c r="O45" s="617"/>
      <c r="P45" s="619"/>
      <c r="Q45" s="619"/>
      <c r="R45" s="620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  <c r="AC45" s="621"/>
      <c r="AD45" s="621"/>
      <c r="AE45" s="621"/>
      <c r="AF45" s="621"/>
      <c r="AG45" s="621"/>
      <c r="AH45" s="621"/>
      <c r="AI45" s="656"/>
      <c r="AJ45" s="656"/>
      <c r="AK45" s="656"/>
      <c r="AL45" s="621"/>
      <c r="AM45" s="621"/>
      <c r="AN45" s="621"/>
      <c r="AO45" s="621"/>
      <c r="AP45" s="621"/>
      <c r="AQ45" s="621"/>
      <c r="AR45" s="621"/>
      <c r="AS45" s="621"/>
    </row>
    <row r="46" spans="1:45" s="623" customFormat="1" ht="9.6" customHeight="1" x14ac:dyDescent="0.25">
      <c r="A46" s="652"/>
      <c r="B46" s="617"/>
      <c r="C46" s="617"/>
      <c r="D46" s="617"/>
      <c r="E46" s="627"/>
      <c r="F46" s="617"/>
      <c r="G46" s="617"/>
      <c r="H46" s="617"/>
      <c r="I46" s="617"/>
      <c r="J46" s="627"/>
      <c r="K46" s="617"/>
      <c r="L46" s="617"/>
      <c r="M46" s="617"/>
      <c r="N46" s="619"/>
      <c r="O46" s="617"/>
      <c r="P46" s="619"/>
      <c r="Q46" s="619"/>
      <c r="R46" s="620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56"/>
      <c r="AJ46" s="656"/>
      <c r="AK46" s="656"/>
      <c r="AL46" s="621"/>
      <c r="AM46" s="621"/>
      <c r="AN46" s="621"/>
      <c r="AO46" s="621"/>
      <c r="AP46" s="621"/>
      <c r="AQ46" s="621"/>
      <c r="AR46" s="621"/>
      <c r="AS46" s="621"/>
    </row>
    <row r="47" spans="1:45" s="623" customFormat="1" ht="9.6" customHeight="1" x14ac:dyDescent="0.25">
      <c r="A47" s="652"/>
      <c r="B47" s="627"/>
      <c r="C47" s="627"/>
      <c r="D47" s="627"/>
      <c r="E47" s="627"/>
      <c r="F47" s="617"/>
      <c r="G47" s="617"/>
      <c r="H47" s="621"/>
      <c r="I47" s="653"/>
      <c r="J47" s="627"/>
      <c r="K47" s="617"/>
      <c r="L47" s="617"/>
      <c r="M47" s="617"/>
      <c r="N47" s="619"/>
      <c r="O47" s="619"/>
      <c r="P47" s="619"/>
      <c r="Q47" s="619"/>
      <c r="R47" s="620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56"/>
      <c r="AJ47" s="656"/>
      <c r="AK47" s="656"/>
      <c r="AL47" s="621"/>
      <c r="AM47" s="621"/>
      <c r="AN47" s="621"/>
      <c r="AO47" s="621"/>
      <c r="AP47" s="621"/>
      <c r="AQ47" s="621"/>
      <c r="AR47" s="621"/>
      <c r="AS47" s="621"/>
    </row>
    <row r="48" spans="1:45" s="623" customFormat="1" ht="9.6" customHeight="1" x14ac:dyDescent="0.25">
      <c r="A48" s="652"/>
      <c r="B48" s="617"/>
      <c r="C48" s="617"/>
      <c r="D48" s="617"/>
      <c r="E48" s="627"/>
      <c r="F48" s="617"/>
      <c r="G48" s="617"/>
      <c r="H48" s="617"/>
      <c r="I48" s="617"/>
      <c r="J48" s="627"/>
      <c r="K48" s="617"/>
      <c r="L48" s="654"/>
      <c r="M48" s="617"/>
      <c r="N48" s="619"/>
      <c r="O48" s="619"/>
      <c r="P48" s="619"/>
      <c r="Q48" s="619"/>
      <c r="R48" s="620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56"/>
      <c r="AJ48" s="656"/>
      <c r="AK48" s="656"/>
      <c r="AL48" s="621"/>
      <c r="AM48" s="621"/>
      <c r="AN48" s="621"/>
      <c r="AO48" s="621"/>
      <c r="AP48" s="621"/>
      <c r="AQ48" s="621"/>
      <c r="AR48" s="621"/>
      <c r="AS48" s="621"/>
    </row>
    <row r="49" spans="1:45" s="623" customFormat="1" ht="9.6" customHeight="1" x14ac:dyDescent="0.25">
      <c r="A49" s="652"/>
      <c r="B49" s="627"/>
      <c r="C49" s="627"/>
      <c r="D49" s="627"/>
      <c r="E49" s="627"/>
      <c r="F49" s="617"/>
      <c r="G49" s="617"/>
      <c r="H49" s="621"/>
      <c r="I49" s="617"/>
      <c r="J49" s="627"/>
      <c r="K49" s="653"/>
      <c r="L49" s="627"/>
      <c r="M49" s="617"/>
      <c r="N49" s="619"/>
      <c r="O49" s="619"/>
      <c r="P49" s="619"/>
      <c r="Q49" s="619"/>
      <c r="R49" s="620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56"/>
      <c r="AJ49" s="656"/>
      <c r="AK49" s="656"/>
      <c r="AL49" s="621"/>
      <c r="AM49" s="621"/>
      <c r="AN49" s="621"/>
      <c r="AO49" s="621"/>
      <c r="AP49" s="621"/>
      <c r="AQ49" s="621"/>
      <c r="AR49" s="621"/>
      <c r="AS49" s="621"/>
    </row>
    <row r="50" spans="1:45" s="623" customFormat="1" ht="9.6" customHeight="1" x14ac:dyDescent="0.25">
      <c r="A50" s="652"/>
      <c r="B50" s="617"/>
      <c r="C50" s="617"/>
      <c r="D50" s="617"/>
      <c r="E50" s="627"/>
      <c r="F50" s="617"/>
      <c r="G50" s="617"/>
      <c r="H50" s="617"/>
      <c r="I50" s="617"/>
      <c r="J50" s="627"/>
      <c r="K50" s="617"/>
      <c r="L50" s="617"/>
      <c r="M50" s="617"/>
      <c r="N50" s="619"/>
      <c r="O50" s="619"/>
      <c r="P50" s="619"/>
      <c r="Q50" s="619"/>
      <c r="R50" s="620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56"/>
      <c r="AJ50" s="656"/>
      <c r="AK50" s="656"/>
      <c r="AL50" s="621"/>
      <c r="AM50" s="621"/>
      <c r="AN50" s="621"/>
      <c r="AO50" s="621"/>
      <c r="AP50" s="621"/>
      <c r="AQ50" s="621"/>
      <c r="AR50" s="621"/>
      <c r="AS50" s="621"/>
    </row>
    <row r="51" spans="1:45" s="623" customFormat="1" ht="9.6" customHeight="1" x14ac:dyDescent="0.25">
      <c r="A51" s="652"/>
      <c r="B51" s="627"/>
      <c r="C51" s="627"/>
      <c r="D51" s="627"/>
      <c r="E51" s="627"/>
      <c r="F51" s="617"/>
      <c r="G51" s="617"/>
      <c r="H51" s="621"/>
      <c r="I51" s="653"/>
      <c r="J51" s="627"/>
      <c r="K51" s="617"/>
      <c r="L51" s="617"/>
      <c r="M51" s="617"/>
      <c r="N51" s="619"/>
      <c r="O51" s="619"/>
      <c r="P51" s="619"/>
      <c r="Q51" s="619"/>
      <c r="R51" s="620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56"/>
      <c r="AJ51" s="656"/>
      <c r="AK51" s="656"/>
      <c r="AL51" s="621"/>
      <c r="AM51" s="621"/>
      <c r="AN51" s="621"/>
      <c r="AO51" s="621"/>
      <c r="AP51" s="621"/>
      <c r="AQ51" s="621"/>
      <c r="AR51" s="621"/>
      <c r="AS51" s="621"/>
    </row>
    <row r="52" spans="1:45" s="623" customFormat="1" ht="9.6" customHeight="1" x14ac:dyDescent="0.25">
      <c r="A52" s="651"/>
      <c r="B52" s="617"/>
      <c r="C52" s="617"/>
      <c r="D52" s="617"/>
      <c r="E52" s="627"/>
      <c r="F52" s="659"/>
      <c r="G52" s="659"/>
      <c r="H52" s="659"/>
      <c r="I52" s="659"/>
      <c r="J52" s="627"/>
      <c r="K52" s="617"/>
      <c r="L52" s="617"/>
      <c r="M52" s="617"/>
      <c r="N52" s="617"/>
      <c r="O52" s="617"/>
      <c r="P52" s="617"/>
      <c r="Q52" s="619"/>
      <c r="R52" s="620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  <c r="AC52" s="621"/>
      <c r="AD52" s="621"/>
      <c r="AE52" s="621"/>
      <c r="AF52" s="621"/>
      <c r="AG52" s="621"/>
      <c r="AH52" s="621"/>
      <c r="AI52" s="656"/>
      <c r="AJ52" s="656"/>
      <c r="AK52" s="656"/>
      <c r="AL52" s="621"/>
      <c r="AM52" s="621"/>
      <c r="AN52" s="621"/>
      <c r="AO52" s="621"/>
      <c r="AP52" s="621"/>
      <c r="AQ52" s="621"/>
      <c r="AR52" s="621"/>
      <c r="AS52" s="621"/>
    </row>
    <row r="53" spans="1:45" s="358" customFormat="1" ht="6.75" customHeight="1" x14ac:dyDescent="0.25">
      <c r="A53" s="660"/>
      <c r="B53" s="660"/>
      <c r="C53" s="660"/>
      <c r="D53" s="660"/>
      <c r="E53" s="660"/>
      <c r="F53" s="661"/>
      <c r="G53" s="661"/>
      <c r="H53" s="661"/>
      <c r="I53" s="661"/>
      <c r="J53" s="662"/>
      <c r="K53" s="661"/>
      <c r="L53" s="664"/>
      <c r="M53" s="661"/>
      <c r="N53" s="664"/>
      <c r="O53" s="661"/>
      <c r="P53" s="664"/>
      <c r="Q53" s="661"/>
      <c r="R53" s="664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656"/>
      <c r="AS53" s="656"/>
    </row>
    <row r="54" spans="1:45" s="674" customFormat="1" ht="10.5" customHeight="1" x14ac:dyDescent="0.25">
      <c r="A54" s="490" t="s">
        <v>38</v>
      </c>
      <c r="B54" s="491"/>
      <c r="C54" s="491"/>
      <c r="D54" s="492"/>
      <c r="E54" s="665" t="s">
        <v>2</v>
      </c>
      <c r="F54" s="666" t="s">
        <v>40</v>
      </c>
      <c r="G54" s="665"/>
      <c r="H54" s="667"/>
      <c r="I54" s="668"/>
      <c r="J54" s="665" t="s">
        <v>2</v>
      </c>
      <c r="K54" s="666" t="s">
        <v>49</v>
      </c>
      <c r="L54" s="669"/>
      <c r="M54" s="666" t="s">
        <v>50</v>
      </c>
      <c r="N54" s="670"/>
      <c r="O54" s="671" t="s">
        <v>51</v>
      </c>
      <c r="P54" s="671"/>
      <c r="Q54" s="672"/>
      <c r="R54" s="673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675"/>
      <c r="AJ54" s="675"/>
      <c r="AK54" s="675"/>
      <c r="AL54" s="528"/>
      <c r="AM54" s="528"/>
      <c r="AN54" s="528"/>
      <c r="AO54" s="528"/>
      <c r="AP54" s="528"/>
      <c r="AQ54" s="528"/>
      <c r="AR54" s="528"/>
      <c r="AS54" s="528"/>
    </row>
    <row r="55" spans="1:45" s="674" customFormat="1" ht="9" customHeight="1" x14ac:dyDescent="0.25">
      <c r="A55" s="500" t="s">
        <v>39</v>
      </c>
      <c r="B55" s="501"/>
      <c r="C55" s="676"/>
      <c r="D55" s="502"/>
      <c r="E55" s="677">
        <v>1</v>
      </c>
      <c r="F55" s="528" t="e">
        <f>IF(E55&gt;$R$62,,UPPER(VLOOKUP(E55,'[3]1MD ELO'!$A$7:$Q$134,2)))</f>
        <v>#REF!</v>
      </c>
      <c r="G55" s="677"/>
      <c r="H55" s="528"/>
      <c r="I55" s="521"/>
      <c r="J55" s="678" t="s">
        <v>3</v>
      </c>
      <c r="K55" s="519"/>
      <c r="L55" s="520"/>
      <c r="M55" s="519"/>
      <c r="N55" s="679"/>
      <c r="O55" s="508" t="s">
        <v>41</v>
      </c>
      <c r="P55" s="680"/>
      <c r="Q55" s="680"/>
      <c r="R55" s="679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675"/>
      <c r="AJ55" s="675"/>
      <c r="AK55" s="675"/>
      <c r="AL55" s="528"/>
      <c r="AM55" s="528"/>
      <c r="AN55" s="528"/>
      <c r="AO55" s="528"/>
      <c r="AP55" s="528"/>
      <c r="AQ55" s="528"/>
      <c r="AR55" s="528"/>
      <c r="AS55" s="528"/>
    </row>
    <row r="56" spans="1:45" s="674" customFormat="1" ht="9" customHeight="1" x14ac:dyDescent="0.25">
      <c r="A56" s="513" t="s">
        <v>48</v>
      </c>
      <c r="B56" s="514"/>
      <c r="C56" s="681"/>
      <c r="D56" s="515"/>
      <c r="E56" s="677">
        <v>2</v>
      </c>
      <c r="F56" s="528" t="e">
        <f>IF(E56&gt;$R$62,,UPPER(VLOOKUP(E56,'[3]1MD ELO'!$A$7:$Q$134,2)))</f>
        <v>#REF!</v>
      </c>
      <c r="G56" s="677"/>
      <c r="H56" s="528"/>
      <c r="I56" s="521"/>
      <c r="J56" s="678" t="s">
        <v>4</v>
      </c>
      <c r="K56" s="519"/>
      <c r="L56" s="520"/>
      <c r="M56" s="519"/>
      <c r="N56" s="679"/>
      <c r="O56" s="544"/>
      <c r="P56" s="546"/>
      <c r="Q56" s="514"/>
      <c r="R56" s="682"/>
      <c r="T56" s="528"/>
      <c r="U56" s="528"/>
      <c r="V56" s="528"/>
      <c r="W56" s="528"/>
      <c r="X56" s="528"/>
      <c r="Y56" s="528"/>
      <c r="Z56" s="528"/>
      <c r="AA56" s="528"/>
      <c r="AB56" s="528"/>
      <c r="AC56" s="528"/>
      <c r="AD56" s="528"/>
      <c r="AE56" s="528"/>
      <c r="AF56" s="528"/>
      <c r="AG56" s="528"/>
      <c r="AH56" s="528"/>
      <c r="AI56" s="675"/>
      <c r="AJ56" s="675"/>
      <c r="AK56" s="675"/>
      <c r="AL56" s="528"/>
      <c r="AM56" s="528"/>
      <c r="AN56" s="528"/>
      <c r="AO56" s="528"/>
      <c r="AP56" s="528"/>
      <c r="AQ56" s="528"/>
      <c r="AR56" s="528"/>
      <c r="AS56" s="528"/>
    </row>
    <row r="57" spans="1:45" s="674" customFormat="1" ht="9" customHeight="1" x14ac:dyDescent="0.25">
      <c r="A57" s="525"/>
      <c r="B57" s="526"/>
      <c r="C57" s="683"/>
      <c r="D57" s="527"/>
      <c r="E57" s="677"/>
      <c r="F57" s="528"/>
      <c r="G57" s="677"/>
      <c r="H57" s="528"/>
      <c r="I57" s="521"/>
      <c r="J57" s="678" t="s">
        <v>5</v>
      </c>
      <c r="K57" s="519"/>
      <c r="L57" s="520"/>
      <c r="M57" s="519"/>
      <c r="N57" s="679"/>
      <c r="O57" s="508" t="s">
        <v>42</v>
      </c>
      <c r="P57" s="680"/>
      <c r="Q57" s="680"/>
      <c r="R57" s="679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675"/>
      <c r="AJ57" s="675"/>
      <c r="AK57" s="675"/>
      <c r="AL57" s="528"/>
      <c r="AM57" s="528"/>
      <c r="AN57" s="528"/>
      <c r="AO57" s="528"/>
      <c r="AP57" s="528"/>
      <c r="AQ57" s="528"/>
      <c r="AR57" s="528"/>
      <c r="AS57" s="528"/>
    </row>
    <row r="58" spans="1:45" s="674" customFormat="1" ht="9" customHeight="1" x14ac:dyDescent="0.25">
      <c r="A58" s="529"/>
      <c r="B58" s="530"/>
      <c r="C58" s="530"/>
      <c r="D58" s="531"/>
      <c r="E58" s="677"/>
      <c r="F58" s="528"/>
      <c r="G58" s="677"/>
      <c r="H58" s="528"/>
      <c r="I58" s="521"/>
      <c r="J58" s="678" t="s">
        <v>6</v>
      </c>
      <c r="K58" s="519"/>
      <c r="L58" s="520"/>
      <c r="M58" s="519"/>
      <c r="N58" s="679"/>
      <c r="O58" s="519"/>
      <c r="P58" s="520"/>
      <c r="Q58" s="519"/>
      <c r="R58" s="679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675"/>
      <c r="AJ58" s="675"/>
      <c r="AK58" s="675"/>
      <c r="AL58" s="528"/>
      <c r="AM58" s="528"/>
      <c r="AN58" s="528"/>
      <c r="AO58" s="528"/>
      <c r="AP58" s="528"/>
      <c r="AQ58" s="528"/>
      <c r="AR58" s="528"/>
      <c r="AS58" s="528"/>
    </row>
    <row r="59" spans="1:45" s="674" customFormat="1" ht="9" customHeight="1" x14ac:dyDescent="0.25">
      <c r="A59" s="534"/>
      <c r="B59" s="535"/>
      <c r="C59" s="535"/>
      <c r="D59" s="536"/>
      <c r="E59" s="677"/>
      <c r="F59" s="528"/>
      <c r="G59" s="677"/>
      <c r="H59" s="528"/>
      <c r="I59" s="521"/>
      <c r="J59" s="678" t="s">
        <v>7</v>
      </c>
      <c r="K59" s="519"/>
      <c r="L59" s="520"/>
      <c r="M59" s="519"/>
      <c r="N59" s="679"/>
      <c r="O59" s="514"/>
      <c r="P59" s="546"/>
      <c r="Q59" s="514"/>
      <c r="R59" s="682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675"/>
      <c r="AJ59" s="675"/>
      <c r="AK59" s="675"/>
      <c r="AL59" s="528"/>
      <c r="AM59" s="528"/>
      <c r="AN59" s="528"/>
      <c r="AO59" s="528"/>
      <c r="AP59" s="528"/>
      <c r="AQ59" s="528"/>
      <c r="AR59" s="528"/>
      <c r="AS59" s="528"/>
    </row>
    <row r="60" spans="1:45" s="674" customFormat="1" ht="9" customHeight="1" x14ac:dyDescent="0.25">
      <c r="A60" s="537"/>
      <c r="B60" s="538"/>
      <c r="C60" s="530"/>
      <c r="D60" s="531"/>
      <c r="E60" s="677"/>
      <c r="F60" s="528"/>
      <c r="G60" s="677"/>
      <c r="H60" s="528"/>
      <c r="I60" s="521"/>
      <c r="J60" s="678" t="s">
        <v>8</v>
      </c>
      <c r="K60" s="519"/>
      <c r="L60" s="520"/>
      <c r="M60" s="519"/>
      <c r="N60" s="679"/>
      <c r="O60" s="508" t="s">
        <v>31</v>
      </c>
      <c r="P60" s="680"/>
      <c r="Q60" s="680"/>
      <c r="R60" s="679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675"/>
      <c r="AJ60" s="675"/>
      <c r="AK60" s="675"/>
      <c r="AL60" s="528"/>
      <c r="AM60" s="528"/>
      <c r="AN60" s="528"/>
      <c r="AO60" s="528"/>
      <c r="AP60" s="528"/>
      <c r="AQ60" s="528"/>
      <c r="AR60" s="528"/>
      <c r="AS60" s="528"/>
    </row>
    <row r="61" spans="1:45" s="674" customFormat="1" ht="9" customHeight="1" x14ac:dyDescent="0.25">
      <c r="A61" s="537"/>
      <c r="B61" s="538"/>
      <c r="C61" s="684"/>
      <c r="D61" s="539"/>
      <c r="E61" s="677"/>
      <c r="F61" s="528"/>
      <c r="G61" s="677"/>
      <c r="H61" s="528"/>
      <c r="I61" s="521"/>
      <c r="J61" s="678" t="s">
        <v>9</v>
      </c>
      <c r="K61" s="519"/>
      <c r="L61" s="520"/>
      <c r="M61" s="519"/>
      <c r="N61" s="679"/>
      <c r="O61" s="519"/>
      <c r="P61" s="520"/>
      <c r="Q61" s="519"/>
      <c r="R61" s="679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675"/>
      <c r="AJ61" s="675"/>
      <c r="AK61" s="675"/>
      <c r="AL61" s="528"/>
      <c r="AM61" s="528"/>
      <c r="AN61" s="528"/>
      <c r="AO61" s="528"/>
      <c r="AP61" s="528"/>
      <c r="AQ61" s="528"/>
      <c r="AR61" s="528"/>
      <c r="AS61" s="528"/>
    </row>
    <row r="62" spans="1:45" s="674" customFormat="1" ht="9" customHeight="1" x14ac:dyDescent="0.25">
      <c r="A62" s="540"/>
      <c r="B62" s="541"/>
      <c r="C62" s="685"/>
      <c r="D62" s="542"/>
      <c r="E62" s="686"/>
      <c r="F62" s="544"/>
      <c r="G62" s="686"/>
      <c r="H62" s="544"/>
      <c r="I62" s="547"/>
      <c r="J62" s="687" t="s">
        <v>10</v>
      </c>
      <c r="K62" s="514"/>
      <c r="L62" s="546"/>
      <c r="M62" s="514"/>
      <c r="N62" s="682"/>
      <c r="O62" s="514" t="e">
        <f>R4</f>
        <v>#REF!</v>
      </c>
      <c r="P62" s="546"/>
      <c r="Q62" s="514"/>
      <c r="R62" s="688" t="e">
        <f>MIN(4,'[3]1MD ELO'!Q5)</f>
        <v>#REF!</v>
      </c>
      <c r="T62" s="528"/>
      <c r="U62" s="528"/>
      <c r="V62" s="528"/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675"/>
      <c r="AJ62" s="675"/>
      <c r="AK62" s="675"/>
      <c r="AL62" s="528"/>
      <c r="AM62" s="528"/>
      <c r="AN62" s="528"/>
      <c r="AO62" s="528"/>
      <c r="AP62" s="528"/>
      <c r="AQ62" s="528"/>
      <c r="AR62" s="528"/>
      <c r="AS62" s="528"/>
    </row>
    <row r="63" spans="1:45" x14ac:dyDescent="0.25"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L63" s="468"/>
      <c r="AM63" s="468"/>
      <c r="AN63" s="468"/>
      <c r="AO63" s="468"/>
      <c r="AP63" s="468"/>
      <c r="AQ63" s="468"/>
      <c r="AR63" s="468"/>
      <c r="AS63" s="468"/>
    </row>
    <row r="64" spans="1:45" x14ac:dyDescent="0.25"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L64" s="468"/>
      <c r="AM64" s="468"/>
      <c r="AN64" s="468"/>
      <c r="AO64" s="468"/>
      <c r="AP64" s="468"/>
      <c r="AQ64" s="468"/>
      <c r="AR64" s="468"/>
      <c r="AS64" s="468"/>
    </row>
    <row r="65" spans="20:45" x14ac:dyDescent="0.25"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L65" s="468"/>
      <c r="AM65" s="468"/>
      <c r="AN65" s="468"/>
      <c r="AO65" s="468"/>
      <c r="AP65" s="468"/>
      <c r="AQ65" s="468"/>
      <c r="AR65" s="468"/>
      <c r="AS65" s="468"/>
    </row>
    <row r="66" spans="20:45" x14ac:dyDescent="0.25"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L66" s="468"/>
      <c r="AM66" s="468"/>
      <c r="AN66" s="468"/>
      <c r="AO66" s="468"/>
      <c r="AP66" s="468"/>
      <c r="AQ66" s="468"/>
      <c r="AR66" s="468"/>
      <c r="AS66" s="468"/>
    </row>
    <row r="67" spans="20:45" x14ac:dyDescent="0.25"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L67" s="468"/>
      <c r="AM67" s="468"/>
      <c r="AN67" s="468"/>
      <c r="AO67" s="468"/>
      <c r="AP67" s="468"/>
      <c r="AQ67" s="468"/>
      <c r="AR67" s="468"/>
      <c r="AS67" s="468"/>
    </row>
    <row r="68" spans="20:45" x14ac:dyDescent="0.25"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L68" s="468"/>
      <c r="AM68" s="468"/>
      <c r="AN68" s="468"/>
      <c r="AO68" s="468"/>
      <c r="AP68" s="468"/>
      <c r="AQ68" s="468"/>
      <c r="AR68" s="468"/>
      <c r="AS68" s="468"/>
    </row>
    <row r="69" spans="20:45" x14ac:dyDescent="0.25"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L69" s="468"/>
      <c r="AM69" s="468"/>
      <c r="AN69" s="468"/>
      <c r="AO69" s="468"/>
      <c r="AP69" s="468"/>
      <c r="AQ69" s="468"/>
      <c r="AR69" s="468"/>
      <c r="AS69" s="468"/>
    </row>
    <row r="70" spans="20:45" x14ac:dyDescent="0.25"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L70" s="468"/>
      <c r="AM70" s="468"/>
      <c r="AN70" s="468"/>
      <c r="AO70" s="468"/>
      <c r="AP70" s="468"/>
      <c r="AQ70" s="468"/>
      <c r="AR70" s="468"/>
      <c r="AS70" s="468"/>
    </row>
    <row r="71" spans="20:45" x14ac:dyDescent="0.25"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L71" s="468"/>
      <c r="AM71" s="468"/>
      <c r="AN71" s="468"/>
      <c r="AO71" s="468"/>
      <c r="AP71" s="468"/>
      <c r="AQ71" s="468"/>
      <c r="AR71" s="468"/>
      <c r="AS71" s="468"/>
    </row>
    <row r="72" spans="20:45" x14ac:dyDescent="0.25"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L72" s="468"/>
      <c r="AM72" s="468"/>
      <c r="AN72" s="468"/>
      <c r="AO72" s="468"/>
      <c r="AP72" s="468"/>
      <c r="AQ72" s="468"/>
      <c r="AR72" s="468"/>
      <c r="AS72" s="468"/>
    </row>
    <row r="73" spans="20:45" x14ac:dyDescent="0.25"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L73" s="468"/>
      <c r="AM73" s="468"/>
      <c r="AN73" s="468"/>
      <c r="AO73" s="468"/>
      <c r="AP73" s="468"/>
      <c r="AQ73" s="468"/>
      <c r="AR73" s="468"/>
      <c r="AS73" s="468"/>
    </row>
    <row r="74" spans="20:45" x14ac:dyDescent="0.25"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L74" s="468"/>
      <c r="AM74" s="468"/>
      <c r="AN74" s="468"/>
      <c r="AO74" s="468"/>
      <c r="AP74" s="468"/>
      <c r="AQ74" s="468"/>
      <c r="AR74" s="468"/>
      <c r="AS74" s="468"/>
    </row>
    <row r="75" spans="20:45" x14ac:dyDescent="0.25"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L75" s="468"/>
      <c r="AM75" s="468"/>
      <c r="AN75" s="468"/>
      <c r="AO75" s="468"/>
      <c r="AP75" s="468"/>
      <c r="AQ75" s="468"/>
      <c r="AR75" s="468"/>
      <c r="AS75" s="468"/>
    </row>
    <row r="76" spans="20:45" x14ac:dyDescent="0.25"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L76" s="468"/>
      <c r="AM76" s="468"/>
      <c r="AN76" s="468"/>
      <c r="AO76" s="468"/>
      <c r="AP76" s="468"/>
      <c r="AQ76" s="468"/>
      <c r="AR76" s="468"/>
      <c r="AS76" s="468"/>
    </row>
    <row r="77" spans="20:45" x14ac:dyDescent="0.25"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L77" s="468"/>
      <c r="AM77" s="468"/>
      <c r="AN77" s="468"/>
      <c r="AO77" s="468"/>
      <c r="AP77" s="468"/>
      <c r="AQ77" s="468"/>
      <c r="AR77" s="468"/>
      <c r="AS77" s="468"/>
    </row>
    <row r="78" spans="20:45" x14ac:dyDescent="0.25"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L78" s="468"/>
      <c r="AM78" s="468"/>
      <c r="AN78" s="468"/>
      <c r="AO78" s="468"/>
      <c r="AP78" s="468"/>
      <c r="AQ78" s="468"/>
      <c r="AR78" s="468"/>
      <c r="AS78" s="468"/>
    </row>
    <row r="79" spans="20:45" x14ac:dyDescent="0.25"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8"/>
      <c r="AH79" s="468"/>
      <c r="AL79" s="468"/>
      <c r="AM79" s="468"/>
      <c r="AN79" s="468"/>
      <c r="AO79" s="468"/>
      <c r="AP79" s="468"/>
      <c r="AQ79" s="468"/>
      <c r="AR79" s="468"/>
      <c r="AS79" s="468"/>
    </row>
    <row r="80" spans="20:45" x14ac:dyDescent="0.25"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L80" s="468"/>
      <c r="AM80" s="468"/>
      <c r="AN80" s="468"/>
      <c r="AO80" s="468"/>
      <c r="AP80" s="468"/>
      <c r="AQ80" s="468"/>
      <c r="AR80" s="468"/>
      <c r="AS80" s="468"/>
    </row>
    <row r="81" spans="20:45" x14ac:dyDescent="0.25"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L81" s="468"/>
      <c r="AM81" s="468"/>
      <c r="AN81" s="468"/>
      <c r="AO81" s="468"/>
      <c r="AP81" s="468"/>
      <c r="AQ81" s="468"/>
      <c r="AR81" s="468"/>
      <c r="AS81" s="468"/>
    </row>
    <row r="82" spans="20:45" x14ac:dyDescent="0.25"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L82" s="468"/>
      <c r="AM82" s="468"/>
      <c r="AN82" s="468"/>
      <c r="AO82" s="468"/>
      <c r="AP82" s="468"/>
      <c r="AQ82" s="468"/>
      <c r="AR82" s="468"/>
      <c r="AS82" s="468"/>
    </row>
    <row r="83" spans="20:45" x14ac:dyDescent="0.25"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L83" s="468"/>
      <c r="AM83" s="468"/>
      <c r="AN83" s="468"/>
      <c r="AO83" s="468"/>
      <c r="AP83" s="468"/>
      <c r="AQ83" s="468"/>
      <c r="AR83" s="468"/>
      <c r="AS83" s="468"/>
    </row>
    <row r="84" spans="20:45" x14ac:dyDescent="0.25"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L84" s="468"/>
      <c r="AM84" s="468"/>
      <c r="AN84" s="468"/>
      <c r="AO84" s="468"/>
      <c r="AP84" s="468"/>
      <c r="AQ84" s="468"/>
      <c r="AR84" s="468"/>
      <c r="AS84" s="468"/>
    </row>
    <row r="85" spans="20:45" x14ac:dyDescent="0.25"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L85" s="468"/>
      <c r="AM85" s="468"/>
      <c r="AN85" s="468"/>
      <c r="AO85" s="468"/>
      <c r="AP85" s="468"/>
      <c r="AQ85" s="468"/>
      <c r="AR85" s="468"/>
      <c r="AS85" s="468"/>
    </row>
    <row r="86" spans="20:45" x14ac:dyDescent="0.25"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L86" s="468"/>
      <c r="AM86" s="468"/>
      <c r="AN86" s="468"/>
      <c r="AO86" s="468"/>
      <c r="AP86" s="468"/>
      <c r="AQ86" s="468"/>
      <c r="AR86" s="468"/>
      <c r="AS86" s="468"/>
    </row>
    <row r="87" spans="20:45" x14ac:dyDescent="0.25"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L87" s="468"/>
      <c r="AM87" s="468"/>
      <c r="AN87" s="468"/>
      <c r="AO87" s="468"/>
      <c r="AP87" s="468"/>
      <c r="AQ87" s="468"/>
      <c r="AR87" s="468"/>
      <c r="AS87" s="468"/>
    </row>
    <row r="88" spans="20:45" x14ac:dyDescent="0.25"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L88" s="468"/>
      <c r="AM88" s="468"/>
      <c r="AN88" s="468"/>
      <c r="AO88" s="468"/>
      <c r="AP88" s="468"/>
      <c r="AQ88" s="468"/>
      <c r="AR88" s="468"/>
      <c r="AS88" s="468"/>
    </row>
    <row r="89" spans="20:45" x14ac:dyDescent="0.25"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L89" s="468"/>
      <c r="AM89" s="468"/>
      <c r="AN89" s="468"/>
      <c r="AO89" s="468"/>
      <c r="AP89" s="468"/>
      <c r="AQ89" s="468"/>
      <c r="AR89" s="468"/>
      <c r="AS89" s="468"/>
    </row>
    <row r="90" spans="20:45" x14ac:dyDescent="0.25">
      <c r="T90" s="468"/>
      <c r="U90" s="468"/>
      <c r="V90" s="468"/>
      <c r="W90" s="468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L90" s="468"/>
      <c r="AM90" s="468"/>
      <c r="AN90" s="468"/>
      <c r="AO90" s="468"/>
      <c r="AP90" s="468"/>
      <c r="AQ90" s="468"/>
      <c r="AR90" s="468"/>
      <c r="AS90" s="468"/>
    </row>
    <row r="91" spans="20:45" x14ac:dyDescent="0.25">
      <c r="T91" s="468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L91" s="468"/>
      <c r="AM91" s="468"/>
      <c r="AN91" s="468"/>
      <c r="AO91" s="468"/>
      <c r="AP91" s="468"/>
      <c r="AQ91" s="468"/>
      <c r="AR91" s="468"/>
      <c r="AS91" s="468"/>
    </row>
    <row r="92" spans="20:45" x14ac:dyDescent="0.25"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L92" s="468"/>
      <c r="AM92" s="468"/>
      <c r="AN92" s="468"/>
      <c r="AO92" s="468"/>
      <c r="AP92" s="468"/>
      <c r="AQ92" s="468"/>
      <c r="AR92" s="468"/>
      <c r="AS92" s="468"/>
    </row>
    <row r="93" spans="20:45" x14ac:dyDescent="0.25">
      <c r="T93" s="468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L93" s="468"/>
      <c r="AM93" s="468"/>
      <c r="AN93" s="468"/>
      <c r="AO93" s="468"/>
      <c r="AP93" s="468"/>
      <c r="AQ93" s="468"/>
      <c r="AR93" s="468"/>
      <c r="AS93" s="468"/>
    </row>
    <row r="94" spans="20:45" x14ac:dyDescent="0.25">
      <c r="T94" s="468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L94" s="468"/>
      <c r="AM94" s="468"/>
      <c r="AN94" s="468"/>
      <c r="AO94" s="468"/>
      <c r="AP94" s="468"/>
      <c r="AQ94" s="468"/>
      <c r="AR94" s="468"/>
      <c r="AS94" s="468"/>
    </row>
    <row r="95" spans="20:45" x14ac:dyDescent="0.25"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L95" s="468"/>
      <c r="AM95" s="468"/>
      <c r="AN95" s="468"/>
      <c r="AO95" s="468"/>
      <c r="AP95" s="468"/>
      <c r="AQ95" s="468"/>
      <c r="AR95" s="468"/>
      <c r="AS95" s="468"/>
    </row>
    <row r="96" spans="20:45" x14ac:dyDescent="0.25">
      <c r="T96" s="468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L96" s="468"/>
      <c r="AM96" s="468"/>
      <c r="AN96" s="468"/>
      <c r="AO96" s="468"/>
      <c r="AP96" s="468"/>
      <c r="AQ96" s="468"/>
      <c r="AR96" s="468"/>
      <c r="AS96" s="468"/>
    </row>
    <row r="97" spans="20:45" x14ac:dyDescent="0.25">
      <c r="T97" s="468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L97" s="468"/>
      <c r="AM97" s="468"/>
      <c r="AN97" s="468"/>
      <c r="AO97" s="468"/>
      <c r="AP97" s="468"/>
      <c r="AQ97" s="468"/>
      <c r="AR97" s="468"/>
      <c r="AS97" s="468"/>
    </row>
    <row r="98" spans="20:45" x14ac:dyDescent="0.25">
      <c r="T98" s="468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L98" s="468"/>
      <c r="AM98" s="468"/>
      <c r="AN98" s="468"/>
      <c r="AO98" s="468"/>
      <c r="AP98" s="468"/>
      <c r="AQ98" s="468"/>
      <c r="AR98" s="468"/>
      <c r="AS98" s="468"/>
    </row>
    <row r="99" spans="20:45" x14ac:dyDescent="0.25"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L99" s="468"/>
      <c r="AM99" s="468"/>
      <c r="AN99" s="468"/>
      <c r="AO99" s="468"/>
      <c r="AP99" s="468"/>
      <c r="AQ99" s="468"/>
      <c r="AR99" s="468"/>
      <c r="AS99" s="468"/>
    </row>
    <row r="100" spans="20:45" x14ac:dyDescent="0.25">
      <c r="T100" s="468"/>
      <c r="U100" s="468"/>
      <c r="V100" s="468"/>
      <c r="W100" s="468"/>
      <c r="X100" s="468"/>
      <c r="Y100" s="468"/>
      <c r="Z100" s="468"/>
      <c r="AA100" s="468"/>
      <c r="AB100" s="468"/>
      <c r="AC100" s="468"/>
      <c r="AD100" s="468"/>
      <c r="AE100" s="468"/>
      <c r="AF100" s="468"/>
      <c r="AG100" s="468"/>
      <c r="AH100" s="468"/>
      <c r="AL100" s="468"/>
      <c r="AM100" s="468"/>
      <c r="AN100" s="468"/>
      <c r="AO100" s="468"/>
      <c r="AP100" s="468"/>
      <c r="AQ100" s="468"/>
      <c r="AR100" s="468"/>
      <c r="AS100" s="468"/>
    </row>
    <row r="101" spans="20:45" x14ac:dyDescent="0.25"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L101" s="468"/>
      <c r="AM101" s="468"/>
      <c r="AN101" s="468"/>
      <c r="AO101" s="468"/>
      <c r="AP101" s="468"/>
      <c r="AQ101" s="468"/>
      <c r="AR101" s="468"/>
      <c r="AS101" s="468"/>
    </row>
    <row r="102" spans="20:45" x14ac:dyDescent="0.25">
      <c r="T102" s="468"/>
      <c r="U102" s="468"/>
      <c r="V102" s="468"/>
      <c r="W102" s="468"/>
      <c r="X102" s="468"/>
      <c r="Y102" s="468"/>
      <c r="Z102" s="468"/>
      <c r="AA102" s="468"/>
      <c r="AB102" s="468"/>
      <c r="AC102" s="468"/>
      <c r="AD102" s="468"/>
      <c r="AE102" s="468"/>
      <c r="AF102" s="468"/>
      <c r="AG102" s="468"/>
      <c r="AH102" s="468"/>
      <c r="AL102" s="468"/>
      <c r="AM102" s="468"/>
      <c r="AN102" s="468"/>
      <c r="AO102" s="468"/>
      <c r="AP102" s="468"/>
      <c r="AQ102" s="468"/>
      <c r="AR102" s="468"/>
      <c r="AS102" s="468"/>
    </row>
    <row r="103" spans="20:45" x14ac:dyDescent="0.25"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L103" s="468"/>
      <c r="AM103" s="468"/>
      <c r="AN103" s="468"/>
      <c r="AO103" s="468"/>
      <c r="AP103" s="468"/>
      <c r="AQ103" s="468"/>
      <c r="AR103" s="468"/>
      <c r="AS103" s="468"/>
    </row>
    <row r="104" spans="20:45" x14ac:dyDescent="0.25">
      <c r="T104" s="468"/>
      <c r="U104" s="468"/>
      <c r="V104" s="468"/>
      <c r="W104" s="468"/>
      <c r="X104" s="468"/>
      <c r="Y104" s="468"/>
      <c r="Z104" s="468"/>
      <c r="AA104" s="468"/>
      <c r="AB104" s="468"/>
      <c r="AC104" s="468"/>
      <c r="AD104" s="468"/>
      <c r="AE104" s="468"/>
      <c r="AF104" s="468"/>
      <c r="AG104" s="468"/>
      <c r="AH104" s="468"/>
      <c r="AL104" s="468"/>
      <c r="AM104" s="468"/>
      <c r="AN104" s="468"/>
      <c r="AO104" s="468"/>
      <c r="AP104" s="468"/>
      <c r="AQ104" s="468"/>
      <c r="AR104" s="468"/>
      <c r="AS104" s="468"/>
    </row>
    <row r="105" spans="20:45" x14ac:dyDescent="0.25"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L105" s="468"/>
      <c r="AM105" s="468"/>
      <c r="AN105" s="468"/>
      <c r="AO105" s="468"/>
      <c r="AP105" s="468"/>
      <c r="AQ105" s="468"/>
      <c r="AR105" s="468"/>
      <c r="AS105" s="468"/>
    </row>
    <row r="106" spans="20:45" x14ac:dyDescent="0.25"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L106" s="468"/>
      <c r="AM106" s="468"/>
      <c r="AN106" s="468"/>
      <c r="AO106" s="468"/>
      <c r="AP106" s="468"/>
      <c r="AQ106" s="468"/>
      <c r="AR106" s="468"/>
      <c r="AS106" s="468"/>
    </row>
    <row r="107" spans="20:45" x14ac:dyDescent="0.25">
      <c r="T107" s="468"/>
      <c r="U107" s="468"/>
      <c r="V107" s="468"/>
      <c r="W107" s="468"/>
      <c r="X107" s="468"/>
      <c r="Y107" s="468"/>
      <c r="Z107" s="468"/>
      <c r="AA107" s="468"/>
      <c r="AB107" s="468"/>
      <c r="AC107" s="468"/>
      <c r="AD107" s="468"/>
      <c r="AE107" s="468"/>
      <c r="AF107" s="468"/>
      <c r="AG107" s="468"/>
      <c r="AH107" s="468"/>
      <c r="AL107" s="468"/>
      <c r="AM107" s="468"/>
      <c r="AN107" s="468"/>
      <c r="AO107" s="468"/>
      <c r="AP107" s="468"/>
      <c r="AQ107" s="468"/>
      <c r="AR107" s="468"/>
      <c r="AS107" s="468"/>
    </row>
    <row r="108" spans="20:45" x14ac:dyDescent="0.25">
      <c r="T108" s="468"/>
      <c r="U108" s="468"/>
      <c r="V108" s="468"/>
      <c r="W108" s="468"/>
      <c r="X108" s="468"/>
      <c r="Y108" s="468"/>
      <c r="Z108" s="468"/>
      <c r="AA108" s="468"/>
      <c r="AB108" s="468"/>
      <c r="AC108" s="468"/>
      <c r="AD108" s="468"/>
      <c r="AE108" s="468"/>
      <c r="AF108" s="468"/>
      <c r="AG108" s="468"/>
      <c r="AH108" s="468"/>
      <c r="AL108" s="468"/>
      <c r="AM108" s="468"/>
      <c r="AN108" s="468"/>
      <c r="AO108" s="468"/>
      <c r="AP108" s="468"/>
      <c r="AQ108" s="468"/>
      <c r="AR108" s="468"/>
      <c r="AS108" s="468"/>
    </row>
    <row r="109" spans="20:45" x14ac:dyDescent="0.25">
      <c r="T109" s="468"/>
      <c r="U109" s="468"/>
      <c r="V109" s="468"/>
      <c r="W109" s="468"/>
      <c r="X109" s="468"/>
      <c r="Y109" s="468"/>
      <c r="Z109" s="468"/>
      <c r="AA109" s="468"/>
      <c r="AB109" s="468"/>
      <c r="AC109" s="468"/>
      <c r="AD109" s="468"/>
      <c r="AE109" s="468"/>
      <c r="AF109" s="468"/>
      <c r="AG109" s="468"/>
      <c r="AH109" s="468"/>
      <c r="AL109" s="468"/>
      <c r="AM109" s="468"/>
      <c r="AN109" s="468"/>
      <c r="AO109" s="468"/>
      <c r="AP109" s="468"/>
      <c r="AQ109" s="468"/>
      <c r="AR109" s="468"/>
      <c r="AS109" s="468"/>
    </row>
    <row r="110" spans="20:45" x14ac:dyDescent="0.25">
      <c r="T110" s="468"/>
      <c r="U110" s="468"/>
      <c r="V110" s="468"/>
      <c r="W110" s="468"/>
      <c r="X110" s="468"/>
      <c r="Y110" s="468"/>
      <c r="Z110" s="468"/>
      <c r="AA110" s="468"/>
      <c r="AB110" s="468"/>
      <c r="AC110" s="468"/>
      <c r="AD110" s="468"/>
      <c r="AE110" s="468"/>
      <c r="AF110" s="468"/>
      <c r="AG110" s="468"/>
      <c r="AH110" s="468"/>
      <c r="AL110" s="468"/>
      <c r="AM110" s="468"/>
      <c r="AN110" s="468"/>
      <c r="AO110" s="468"/>
      <c r="AP110" s="468"/>
      <c r="AQ110" s="468"/>
      <c r="AR110" s="468"/>
      <c r="AS110" s="468"/>
    </row>
    <row r="111" spans="20:45" x14ac:dyDescent="0.25">
      <c r="T111" s="468"/>
      <c r="U111" s="468"/>
      <c r="V111" s="468"/>
      <c r="W111" s="468"/>
      <c r="X111" s="468"/>
      <c r="Y111" s="468"/>
      <c r="Z111" s="468"/>
      <c r="AA111" s="468"/>
      <c r="AB111" s="468"/>
      <c r="AC111" s="468"/>
      <c r="AD111" s="468"/>
      <c r="AE111" s="468"/>
      <c r="AF111" s="468"/>
      <c r="AG111" s="468"/>
      <c r="AH111" s="468"/>
      <c r="AL111" s="468"/>
      <c r="AM111" s="468"/>
      <c r="AN111" s="468"/>
      <c r="AO111" s="468"/>
      <c r="AP111" s="468"/>
      <c r="AQ111" s="468"/>
      <c r="AR111" s="468"/>
      <c r="AS111" s="468"/>
    </row>
    <row r="112" spans="20:45" x14ac:dyDescent="0.25">
      <c r="T112" s="468"/>
      <c r="U112" s="468"/>
      <c r="V112" s="468"/>
      <c r="W112" s="468"/>
      <c r="X112" s="468"/>
      <c r="Y112" s="468"/>
      <c r="Z112" s="468"/>
      <c r="AA112" s="468"/>
      <c r="AB112" s="468"/>
      <c r="AC112" s="468"/>
      <c r="AD112" s="468"/>
      <c r="AE112" s="468"/>
      <c r="AF112" s="468"/>
      <c r="AG112" s="468"/>
      <c r="AH112" s="468"/>
      <c r="AL112" s="468"/>
      <c r="AM112" s="468"/>
      <c r="AN112" s="468"/>
      <c r="AO112" s="468"/>
      <c r="AP112" s="468"/>
      <c r="AQ112" s="468"/>
      <c r="AR112" s="468"/>
      <c r="AS112" s="468"/>
    </row>
    <row r="113" spans="20:45" x14ac:dyDescent="0.25">
      <c r="T113" s="468"/>
      <c r="U113" s="468"/>
      <c r="V113" s="468"/>
      <c r="W113" s="468"/>
      <c r="X113" s="468"/>
      <c r="Y113" s="468"/>
      <c r="Z113" s="468"/>
      <c r="AA113" s="468"/>
      <c r="AB113" s="468"/>
      <c r="AC113" s="468"/>
      <c r="AD113" s="468"/>
      <c r="AE113" s="468"/>
      <c r="AF113" s="468"/>
      <c r="AG113" s="468"/>
      <c r="AH113" s="468"/>
      <c r="AL113" s="468"/>
      <c r="AM113" s="468"/>
      <c r="AN113" s="468"/>
      <c r="AO113" s="468"/>
      <c r="AP113" s="468"/>
      <c r="AQ113" s="468"/>
      <c r="AR113" s="468"/>
      <c r="AS113" s="468"/>
    </row>
    <row r="114" spans="20:45" x14ac:dyDescent="0.25">
      <c r="T114" s="468"/>
      <c r="U114" s="468"/>
      <c r="V114" s="468"/>
      <c r="W114" s="468"/>
      <c r="X114" s="468"/>
      <c r="Y114" s="468"/>
      <c r="Z114" s="468"/>
      <c r="AA114" s="468"/>
      <c r="AB114" s="468"/>
      <c r="AC114" s="468"/>
      <c r="AD114" s="468"/>
      <c r="AE114" s="468"/>
      <c r="AF114" s="468"/>
      <c r="AG114" s="468"/>
      <c r="AH114" s="468"/>
      <c r="AL114" s="468"/>
      <c r="AM114" s="468"/>
      <c r="AN114" s="468"/>
      <c r="AO114" s="468"/>
      <c r="AP114" s="468"/>
      <c r="AQ114" s="468"/>
      <c r="AR114" s="468"/>
      <c r="AS114" s="468"/>
    </row>
    <row r="115" spans="20:45" x14ac:dyDescent="0.25"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L115" s="468"/>
      <c r="AM115" s="468"/>
      <c r="AN115" s="468"/>
      <c r="AO115" s="468"/>
      <c r="AP115" s="468"/>
      <c r="AQ115" s="468"/>
      <c r="AR115" s="468"/>
      <c r="AS115" s="468"/>
    </row>
    <row r="116" spans="20:45" x14ac:dyDescent="0.25">
      <c r="T116" s="468"/>
      <c r="U116" s="468"/>
      <c r="V116" s="468"/>
      <c r="W116" s="468"/>
      <c r="X116" s="468"/>
      <c r="Y116" s="468"/>
      <c r="Z116" s="468"/>
      <c r="AA116" s="468"/>
      <c r="AB116" s="468"/>
      <c r="AC116" s="468"/>
      <c r="AD116" s="468"/>
      <c r="AE116" s="468"/>
      <c r="AF116" s="468"/>
      <c r="AG116" s="468"/>
      <c r="AH116" s="468"/>
      <c r="AL116" s="468"/>
      <c r="AM116" s="468"/>
      <c r="AN116" s="468"/>
      <c r="AO116" s="468"/>
      <c r="AP116" s="468"/>
      <c r="AQ116" s="468"/>
      <c r="AR116" s="468"/>
      <c r="AS116" s="468"/>
    </row>
    <row r="117" spans="20:45" x14ac:dyDescent="0.25"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L117" s="468"/>
      <c r="AM117" s="468"/>
      <c r="AN117" s="468"/>
      <c r="AO117" s="468"/>
      <c r="AP117" s="468"/>
      <c r="AQ117" s="468"/>
      <c r="AR117" s="468"/>
      <c r="AS117" s="468"/>
    </row>
    <row r="118" spans="20:45" x14ac:dyDescent="0.25">
      <c r="T118" s="468"/>
      <c r="U118" s="468"/>
      <c r="V118" s="468"/>
      <c r="W118" s="468"/>
      <c r="X118" s="468"/>
      <c r="Y118" s="468"/>
      <c r="Z118" s="468"/>
      <c r="AA118" s="468"/>
      <c r="AB118" s="468"/>
      <c r="AC118" s="468"/>
      <c r="AD118" s="468"/>
      <c r="AE118" s="468"/>
      <c r="AF118" s="468"/>
      <c r="AG118" s="468"/>
      <c r="AH118" s="468"/>
      <c r="AL118" s="468"/>
      <c r="AM118" s="468"/>
      <c r="AN118" s="468"/>
      <c r="AO118" s="468"/>
      <c r="AP118" s="468"/>
      <c r="AQ118" s="468"/>
      <c r="AR118" s="468"/>
      <c r="AS118" s="468"/>
    </row>
    <row r="119" spans="20:45" x14ac:dyDescent="0.25"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8"/>
      <c r="AE119" s="468"/>
      <c r="AF119" s="468"/>
      <c r="AG119" s="468"/>
      <c r="AH119" s="468"/>
      <c r="AL119" s="468"/>
      <c r="AM119" s="468"/>
      <c r="AN119" s="468"/>
      <c r="AO119" s="468"/>
      <c r="AP119" s="468"/>
      <c r="AQ119" s="468"/>
      <c r="AR119" s="468"/>
      <c r="AS119" s="468"/>
    </row>
    <row r="120" spans="20:45" x14ac:dyDescent="0.25">
      <c r="T120" s="468"/>
      <c r="U120" s="468"/>
      <c r="V120" s="468"/>
      <c r="W120" s="468"/>
      <c r="X120" s="468"/>
      <c r="Y120" s="468"/>
      <c r="Z120" s="468"/>
      <c r="AA120" s="468"/>
      <c r="AB120" s="468"/>
      <c r="AC120" s="468"/>
      <c r="AD120" s="468"/>
      <c r="AE120" s="468"/>
      <c r="AF120" s="468"/>
      <c r="AG120" s="468"/>
      <c r="AH120" s="468"/>
      <c r="AL120" s="468"/>
      <c r="AM120" s="468"/>
      <c r="AN120" s="468"/>
      <c r="AO120" s="468"/>
      <c r="AP120" s="468"/>
      <c r="AQ120" s="468"/>
      <c r="AR120" s="468"/>
      <c r="AS120" s="468"/>
    </row>
    <row r="121" spans="20:45" x14ac:dyDescent="0.25"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L121" s="468"/>
      <c r="AM121" s="468"/>
      <c r="AN121" s="468"/>
      <c r="AO121" s="468"/>
      <c r="AP121" s="468"/>
      <c r="AQ121" s="468"/>
      <c r="AR121" s="468"/>
      <c r="AS121" s="468"/>
    </row>
    <row r="122" spans="20:45" x14ac:dyDescent="0.25"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L122" s="468"/>
      <c r="AM122" s="468"/>
      <c r="AN122" s="468"/>
      <c r="AO122" s="468"/>
      <c r="AP122" s="468"/>
      <c r="AQ122" s="468"/>
      <c r="AR122" s="468"/>
      <c r="AS122" s="468"/>
    </row>
    <row r="123" spans="20:45" x14ac:dyDescent="0.25"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L123" s="468"/>
      <c r="AM123" s="468"/>
      <c r="AN123" s="468"/>
      <c r="AO123" s="468"/>
      <c r="AP123" s="468"/>
      <c r="AQ123" s="468"/>
      <c r="AR123" s="468"/>
      <c r="AS123" s="468"/>
    </row>
    <row r="124" spans="20:45" x14ac:dyDescent="0.25">
      <c r="T124" s="468"/>
      <c r="U124" s="468"/>
      <c r="V124" s="468"/>
      <c r="W124" s="468"/>
      <c r="X124" s="468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L124" s="468"/>
      <c r="AM124" s="468"/>
      <c r="AN124" s="468"/>
      <c r="AO124" s="468"/>
      <c r="AP124" s="468"/>
      <c r="AQ124" s="468"/>
      <c r="AR124" s="468"/>
      <c r="AS124" s="468"/>
    </row>
    <row r="125" spans="20:45" x14ac:dyDescent="0.25">
      <c r="T125" s="468"/>
      <c r="U125" s="468"/>
      <c r="V125" s="468"/>
      <c r="W125" s="468"/>
      <c r="X125" s="468"/>
      <c r="Y125" s="468"/>
      <c r="Z125" s="468"/>
      <c r="AA125" s="468"/>
      <c r="AB125" s="468"/>
      <c r="AC125" s="468"/>
      <c r="AD125" s="468"/>
      <c r="AE125" s="468"/>
      <c r="AF125" s="468"/>
      <c r="AG125" s="468"/>
      <c r="AH125" s="468"/>
      <c r="AL125" s="468"/>
      <c r="AM125" s="468"/>
      <c r="AN125" s="468"/>
      <c r="AO125" s="468"/>
      <c r="AP125" s="468"/>
      <c r="AQ125" s="468"/>
      <c r="AR125" s="468"/>
      <c r="AS125" s="468"/>
    </row>
    <row r="126" spans="20:45" x14ac:dyDescent="0.25"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L126" s="468"/>
      <c r="AM126" s="468"/>
      <c r="AN126" s="468"/>
      <c r="AO126" s="468"/>
      <c r="AP126" s="468"/>
      <c r="AQ126" s="468"/>
      <c r="AR126" s="468"/>
      <c r="AS126" s="468"/>
    </row>
    <row r="127" spans="20:45" x14ac:dyDescent="0.25">
      <c r="T127" s="468"/>
      <c r="U127" s="468"/>
      <c r="V127" s="468"/>
      <c r="W127" s="468"/>
      <c r="X127" s="468"/>
      <c r="Y127" s="468"/>
      <c r="Z127" s="468"/>
      <c r="AA127" s="468"/>
      <c r="AB127" s="468"/>
      <c r="AC127" s="468"/>
      <c r="AD127" s="468"/>
      <c r="AE127" s="468"/>
      <c r="AF127" s="468"/>
      <c r="AG127" s="468"/>
      <c r="AH127" s="468"/>
      <c r="AL127" s="468"/>
      <c r="AM127" s="468"/>
      <c r="AN127" s="468"/>
      <c r="AO127" s="468"/>
      <c r="AP127" s="468"/>
      <c r="AQ127" s="468"/>
      <c r="AR127" s="468"/>
      <c r="AS127" s="468"/>
    </row>
    <row r="128" spans="20:45" x14ac:dyDescent="0.25">
      <c r="T128" s="468"/>
      <c r="U128" s="468"/>
      <c r="V128" s="468"/>
      <c r="W128" s="468"/>
      <c r="X128" s="468"/>
      <c r="Y128" s="468"/>
      <c r="Z128" s="468"/>
      <c r="AA128" s="468"/>
      <c r="AB128" s="468"/>
      <c r="AC128" s="468"/>
      <c r="AD128" s="468"/>
      <c r="AE128" s="468"/>
      <c r="AF128" s="468"/>
      <c r="AG128" s="468"/>
      <c r="AH128" s="468"/>
      <c r="AL128" s="468"/>
      <c r="AM128" s="468"/>
      <c r="AN128" s="468"/>
      <c r="AO128" s="468"/>
      <c r="AP128" s="468"/>
      <c r="AQ128" s="468"/>
      <c r="AR128" s="468"/>
      <c r="AS128" s="468"/>
    </row>
    <row r="129" spans="20:45" x14ac:dyDescent="0.25">
      <c r="T129" s="468"/>
      <c r="U129" s="468"/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/>
      <c r="AH129" s="468"/>
      <c r="AL129" s="468"/>
      <c r="AM129" s="468"/>
      <c r="AN129" s="468"/>
      <c r="AO129" s="468"/>
      <c r="AP129" s="468"/>
      <c r="AQ129" s="468"/>
      <c r="AR129" s="468"/>
      <c r="AS129" s="468"/>
    </row>
    <row r="130" spans="20:45" x14ac:dyDescent="0.25">
      <c r="T130" s="468"/>
      <c r="U130" s="468"/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/>
      <c r="AH130" s="468"/>
      <c r="AL130" s="468"/>
      <c r="AM130" s="468"/>
      <c r="AN130" s="468"/>
      <c r="AO130" s="468"/>
      <c r="AP130" s="468"/>
      <c r="AQ130" s="468"/>
      <c r="AR130" s="468"/>
      <c r="AS130" s="468"/>
    </row>
    <row r="131" spans="20:45" x14ac:dyDescent="0.25">
      <c r="T131" s="468"/>
      <c r="U131" s="468"/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/>
      <c r="AH131" s="468"/>
      <c r="AL131" s="468"/>
      <c r="AM131" s="468"/>
      <c r="AN131" s="468"/>
      <c r="AO131" s="468"/>
      <c r="AP131" s="468"/>
      <c r="AQ131" s="468"/>
      <c r="AR131" s="468"/>
      <c r="AS131" s="468"/>
    </row>
    <row r="132" spans="20:45" x14ac:dyDescent="0.25">
      <c r="T132" s="468"/>
      <c r="U132" s="468"/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/>
      <c r="AH132" s="468"/>
      <c r="AL132" s="468"/>
      <c r="AM132" s="468"/>
      <c r="AN132" s="468"/>
      <c r="AO132" s="468"/>
      <c r="AP132" s="468"/>
      <c r="AQ132" s="468"/>
      <c r="AR132" s="468"/>
      <c r="AS132" s="468"/>
    </row>
    <row r="133" spans="20:45" x14ac:dyDescent="0.25"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L133" s="468"/>
      <c r="AM133" s="468"/>
      <c r="AN133" s="468"/>
      <c r="AO133" s="468"/>
      <c r="AP133" s="468"/>
      <c r="AQ133" s="468"/>
      <c r="AR133" s="468"/>
      <c r="AS133" s="468"/>
    </row>
    <row r="134" spans="20:45" x14ac:dyDescent="0.25"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L134" s="468"/>
      <c r="AM134" s="468"/>
      <c r="AN134" s="468"/>
      <c r="AO134" s="468"/>
      <c r="AP134" s="468"/>
      <c r="AQ134" s="468"/>
      <c r="AR134" s="468"/>
      <c r="AS134" s="468"/>
    </row>
    <row r="135" spans="20:45" x14ac:dyDescent="0.25">
      <c r="T135" s="468"/>
      <c r="U135" s="468"/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/>
      <c r="AH135" s="468"/>
      <c r="AL135" s="468"/>
      <c r="AM135" s="468"/>
      <c r="AN135" s="468"/>
      <c r="AO135" s="468"/>
      <c r="AP135" s="468"/>
      <c r="AQ135" s="468"/>
      <c r="AR135" s="468"/>
      <c r="AS135" s="468"/>
    </row>
    <row r="136" spans="20:45" x14ac:dyDescent="0.25">
      <c r="T136" s="468"/>
      <c r="U136" s="468"/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/>
      <c r="AH136" s="468"/>
      <c r="AL136" s="468"/>
      <c r="AM136" s="468"/>
      <c r="AN136" s="468"/>
      <c r="AO136" s="468"/>
      <c r="AP136" s="468"/>
      <c r="AQ136" s="468"/>
      <c r="AR136" s="468"/>
      <c r="AS136" s="468"/>
    </row>
    <row r="137" spans="20:45" x14ac:dyDescent="0.25">
      <c r="T137" s="468"/>
      <c r="U137" s="468"/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/>
      <c r="AH137" s="468"/>
      <c r="AL137" s="468"/>
      <c r="AM137" s="468"/>
      <c r="AN137" s="468"/>
      <c r="AO137" s="468"/>
      <c r="AP137" s="468"/>
      <c r="AQ137" s="468"/>
      <c r="AR137" s="468"/>
      <c r="AS137" s="468"/>
    </row>
    <row r="138" spans="20:45" x14ac:dyDescent="0.25">
      <c r="T138" s="468"/>
      <c r="U138" s="468"/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/>
      <c r="AH138" s="468"/>
      <c r="AL138" s="468"/>
      <c r="AM138" s="468"/>
      <c r="AN138" s="468"/>
      <c r="AO138" s="468"/>
      <c r="AP138" s="468"/>
      <c r="AQ138" s="468"/>
      <c r="AR138" s="468"/>
      <c r="AS138" s="468"/>
    </row>
    <row r="139" spans="20:45" x14ac:dyDescent="0.25">
      <c r="T139" s="468"/>
      <c r="U139" s="468"/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/>
      <c r="AH139" s="468"/>
      <c r="AL139" s="468"/>
      <c r="AM139" s="468"/>
      <c r="AN139" s="468"/>
      <c r="AO139" s="468"/>
      <c r="AP139" s="468"/>
      <c r="AQ139" s="468"/>
      <c r="AR139" s="468"/>
      <c r="AS139" s="468"/>
    </row>
    <row r="140" spans="20:45" x14ac:dyDescent="0.25"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/>
      <c r="AH140" s="468"/>
      <c r="AL140" s="468"/>
      <c r="AM140" s="468"/>
      <c r="AN140" s="468"/>
      <c r="AO140" s="468"/>
      <c r="AP140" s="468"/>
      <c r="AQ140" s="468"/>
      <c r="AR140" s="468"/>
      <c r="AS140" s="46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40" priority="4" stopIfTrue="1">
      <formula>AND($E7&lt;9,$C7&gt;0)</formula>
    </cfRule>
  </conditionalFormatting>
  <conditionalFormatting sqref="I23 I43 K33 I31 K41 I51 I39 K49 I47 K10 M29 M45 I27 K25 I35 I8 I12 I16 I20 K18 M14">
    <cfRule type="expression" dxfId="139" priority="5" stopIfTrue="1">
      <formula>AND($O$1="CU",I8="Umpire")</formula>
    </cfRule>
    <cfRule type="expression" dxfId="138" priority="6" stopIfTrue="1">
      <formula>AND($O$1="CU",I8&lt;&gt;"Umpire",J8&lt;&gt;"")</formula>
    </cfRule>
    <cfRule type="expression" dxfId="137" priority="7" stopIfTrue="1">
      <formula>AND($O$1="CU",I8&lt;&gt;"Umpire")</formula>
    </cfRule>
  </conditionalFormatting>
  <conditionalFormatting sqref="E36 E30 E28 E26 E24 E22 E52 E50 E32 E48 E46 E44 E42 E40 E38 E34">
    <cfRule type="expression" dxfId="136" priority="8" stopIfTrue="1">
      <formula>AND($E22&lt;9,$C22&gt;0)</formula>
    </cfRule>
  </conditionalFormatting>
  <conditionalFormatting sqref="F38 F40 F42 F44 F46 F48 F50 F36 F22 F24 F26 F28 F30 F32 F34">
    <cfRule type="cellIs" dxfId="135" priority="9" stopIfTrue="1" operator="equal">
      <formula>"Bye"</formula>
    </cfRule>
    <cfRule type="expression" dxfId="134" priority="10" stopIfTrue="1">
      <formula>AND($E22&lt;9,$C22&gt;0)</formula>
    </cfRule>
  </conditionalFormatting>
  <conditionalFormatting sqref="M10 M18 O45 M41 M49 O14 O29 M25 M33 K8 K12 K16 K20 K39 K43 K47 K51 K23 K27 K31 K35">
    <cfRule type="expression" dxfId="133" priority="11" stopIfTrue="1">
      <formula>J8="as"</formula>
    </cfRule>
    <cfRule type="expression" dxfId="132" priority="12" stopIfTrue="1">
      <formula>J8="bs"</formula>
    </cfRule>
  </conditionalFormatting>
  <conditionalFormatting sqref="B40 B42 B44 B46 B48 B50 B52 B24 B26 B28 B30 B32 B34 B36 B38 B22">
    <cfRule type="cellIs" dxfId="131" priority="13" stopIfTrue="1" operator="equal">
      <formula>"QA"</formula>
    </cfRule>
    <cfRule type="cellIs" dxfId="130" priority="14" stopIfTrue="1" operator="equal">
      <formula>"DA"</formula>
    </cfRule>
  </conditionalFormatting>
  <conditionalFormatting sqref="R62 J8 J12 J16 J20 N14 L10 L18">
    <cfRule type="expression" dxfId="129" priority="15" stopIfTrue="1">
      <formula>$O$1="CU"</formula>
    </cfRule>
  </conditionalFormatting>
  <conditionalFormatting sqref="E21 E7">
    <cfRule type="expression" dxfId="128" priority="16" stopIfTrue="1">
      <formula>$E7&lt;5</formula>
    </cfRule>
  </conditionalFormatting>
  <conditionalFormatting sqref="F19 F21 F9 F17 F15 F13 F11 F7">
    <cfRule type="cellIs" dxfId="127" priority="17" stopIfTrue="1" operator="equal">
      <formula>"Bye"</formula>
    </cfRule>
  </conditionalFormatting>
  <conditionalFormatting sqref="O16">
    <cfRule type="expression" dxfId="126" priority="1" stopIfTrue="1">
      <formula>AND($O$1="CU",O16="Umpire")</formula>
    </cfRule>
    <cfRule type="expression" dxfId="125" priority="2" stopIfTrue="1">
      <formula>AND($O$1="CU",O16&lt;&gt;"Umpire",P16&lt;&gt;"")</formula>
    </cfRule>
    <cfRule type="expression" dxfId="124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2795EDE4-C1E1-4C41-9A37-82FA504CB16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6433" r:id="rId4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34" r:id="rId5" name="Button 2">
              <controlPr defaultSize="0" print="0" autoFill="0" autoPict="0" macro="[3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79FF-3605-4447-AAB7-2CAB57FEEB68}">
  <sheetPr codeName="Sheet32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43" customWidth="1"/>
    <col min="2" max="2" width="13" style="343" customWidth="1"/>
    <col min="3" max="3" width="14.33203125" style="343" customWidth="1"/>
    <col min="4" max="4" width="23.88671875" style="428" bestFit="1" customWidth="1"/>
    <col min="5" max="5" width="10.5546875" style="429" customWidth="1"/>
    <col min="6" max="6" width="6.109375" style="430" hidden="1" customWidth="1"/>
    <col min="7" max="7" width="28.664062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764" t="s">
        <v>416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344" t="s">
        <v>417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357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368"/>
    </row>
    <row r="5" spans="1:17" s="358" customFormat="1" ht="13.8" thickBot="1" x14ac:dyDescent="0.3">
      <c r="A5" s="369" t="s">
        <v>95</v>
      </c>
      <c r="B5" s="369"/>
      <c r="C5" s="370" t="s">
        <v>96</v>
      </c>
      <c r="D5" s="371" t="e">
        <f>[3]Altalanos!$D$10</f>
        <v>#REF!</v>
      </c>
      <c r="E5" s="371"/>
      <c r="F5" s="371"/>
      <c r="G5" s="371"/>
      <c r="H5" s="372" t="s">
        <v>418</v>
      </c>
      <c r="I5" s="373"/>
      <c r="J5" s="374"/>
      <c r="K5" s="375"/>
      <c r="L5" s="375"/>
      <c r="M5" s="375"/>
      <c r="N5" s="374"/>
      <c r="O5" s="371"/>
      <c r="P5" s="371"/>
      <c r="Q5" s="376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89" t="s">
        <v>37</v>
      </c>
    </row>
    <row r="7" spans="1:17" s="403" customFormat="1" ht="18.899999999999999" customHeight="1" x14ac:dyDescent="0.25">
      <c r="A7" s="390">
        <v>1</v>
      </c>
      <c r="B7" s="391" t="s">
        <v>419</v>
      </c>
      <c r="C7" s="392" t="s">
        <v>341</v>
      </c>
      <c r="D7" s="393" t="s">
        <v>362</v>
      </c>
      <c r="E7" s="394" t="s">
        <v>420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02"/>
    </row>
    <row r="8" spans="1:17" s="403" customFormat="1" ht="18.899999999999999" customHeight="1" x14ac:dyDescent="0.25">
      <c r="A8" s="390">
        <v>2</v>
      </c>
      <c r="B8" s="391" t="s">
        <v>421</v>
      </c>
      <c r="C8" s="392" t="s">
        <v>422</v>
      </c>
      <c r="D8" s="393" t="s">
        <v>362</v>
      </c>
      <c r="E8" s="394" t="s">
        <v>423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02"/>
    </row>
    <row r="9" spans="1:17" s="403" customFormat="1" ht="18.899999999999999" customHeight="1" x14ac:dyDescent="0.25">
      <c r="A9" s="390">
        <v>3</v>
      </c>
      <c r="B9" s="391" t="s">
        <v>424</v>
      </c>
      <c r="C9" s="392" t="s">
        <v>425</v>
      </c>
      <c r="D9" s="393" t="s">
        <v>426</v>
      </c>
      <c r="E9" s="394" t="s">
        <v>427</v>
      </c>
      <c r="F9" s="408"/>
      <c r="G9" s="409"/>
      <c r="H9" s="393"/>
      <c r="I9" s="393"/>
      <c r="J9" s="397"/>
      <c r="K9" s="398"/>
      <c r="L9" s="399"/>
      <c r="M9" s="398"/>
      <c r="N9" s="400"/>
      <c r="O9" s="410"/>
      <c r="P9" s="411"/>
      <c r="Q9" s="412"/>
    </row>
    <row r="10" spans="1:17" s="403" customFormat="1" ht="18.899999999999999" customHeight="1" x14ac:dyDescent="0.25">
      <c r="A10" s="390">
        <v>4</v>
      </c>
      <c r="B10" s="391" t="s">
        <v>428</v>
      </c>
      <c r="C10" s="392" t="s">
        <v>429</v>
      </c>
      <c r="D10" s="393" t="s">
        <v>430</v>
      </c>
      <c r="E10" s="394" t="s">
        <v>431</v>
      </c>
      <c r="F10" s="408"/>
      <c r="G10" s="409"/>
      <c r="H10" s="393"/>
      <c r="I10" s="393"/>
      <c r="J10" s="397"/>
      <c r="K10" s="398"/>
      <c r="L10" s="399"/>
      <c r="M10" s="398"/>
      <c r="N10" s="400"/>
      <c r="O10" s="413"/>
      <c r="P10" s="414"/>
      <c r="Q10" s="415"/>
    </row>
    <row r="11" spans="1:17" s="403" customFormat="1" ht="18.899999999999999" customHeight="1" x14ac:dyDescent="0.25">
      <c r="A11" s="390">
        <v>5</v>
      </c>
      <c r="B11" s="392" t="s">
        <v>432</v>
      </c>
      <c r="C11" s="392" t="s">
        <v>433</v>
      </c>
      <c r="D11" s="393" t="s">
        <v>430</v>
      </c>
      <c r="E11" s="394" t="s">
        <v>434</v>
      </c>
      <c r="F11" s="408"/>
      <c r="G11" s="409"/>
      <c r="H11" s="393"/>
      <c r="I11" s="393"/>
      <c r="J11" s="397"/>
      <c r="K11" s="398"/>
      <c r="L11" s="399"/>
      <c r="M11" s="398"/>
      <c r="N11" s="400"/>
      <c r="O11" s="413"/>
      <c r="P11" s="414"/>
      <c r="Q11" s="415"/>
    </row>
    <row r="12" spans="1:17" s="403" customFormat="1" ht="18.899999999999999" customHeight="1" x14ac:dyDescent="0.25">
      <c r="A12" s="390">
        <v>6</v>
      </c>
      <c r="B12" s="392" t="s">
        <v>435</v>
      </c>
      <c r="C12" s="392" t="s">
        <v>436</v>
      </c>
      <c r="D12" s="393" t="s">
        <v>362</v>
      </c>
      <c r="E12" s="394" t="s">
        <v>437</v>
      </c>
      <c r="F12" s="408"/>
      <c r="G12" s="409"/>
      <c r="H12" s="393"/>
      <c r="I12" s="393"/>
      <c r="J12" s="397"/>
      <c r="K12" s="398"/>
      <c r="L12" s="399"/>
      <c r="M12" s="398"/>
      <c r="N12" s="400"/>
      <c r="O12" s="413"/>
      <c r="P12" s="414"/>
      <c r="Q12" s="415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413"/>
      <c r="P13" s="414"/>
      <c r="Q13" s="415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413"/>
      <c r="P14" s="414"/>
      <c r="Q14" s="415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02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02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02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02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02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02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02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02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02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02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02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02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13:E156">
    <cfRule type="expression" dxfId="123" priority="46" stopIfTrue="1">
      <formula>AND(ROUNDDOWN(($A$4-E13)/365.25,0)&lt;=13,G13&lt;&gt;"OK")</formula>
    </cfRule>
    <cfRule type="expression" dxfId="122" priority="47" stopIfTrue="1">
      <formula>AND(ROUNDDOWN(($A$4-E13)/365.25,0)&lt;=14,G13&lt;&gt;"OK")</formula>
    </cfRule>
    <cfRule type="expression" dxfId="121" priority="48" stopIfTrue="1">
      <formula>AND(ROUNDDOWN(($A$4-E13)/365.25,0)&lt;=17,G13&lt;&gt;"OK")</formula>
    </cfRule>
  </conditionalFormatting>
  <conditionalFormatting sqref="J7:J156">
    <cfRule type="cellIs" dxfId="120" priority="49" stopIfTrue="1" operator="equal">
      <formula>"Z"</formula>
    </cfRule>
  </conditionalFormatting>
  <conditionalFormatting sqref="A13:D156 A7:A12">
    <cfRule type="expression" dxfId="119" priority="50" stopIfTrue="1">
      <formula>$Q7&gt;=1</formula>
    </cfRule>
  </conditionalFormatting>
  <conditionalFormatting sqref="E13:E14">
    <cfRule type="expression" dxfId="118" priority="43" stopIfTrue="1">
      <formula>AND(ROUNDDOWN(($A$4-E13)/365.25,0)&lt;=13,G13&lt;&gt;"OK")</formula>
    </cfRule>
    <cfRule type="expression" dxfId="117" priority="44" stopIfTrue="1">
      <formula>AND(ROUNDDOWN(($A$4-E13)/365.25,0)&lt;=14,G13&lt;&gt;"OK")</formula>
    </cfRule>
    <cfRule type="expression" dxfId="116" priority="45" stopIfTrue="1">
      <formula>AND(ROUNDDOWN(($A$4-E13)/365.25,0)&lt;=17,G13&lt;&gt;"OK")</formula>
    </cfRule>
  </conditionalFormatting>
  <conditionalFormatting sqref="J7:J14">
    <cfRule type="cellIs" dxfId="115" priority="42" stopIfTrue="1" operator="equal">
      <formula>"Z"</formula>
    </cfRule>
  </conditionalFormatting>
  <conditionalFormatting sqref="B13:D14">
    <cfRule type="expression" dxfId="114" priority="41" stopIfTrue="1">
      <formula>$Q13&gt;=1</formula>
    </cfRule>
  </conditionalFormatting>
  <conditionalFormatting sqref="E13:E14">
    <cfRule type="expression" dxfId="113" priority="38" stopIfTrue="1">
      <formula>AND(ROUNDDOWN(($A$4-E13)/365.25,0)&lt;=13,G13&lt;&gt;"OK")</formula>
    </cfRule>
    <cfRule type="expression" dxfId="112" priority="39" stopIfTrue="1">
      <formula>AND(ROUNDDOWN(($A$4-E13)/365.25,0)&lt;=14,G13&lt;&gt;"OK")</formula>
    </cfRule>
    <cfRule type="expression" dxfId="111" priority="40" stopIfTrue="1">
      <formula>AND(ROUNDDOWN(($A$4-E13)/365.25,0)&lt;=17,G13&lt;&gt;"OK")</formula>
    </cfRule>
  </conditionalFormatting>
  <conditionalFormatting sqref="B13:D14">
    <cfRule type="expression" dxfId="110" priority="37" stopIfTrue="1">
      <formula>$Q13&gt;=1</formula>
    </cfRule>
  </conditionalFormatting>
  <conditionalFormatting sqref="E13:E27 E29:E37">
    <cfRule type="expression" dxfId="109" priority="34" stopIfTrue="1">
      <formula>AND(ROUNDDOWN(($A$4-E13)/365.25,0)&lt;=13,G13&lt;&gt;"OK")</formula>
    </cfRule>
    <cfRule type="expression" dxfId="108" priority="35" stopIfTrue="1">
      <formula>AND(ROUNDDOWN(($A$4-E13)/365.25,0)&lt;=14,G13&lt;&gt;"OK")</formula>
    </cfRule>
    <cfRule type="expression" dxfId="107" priority="36" stopIfTrue="1">
      <formula>AND(ROUNDDOWN(($A$4-E13)/365.25,0)&lt;=17,G13&lt;&gt;"OK")</formula>
    </cfRule>
  </conditionalFormatting>
  <conditionalFormatting sqref="B13:D37">
    <cfRule type="expression" dxfId="106" priority="33" stopIfTrue="1">
      <formula>$Q13&gt;=1</formula>
    </cfRule>
  </conditionalFormatting>
  <conditionalFormatting sqref="E11:E12">
    <cfRule type="expression" dxfId="105" priority="30" stopIfTrue="1">
      <formula>AND(ROUNDDOWN(($A$4-E11)/365.25,0)&lt;=13,G11&lt;&gt;"OK")</formula>
    </cfRule>
    <cfRule type="expression" dxfId="104" priority="31" stopIfTrue="1">
      <formula>AND(ROUNDDOWN(($A$4-E11)/365.25,0)&lt;=14,G11&lt;&gt;"OK")</formula>
    </cfRule>
    <cfRule type="expression" dxfId="103" priority="32" stopIfTrue="1">
      <formula>AND(ROUNDDOWN(($A$4-E11)/365.25,0)&lt;=17,G11&lt;&gt;"OK")</formula>
    </cfRule>
  </conditionalFormatting>
  <conditionalFormatting sqref="B11:D12">
    <cfRule type="expression" dxfId="102" priority="29" stopIfTrue="1">
      <formula>$Q11&gt;=1</formula>
    </cfRule>
  </conditionalFormatting>
  <conditionalFormatting sqref="E11:E12">
    <cfRule type="expression" dxfId="101" priority="26" stopIfTrue="1">
      <formula>AND(ROUNDDOWN(($A$4-E11)/365.25,0)&lt;=13,G11&lt;&gt;"OK")</formula>
    </cfRule>
    <cfRule type="expression" dxfId="100" priority="27" stopIfTrue="1">
      <formula>AND(ROUNDDOWN(($A$4-E11)/365.25,0)&lt;=14,G11&lt;&gt;"OK")</formula>
    </cfRule>
    <cfRule type="expression" dxfId="99" priority="28" stopIfTrue="1">
      <formula>AND(ROUNDDOWN(($A$4-E11)/365.25,0)&lt;=17,G11&lt;&gt;"OK")</formula>
    </cfRule>
  </conditionalFormatting>
  <conditionalFormatting sqref="B11:D12">
    <cfRule type="expression" dxfId="98" priority="25" stopIfTrue="1">
      <formula>$Q11&gt;=1</formula>
    </cfRule>
  </conditionalFormatting>
  <conditionalFormatting sqref="E11:E12">
    <cfRule type="expression" dxfId="97" priority="22" stopIfTrue="1">
      <formula>AND(ROUNDDOWN(($A$4-E11)/365.25,0)&lt;=13,G11&lt;&gt;"OK")</formula>
    </cfRule>
    <cfRule type="expression" dxfId="96" priority="23" stopIfTrue="1">
      <formula>AND(ROUNDDOWN(($A$4-E11)/365.25,0)&lt;=14,G11&lt;&gt;"OK")</formula>
    </cfRule>
    <cfRule type="expression" dxfId="95" priority="24" stopIfTrue="1">
      <formula>AND(ROUNDDOWN(($A$4-E11)/365.25,0)&lt;=17,G11&lt;&gt;"OK")</formula>
    </cfRule>
  </conditionalFormatting>
  <conditionalFormatting sqref="B11:D12">
    <cfRule type="expression" dxfId="94" priority="21" stopIfTrue="1">
      <formula>$Q11&gt;=1</formula>
    </cfRule>
  </conditionalFormatting>
  <conditionalFormatting sqref="E11:E12">
    <cfRule type="expression" dxfId="93" priority="18" stopIfTrue="1">
      <formula>AND(ROUNDDOWN(($A$4-E11)/365.25,0)&lt;=13,G11&lt;&gt;"OK")</formula>
    </cfRule>
    <cfRule type="expression" dxfId="92" priority="19" stopIfTrue="1">
      <formula>AND(ROUNDDOWN(($A$4-E11)/365.25,0)&lt;=14,G11&lt;&gt;"OK")</formula>
    </cfRule>
    <cfRule type="expression" dxfId="91" priority="20" stopIfTrue="1">
      <formula>AND(ROUNDDOWN(($A$4-E11)/365.25,0)&lt;=17,G11&lt;&gt;"OK")</formula>
    </cfRule>
  </conditionalFormatting>
  <conditionalFormatting sqref="B11:D12">
    <cfRule type="expression" dxfId="90" priority="17" stopIfTrue="1">
      <formula>$Q11&gt;=1</formula>
    </cfRule>
  </conditionalFormatting>
  <conditionalFormatting sqref="E7:E10">
    <cfRule type="expression" dxfId="89" priority="14" stopIfTrue="1">
      <formula>AND(ROUNDDOWN(($A$4-E7)/365.25,0)&lt;=13,G7&lt;&gt;"OK")</formula>
    </cfRule>
    <cfRule type="expression" dxfId="88" priority="15" stopIfTrue="1">
      <formula>AND(ROUNDDOWN(($A$4-E7)/365.25,0)&lt;=14,G7&lt;&gt;"OK")</formula>
    </cfRule>
    <cfRule type="expression" dxfId="87" priority="16" stopIfTrue="1">
      <formula>AND(ROUNDDOWN(($A$4-E7)/365.25,0)&lt;=17,G7&lt;&gt;"OK")</formula>
    </cfRule>
  </conditionalFormatting>
  <conditionalFormatting sqref="B7:D10">
    <cfRule type="expression" dxfId="86" priority="13" stopIfTrue="1">
      <formula>$Q7&gt;=1</formula>
    </cfRule>
  </conditionalFormatting>
  <conditionalFormatting sqref="E7:E10">
    <cfRule type="expression" dxfId="85" priority="10" stopIfTrue="1">
      <formula>AND(ROUNDDOWN(($A$4-E7)/365.25,0)&lt;=13,G7&lt;&gt;"OK")</formula>
    </cfRule>
    <cfRule type="expression" dxfId="84" priority="11" stopIfTrue="1">
      <formula>AND(ROUNDDOWN(($A$4-E7)/365.25,0)&lt;=14,G7&lt;&gt;"OK")</formula>
    </cfRule>
    <cfRule type="expression" dxfId="83" priority="12" stopIfTrue="1">
      <formula>AND(ROUNDDOWN(($A$4-E7)/365.25,0)&lt;=17,G7&lt;&gt;"OK")</formula>
    </cfRule>
  </conditionalFormatting>
  <conditionalFormatting sqref="B7:D10">
    <cfRule type="expression" dxfId="82" priority="9" stopIfTrue="1">
      <formula>$Q7&gt;=1</formula>
    </cfRule>
  </conditionalFormatting>
  <conditionalFormatting sqref="E7:E10">
    <cfRule type="expression" dxfId="81" priority="6" stopIfTrue="1">
      <formula>AND(ROUNDDOWN(($A$4-E7)/365.25,0)&lt;=13,G7&lt;&gt;"OK")</formula>
    </cfRule>
    <cfRule type="expression" dxfId="80" priority="7" stopIfTrue="1">
      <formula>AND(ROUNDDOWN(($A$4-E7)/365.25,0)&lt;=14,G7&lt;&gt;"OK")</formula>
    </cfRule>
    <cfRule type="expression" dxfId="79" priority="8" stopIfTrue="1">
      <formula>AND(ROUNDDOWN(($A$4-E7)/365.25,0)&lt;=17,G7&lt;&gt;"OK")</formula>
    </cfRule>
  </conditionalFormatting>
  <conditionalFormatting sqref="B7:D10">
    <cfRule type="expression" dxfId="78" priority="5" stopIfTrue="1">
      <formula>$Q7&gt;=1</formula>
    </cfRule>
  </conditionalFormatting>
  <conditionalFormatting sqref="E7:E10">
    <cfRule type="expression" dxfId="77" priority="2" stopIfTrue="1">
      <formula>AND(ROUNDDOWN(($A$4-E7)/365.25,0)&lt;=13,G7&lt;&gt;"OK")</formula>
    </cfRule>
    <cfRule type="expression" dxfId="76" priority="3" stopIfTrue="1">
      <formula>AND(ROUNDDOWN(($A$4-E7)/365.25,0)&lt;=14,G7&lt;&gt;"OK")</formula>
    </cfRule>
    <cfRule type="expression" dxfId="75" priority="4" stopIfTrue="1">
      <formula>AND(ROUNDDOWN(($A$4-E7)/365.25,0)&lt;=17,G7&lt;&gt;"OK")</formula>
    </cfRule>
  </conditionalFormatting>
  <conditionalFormatting sqref="B7:D10">
    <cfRule type="expression" dxfId="74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7457" r:id="rId4" name="Button 1">
              <controlPr defaultSize="0" print="0" autoFill="0" autoPict="0" macro="[3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8794-B77B-486F-A95F-D3F7ABA1E20D}">
  <sheetPr codeName="Munka4">
    <tabColor indexed="11"/>
  </sheetPr>
  <dimension ref="A1:AK47"/>
  <sheetViews>
    <sheetView topLeftCell="A23" workbookViewId="0"/>
  </sheetViews>
  <sheetFormatPr defaultRowHeight="13.2" x14ac:dyDescent="0.25"/>
  <cols>
    <col min="1" max="1" width="6.10937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7.88671875" style="343" customWidth="1"/>
    <col min="11" max="13" width="8.5546875" style="343" customWidth="1"/>
    <col min="14" max="14" width="8.88671875" style="343"/>
    <col min="15" max="15" width="11.44140625" style="343" customWidth="1"/>
    <col min="16" max="17" width="8.44140625" style="343" customWidth="1"/>
    <col min="18" max="18" width="10.88671875" style="343" customWidth="1"/>
    <col min="19" max="21" width="8.44140625" style="343" customWidth="1"/>
    <col min="22" max="24" width="8.88671875" style="343"/>
    <col min="25" max="37" width="0" style="343" hidden="1" customWidth="1"/>
    <col min="38" max="16384" width="8.88671875" style="343"/>
  </cols>
  <sheetData>
    <row r="1" spans="1:37" ht="24.6" x14ac:dyDescent="0.25">
      <c r="A1" s="431" t="s">
        <v>438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#REF!</v>
      </c>
      <c r="AC1" s="440" t="e">
        <f>IF(Y5=1,CONCATENATE(VLOOKUP(Y3,AA16:AK27,3)),CONCATENATE(VLOOKUP(Y3,AA2:AK13,3)))</f>
        <v>#REF!</v>
      </c>
      <c r="AD1" s="440" t="e">
        <f>IF(Y5=1,CONCATENATE(VLOOKUP(Y3,AA16:AK27,4)),CONCATENATE(VLOOKUP(Y3,AA2:AK13,4)))</f>
        <v>#REF!</v>
      </c>
      <c r="AE1" s="440" t="e">
        <f>IF(Y5=1,CONCATENATE(VLOOKUP(Y3,AA16:AK27,5)),CONCATENATE(VLOOKUP(Y3,AA2:AK13,5)))</f>
        <v>#REF!</v>
      </c>
      <c r="AF1" s="440" t="e">
        <f>IF(Y5=1,CONCATENATE(VLOOKUP(Y3,AA16:AK27,6)),CONCATENATE(VLOOKUP(Y3,AA2:AK13,6)))</f>
        <v>#REF!</v>
      </c>
      <c r="AG1" s="440" t="e">
        <f>IF(Y5=1,CONCATENATE(VLOOKUP(Y3,AA16:AK27,7)),CONCATENATE(VLOOKUP(Y3,AA2:AK13,7)))</f>
        <v>#REF!</v>
      </c>
      <c r="AH1" s="440" t="e">
        <f>IF(Y5=1,CONCATENATE(VLOOKUP(Y3,AA16:AK27,8)),CONCATENATE(VLOOKUP(Y3,AA2:AK13,8)))</f>
        <v>#REF!</v>
      </c>
      <c r="AI1" s="440" t="e">
        <f>IF(Y5=1,CONCATENATE(VLOOKUP(Y3,AA16:AK27,9)),CONCATENATE(VLOOKUP(Y3,AA2:AK13,9)))</f>
        <v>#REF!</v>
      </c>
      <c r="AJ1" s="440" t="e">
        <f>IF(Y5=1,CONCATENATE(VLOOKUP(Y3,AA16:AK27,10)),CONCATENATE(VLOOKUP(Y3,AA2:AK13,10)))</f>
        <v>#REF!</v>
      </c>
      <c r="AK1" s="440" t="e">
        <f>IF(Y5=1,CONCATENATE(VLOOKUP(Y3,AA16:AK27,11)),CONCATENATE(VLOOKUP(Y3,AA2:AK13,11)))</f>
        <v>#REF!</v>
      </c>
    </row>
    <row r="2" spans="1:37" x14ac:dyDescent="0.25">
      <c r="A2" s="441" t="s">
        <v>46</v>
      </c>
      <c r="B2" s="442"/>
      <c r="C2" s="442"/>
      <c r="D2" s="442"/>
      <c r="E2" s="442" t="s">
        <v>417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">
        <v>95</v>
      </c>
      <c r="B4" s="456"/>
      <c r="C4" s="456"/>
      <c r="D4" s="457"/>
      <c r="E4" s="458" t="s">
        <v>96</v>
      </c>
      <c r="F4" s="458"/>
      <c r="G4" s="458"/>
      <c r="H4" s="190"/>
      <c r="I4" s="458"/>
      <c r="J4" s="459"/>
      <c r="K4" s="190"/>
      <c r="L4" s="460" t="s">
        <v>439</v>
      </c>
      <c r="M4" s="190"/>
      <c r="N4" s="461"/>
      <c r="O4" s="462"/>
      <c r="P4" s="461"/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O5" s="463" t="s">
        <v>65</v>
      </c>
      <c r="P5" s="450" t="s">
        <v>71</v>
      </c>
      <c r="R5" s="463" t="s">
        <v>65</v>
      </c>
      <c r="S5" s="450" t="s">
        <v>266</v>
      </c>
      <c r="Y5" s="449" t="e">
        <f>IF(OR([3]Altalanos!$A$8="F1",[3]Altalanos!$A$8="F2",[3]Altalanos!$A$8="N1",[3]Altalanos!$A$8="N2"),1,2)</f>
        <v>#REF!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O6" s="466" t="s">
        <v>72</v>
      </c>
      <c r="P6" s="467" t="s">
        <v>67</v>
      </c>
      <c r="R6" s="466" t="s">
        <v>72</v>
      </c>
      <c r="S6" s="467" t="s">
        <v>267</v>
      </c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563" t="s">
        <v>57</v>
      </c>
      <c r="B7" s="564">
        <v>6</v>
      </c>
      <c r="C7" s="558" t="str">
        <f>IF($B7="","",VLOOKUP($B7,'B-U16-L-VI.kcs elo'!$A$7:$O$22,5))</f>
        <v>100205</v>
      </c>
      <c r="D7" s="558">
        <f>IF($B7="","",VLOOKUP($B7,'B-U16-L-VI.kcs elo'!$A$7:$O$22,15))</f>
        <v>0</v>
      </c>
      <c r="E7" s="565" t="str">
        <f>UPPER(IF($B7="","",VLOOKUP($B7,'B-U16-L-VI.kcs elo'!$A$7:$O$22,2)))</f>
        <v>ZSDRÁL</v>
      </c>
      <c r="F7" s="566"/>
      <c r="G7" s="565" t="str">
        <f>IF($B7="","",VLOOKUP($B7,'B-U16-L-VI.kcs elo'!$A$7:$O$22,3))</f>
        <v>Viktória</v>
      </c>
      <c r="H7" s="566"/>
      <c r="I7" s="565" t="str">
        <f>IF($B7="","",VLOOKUP($B7,'B-U16-L-VI.kcs elo'!$A$7:$O$22,4))</f>
        <v>Pécsi Bártfa</v>
      </c>
      <c r="J7" s="468"/>
      <c r="K7" s="476"/>
      <c r="L7" s="477" t="str">
        <f>IF(K7="","",CONCATENATE(VLOOKUP($Y$3,$AB$1:$AK$1,K7)," pont"))</f>
        <v/>
      </c>
      <c r="M7" s="478"/>
      <c r="O7" s="469" t="s">
        <v>73</v>
      </c>
      <c r="P7" s="470" t="s">
        <v>69</v>
      </c>
      <c r="R7" s="469" t="s">
        <v>73</v>
      </c>
      <c r="S7" s="470" t="s">
        <v>179</v>
      </c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567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568">
        <v>4</v>
      </c>
      <c r="C9" s="558" t="str">
        <f>IF($B9="","",VLOOKUP($B9,'B-U16-L-VI.kcs elo'!$A$7:$O$22,5))</f>
        <v>090512</v>
      </c>
      <c r="D9" s="558">
        <f>IF($B9="","",VLOOKUP($B9,'B-U16-L-VI.kcs elo'!$A$7:$O$22,15))</f>
        <v>0</v>
      </c>
      <c r="E9" s="559" t="str">
        <f>UPPER(IF($B9="","",VLOOKUP($B9,'B-U16-L-VI.kcs elo'!$A$7:$O$22,2)))</f>
        <v xml:space="preserve">HAVASI </v>
      </c>
      <c r="F9" s="489"/>
      <c r="G9" s="559" t="str">
        <f>IF($B9="","",VLOOKUP($B9,'B-U16-L-VI.kcs elo'!$A$7:$O$22,3))</f>
        <v>Léna</v>
      </c>
      <c r="H9" s="489"/>
      <c r="I9" s="559" t="str">
        <f>IF($B9="","",VLOOKUP($B9,'B-U16-L-VI.kcs elo'!$A$7:$O$22,4))</f>
        <v>Ciszterci Nagy Lajos - 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567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568">
        <v>2</v>
      </c>
      <c r="C11" s="558" t="str">
        <f>IF($B11="","",VLOOKUP($B11,'B-U16-L-VI.kcs elo'!$A$7:$O$22,5))</f>
        <v>101017</v>
      </c>
      <c r="D11" s="558">
        <f>IF($B11="","",VLOOKUP($B11,'B-U16-L-VI.kcs elo'!$A$7:$O$22,15))</f>
        <v>0</v>
      </c>
      <c r="E11" s="559" t="str">
        <f>UPPER(IF($B11="","",VLOOKUP($B11,'B-U16-L-VI.kcs elo'!$A$7:$O$22,2)))</f>
        <v xml:space="preserve">MEGYERI </v>
      </c>
      <c r="F11" s="489"/>
      <c r="G11" s="559" t="str">
        <f>IF($B11="","",VLOOKUP($B11,'B-U16-L-VI.kcs elo'!$A$7:$O$22,3))</f>
        <v>Hanna</v>
      </c>
      <c r="H11" s="489"/>
      <c r="I11" s="559" t="str">
        <f>IF($B11="","",VLOOKUP($B11,'B-U16-L-VI.kcs elo'!$A$7:$O$22,4))</f>
        <v>Pécsi Bártfa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563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81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563" t="s">
        <v>64</v>
      </c>
      <c r="B13" s="564">
        <v>1</v>
      </c>
      <c r="C13" s="558" t="str">
        <f>IF($B13="","",VLOOKUP($B13,'B-U16-L-VI.kcs elo'!$A$7:$O$22,5))</f>
        <v>100609</v>
      </c>
      <c r="D13" s="558">
        <f>IF($B13="","",VLOOKUP($B13,'B-U16-L-VI.kcs elo'!$A$7:$O$22,15))</f>
        <v>0</v>
      </c>
      <c r="E13" s="565" t="str">
        <f>UPPER(IF($B13="","",VLOOKUP($B13,'B-U16-L-VI.kcs elo'!$A$7:$O$22,2)))</f>
        <v xml:space="preserve">CSERVENKA </v>
      </c>
      <c r="F13" s="566"/>
      <c r="G13" s="565" t="str">
        <f>IF($B13="","",VLOOKUP($B13,'B-U16-L-VI.kcs elo'!$A$7:$O$22,3))</f>
        <v>Luca</v>
      </c>
      <c r="H13" s="566"/>
      <c r="I13" s="565" t="str">
        <f>IF($B13="","",VLOOKUP($B13,'B-U16-L-VI.kcs elo'!$A$7:$O$22,4))</f>
        <v>Pécsi Bártfa</v>
      </c>
      <c r="J13" s="468"/>
      <c r="K13" s="476"/>
      <c r="L13" s="477" t="str">
        <f>IF(K13="","",CONCATENATE(VLOOKUP($Y$3,$AB$1:$AK$1,K13)," pont"))</f>
        <v/>
      </c>
      <c r="M13" s="47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71"/>
      <c r="B14" s="567"/>
      <c r="C14" s="468"/>
      <c r="D14" s="468"/>
      <c r="E14" s="468"/>
      <c r="F14" s="468"/>
      <c r="G14" s="468"/>
      <c r="H14" s="468"/>
      <c r="I14" s="468"/>
      <c r="J14" s="468"/>
      <c r="K14" s="471"/>
      <c r="L14" s="471"/>
      <c r="M14" s="481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71" t="s">
        <v>182</v>
      </c>
      <c r="B15" s="568">
        <v>3</v>
      </c>
      <c r="C15" s="558" t="str">
        <f>IF($B15="","",VLOOKUP($B15,'B-U16-L-VI.kcs elo'!$A$7:$O$22,5))</f>
        <v>100126</v>
      </c>
      <c r="D15" s="558">
        <f>IF($B15="","",VLOOKUP($B15,'B-U16-L-VI.kcs elo'!$A$7:$O$22,15))</f>
        <v>0</v>
      </c>
      <c r="E15" s="559" t="str">
        <f>UPPER(IF($B15="","",VLOOKUP($B15,'B-U16-L-VI.kcs elo'!$A$7:$O$22,2)))</f>
        <v xml:space="preserve">PÉTER </v>
      </c>
      <c r="F15" s="489"/>
      <c r="G15" s="559" t="str">
        <f>IF($B15="","",VLOOKUP($B15,'B-U16-L-VI.kcs elo'!$A$7:$O$22,3))</f>
        <v>Nóra</v>
      </c>
      <c r="H15" s="489"/>
      <c r="I15" s="559" t="str">
        <f>IF($B15="","",VLOOKUP($B15,'B-U16-L-VI.kcs elo'!$A$7:$O$22,4))</f>
        <v xml:space="preserve">Pécsi Református </v>
      </c>
      <c r="J15" s="468"/>
      <c r="K15" s="476"/>
      <c r="L15" s="477" t="str">
        <f>IF(K15="","",CONCATENATE(VLOOKUP($Y$3,$AB$1:$AK$1,K15)," pont"))</f>
        <v/>
      </c>
      <c r="M15" s="47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71"/>
      <c r="B16" s="567"/>
      <c r="C16" s="468"/>
      <c r="D16" s="468"/>
      <c r="E16" s="468"/>
      <c r="F16" s="468"/>
      <c r="G16" s="468"/>
      <c r="H16" s="468"/>
      <c r="I16" s="468"/>
      <c r="J16" s="468"/>
      <c r="K16" s="471"/>
      <c r="L16" s="471"/>
      <c r="M16" s="481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71" t="s">
        <v>268</v>
      </c>
      <c r="B17" s="568">
        <v>5</v>
      </c>
      <c r="C17" s="558" t="str">
        <f>IF($B17="","",VLOOKUP($B17,'B-U16-L-VI.kcs elo'!$A$7:$O$22,5))</f>
        <v>091005</v>
      </c>
      <c r="D17" s="558">
        <f>IF($B17="","",VLOOKUP($B17,'B-U16-L-VI.kcs elo'!$A$7:$O$22,15))</f>
        <v>0</v>
      </c>
      <c r="E17" s="559" t="str">
        <f>UPPER(IF($B17="","",VLOOKUP($B17,'B-U16-L-VI.kcs elo'!$A$7:$O$22,2)))</f>
        <v xml:space="preserve">HORNYÁK </v>
      </c>
      <c r="F17" s="489"/>
      <c r="G17" s="559" t="str">
        <f>IF($B17="","",VLOOKUP($B17,'B-U16-L-VI.kcs elo'!$A$7:$O$22,3))</f>
        <v>Hajnal Lenke</v>
      </c>
      <c r="H17" s="489"/>
      <c r="I17" s="559" t="str">
        <f>IF($B17="","",VLOOKUP($B17,'B-U16-L-VI.kcs elo'!$A$7:$O$22,4))</f>
        <v>Ciszterci Nagy Lajos - Pécs</v>
      </c>
      <c r="J17" s="468"/>
      <c r="K17" s="476"/>
      <c r="L17" s="477" t="str">
        <f>IF(K17="","",CONCATENATE(VLOOKUP($Y$3,$AB$1:$AK$1,K17)," pont"))</f>
        <v/>
      </c>
      <c r="M17" s="47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x14ac:dyDescent="0.25">
      <c r="A18" s="468"/>
      <c r="B18" s="468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x14ac:dyDescent="0.25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x14ac:dyDescent="0.2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x14ac:dyDescent="0.25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ht="18.75" customHeight="1" x14ac:dyDescent="0.25">
      <c r="A22" s="468"/>
      <c r="B22" s="483"/>
      <c r="C22" s="483"/>
      <c r="D22" s="484" t="str">
        <f>E7</f>
        <v>ZSDRÁL</v>
      </c>
      <c r="E22" s="484"/>
      <c r="F22" s="484" t="str">
        <f>E9</f>
        <v xml:space="preserve">HAVASI </v>
      </c>
      <c r="G22" s="484"/>
      <c r="H22" s="484" t="str">
        <f>E11</f>
        <v xml:space="preserve">MEGYERI </v>
      </c>
      <c r="I22" s="484"/>
      <c r="J22" s="468"/>
      <c r="K22" s="468"/>
      <c r="L22" s="468"/>
      <c r="M22" s="569" t="s">
        <v>61</v>
      </c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ht="18.75" customHeight="1" x14ac:dyDescent="0.25">
      <c r="A23" s="485" t="s">
        <v>57</v>
      </c>
      <c r="B23" s="486" t="str">
        <f>E7</f>
        <v>ZSDRÁL</v>
      </c>
      <c r="C23" s="486"/>
      <c r="D23" s="487"/>
      <c r="E23" s="487"/>
      <c r="F23" s="488"/>
      <c r="G23" s="488"/>
      <c r="H23" s="488"/>
      <c r="I23" s="488"/>
      <c r="J23" s="468"/>
      <c r="K23" s="468"/>
      <c r="L23" s="468"/>
      <c r="M23" s="570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ht="18.75" customHeight="1" x14ac:dyDescent="0.25">
      <c r="A24" s="485" t="s">
        <v>58</v>
      </c>
      <c r="B24" s="486" t="str">
        <f>E9</f>
        <v xml:space="preserve">HAVASI </v>
      </c>
      <c r="C24" s="486"/>
      <c r="D24" s="488"/>
      <c r="E24" s="488"/>
      <c r="F24" s="487"/>
      <c r="G24" s="487"/>
      <c r="H24" s="488"/>
      <c r="I24" s="488"/>
      <c r="J24" s="468"/>
      <c r="K24" s="468"/>
      <c r="L24" s="468"/>
      <c r="M24" s="570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ht="18.75" customHeight="1" x14ac:dyDescent="0.25">
      <c r="A25" s="485" t="s">
        <v>59</v>
      </c>
      <c r="B25" s="486" t="str">
        <f>E11</f>
        <v xml:space="preserve">MEGYERI </v>
      </c>
      <c r="C25" s="486"/>
      <c r="D25" s="488"/>
      <c r="E25" s="488"/>
      <c r="F25" s="488"/>
      <c r="G25" s="488"/>
      <c r="H25" s="487"/>
      <c r="I25" s="487"/>
      <c r="J25" s="468"/>
      <c r="K25" s="468"/>
      <c r="L25" s="468"/>
      <c r="M25" s="570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571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ht="18.75" customHeight="1" x14ac:dyDescent="0.25">
      <c r="A27" s="468"/>
      <c r="B27" s="483"/>
      <c r="C27" s="483"/>
      <c r="D27" s="484" t="str">
        <f>E13</f>
        <v xml:space="preserve">CSERVENKA </v>
      </c>
      <c r="E27" s="484"/>
      <c r="F27" s="484" t="str">
        <f>E15</f>
        <v xml:space="preserve">PÉTER </v>
      </c>
      <c r="G27" s="484"/>
      <c r="H27" s="484" t="str">
        <f>E17</f>
        <v xml:space="preserve">HORNYÁK </v>
      </c>
      <c r="I27" s="484"/>
      <c r="J27" s="468"/>
      <c r="K27" s="468"/>
      <c r="L27" s="468"/>
      <c r="M27" s="571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ht="18.75" customHeight="1" x14ac:dyDescent="0.25">
      <c r="A28" s="485" t="s">
        <v>64</v>
      </c>
      <c r="B28" s="486" t="str">
        <f>E13</f>
        <v xml:space="preserve">CSERVENKA </v>
      </c>
      <c r="C28" s="486"/>
      <c r="D28" s="487"/>
      <c r="E28" s="487"/>
      <c r="F28" s="488"/>
      <c r="G28" s="488"/>
      <c r="H28" s="488"/>
      <c r="I28" s="488"/>
      <c r="J28" s="468"/>
      <c r="K28" s="468"/>
      <c r="L28" s="468"/>
      <c r="M28" s="570"/>
    </row>
    <row r="29" spans="1:37" ht="18.75" customHeight="1" x14ac:dyDescent="0.25">
      <c r="A29" s="485" t="s">
        <v>182</v>
      </c>
      <c r="B29" s="486" t="str">
        <f>E15</f>
        <v xml:space="preserve">PÉTER </v>
      </c>
      <c r="C29" s="486"/>
      <c r="D29" s="488"/>
      <c r="E29" s="488"/>
      <c r="F29" s="487"/>
      <c r="G29" s="487"/>
      <c r="H29" s="488"/>
      <c r="I29" s="488"/>
      <c r="J29" s="468"/>
      <c r="K29" s="468"/>
      <c r="L29" s="468"/>
      <c r="M29" s="570"/>
    </row>
    <row r="30" spans="1:37" ht="18.75" customHeight="1" x14ac:dyDescent="0.25">
      <c r="A30" s="485" t="s">
        <v>268</v>
      </c>
      <c r="B30" s="486" t="str">
        <f>E17</f>
        <v xml:space="preserve">HORNYÁK </v>
      </c>
      <c r="C30" s="486"/>
      <c r="D30" s="488"/>
      <c r="E30" s="488"/>
      <c r="F30" s="488"/>
      <c r="G30" s="488"/>
      <c r="H30" s="487"/>
      <c r="I30" s="487"/>
      <c r="J30" s="468"/>
      <c r="K30" s="468"/>
      <c r="L30" s="468"/>
      <c r="M30" s="570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 t="s">
        <v>269</v>
      </c>
      <c r="B32" s="468"/>
      <c r="C32" s="572" t="str">
        <f>IF(M23=1,B23,IF(M24=1,B24,IF(M25=1,B25,"")))</f>
        <v/>
      </c>
      <c r="D32" s="572"/>
      <c r="E32" s="471" t="s">
        <v>270</v>
      </c>
      <c r="F32" s="572" t="str">
        <f>IF(M28=1,B28,IF(M29=1,B29,IF(M30=1,B30,"")))</f>
        <v/>
      </c>
      <c r="G32" s="572"/>
      <c r="H32" s="468"/>
      <c r="I32" s="489"/>
      <c r="J32" s="468"/>
      <c r="K32" s="468"/>
      <c r="L32" s="468"/>
      <c r="M32" s="468"/>
    </row>
    <row r="33" spans="1:18" x14ac:dyDescent="0.25">
      <c r="A33" s="468"/>
      <c r="B33" s="468"/>
      <c r="C33" s="468"/>
      <c r="D33" s="468"/>
      <c r="E33" s="468"/>
      <c r="F33" s="471"/>
      <c r="G33" s="471"/>
      <c r="H33" s="468"/>
      <c r="I33" s="468"/>
      <c r="J33" s="468"/>
      <c r="K33" s="468"/>
      <c r="L33" s="468"/>
      <c r="M33" s="468"/>
    </row>
    <row r="34" spans="1:18" x14ac:dyDescent="0.25">
      <c r="A34" s="468" t="s">
        <v>271</v>
      </c>
      <c r="B34" s="468"/>
      <c r="C34" s="572" t="str">
        <f>IF(M23=2,B23,IF(M24=2,B24,IF(M25=2,B25,"")))</f>
        <v/>
      </c>
      <c r="D34" s="572"/>
      <c r="E34" s="471" t="s">
        <v>270</v>
      </c>
      <c r="F34" s="572" t="str">
        <f>IF(M28=2,B28,IF(M29=2,B29,IF(M30=2,B30,"")))</f>
        <v/>
      </c>
      <c r="G34" s="572"/>
      <c r="H34" s="468"/>
      <c r="I34" s="489"/>
      <c r="J34" s="468"/>
      <c r="K34" s="468"/>
      <c r="L34" s="468"/>
      <c r="M34" s="468"/>
    </row>
    <row r="35" spans="1:18" x14ac:dyDescent="0.25">
      <c r="A35" s="468"/>
      <c r="B35" s="468"/>
      <c r="C35" s="471"/>
      <c r="D35" s="471"/>
      <c r="E35" s="471"/>
      <c r="F35" s="471"/>
      <c r="G35" s="471"/>
      <c r="H35" s="468"/>
      <c r="I35" s="468"/>
      <c r="J35" s="468"/>
      <c r="K35" s="468"/>
      <c r="L35" s="468"/>
      <c r="M35" s="468"/>
    </row>
    <row r="36" spans="1:18" x14ac:dyDescent="0.25">
      <c r="A36" s="468" t="s">
        <v>272</v>
      </c>
      <c r="B36" s="468"/>
      <c r="C36" s="572" t="str">
        <f>IF(M23=3,B23,IF(M24=3,B24,IF(M25=3,B25,"")))</f>
        <v/>
      </c>
      <c r="D36" s="572"/>
      <c r="E36" s="471" t="s">
        <v>270</v>
      </c>
      <c r="F36" s="572" t="str">
        <f>IF(M28=3,B28,IF(M29=3,B29,IF(M30=3,B30,"")))</f>
        <v/>
      </c>
      <c r="G36" s="572"/>
      <c r="H36" s="468"/>
      <c r="I36" s="489"/>
      <c r="J36" s="468"/>
      <c r="K36" s="468"/>
      <c r="L36" s="468"/>
      <c r="M36" s="468"/>
    </row>
    <row r="37" spans="1:18" x14ac:dyDescent="0.2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</row>
    <row r="38" spans="1:18" x14ac:dyDescent="0.2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89"/>
      <c r="M38" s="468"/>
    </row>
    <row r="39" spans="1:18" x14ac:dyDescent="0.25">
      <c r="A39" s="490" t="s">
        <v>38</v>
      </c>
      <c r="B39" s="491"/>
      <c r="C39" s="492"/>
      <c r="D39" s="493" t="s">
        <v>2</v>
      </c>
      <c r="E39" s="494" t="s">
        <v>40</v>
      </c>
      <c r="F39" s="495"/>
      <c r="G39" s="493" t="s">
        <v>2</v>
      </c>
      <c r="H39" s="494" t="s">
        <v>49</v>
      </c>
      <c r="I39" s="496"/>
      <c r="J39" s="494" t="s">
        <v>50</v>
      </c>
      <c r="K39" s="497" t="s">
        <v>51</v>
      </c>
      <c r="L39" s="464"/>
      <c r="M39" s="495"/>
      <c r="P39" s="498"/>
      <c r="Q39" s="498"/>
      <c r="R39" s="499"/>
    </row>
    <row r="40" spans="1:18" x14ac:dyDescent="0.25">
      <c r="A40" s="500" t="s">
        <v>39</v>
      </c>
      <c r="B40" s="501"/>
      <c r="C40" s="502"/>
      <c r="D40" s="503">
        <v>1</v>
      </c>
      <c r="E40" s="504" t="str">
        <f>IF(D40&gt;$R$47,,UPPER(VLOOKUP(D40,'B-U16-L-VI.kcs elo'!$A$7:$Q$134,2)))</f>
        <v xml:space="preserve">CSERVENKA </v>
      </c>
      <c r="F40" s="504"/>
      <c r="G40" s="505" t="s">
        <v>3</v>
      </c>
      <c r="H40" s="501"/>
      <c r="I40" s="506"/>
      <c r="J40" s="507"/>
      <c r="K40" s="508" t="s">
        <v>41</v>
      </c>
      <c r="L40" s="509"/>
      <c r="M40" s="510"/>
      <c r="P40" s="511"/>
      <c r="Q40" s="511"/>
      <c r="R40" s="512"/>
    </row>
    <row r="41" spans="1:18" x14ac:dyDescent="0.25">
      <c r="A41" s="513" t="s">
        <v>48</v>
      </c>
      <c r="B41" s="514"/>
      <c r="C41" s="515"/>
      <c r="D41" s="516">
        <v>2</v>
      </c>
      <c r="E41" s="517" t="str">
        <f>IF(D41&gt;$R$47,,UPPER(VLOOKUP(D41,'B-U16-L-VI.kcs elo'!$A$7:$Q$134,2)))</f>
        <v xml:space="preserve">MEGYERI </v>
      </c>
      <c r="F41" s="517"/>
      <c r="G41" s="518" t="s">
        <v>4</v>
      </c>
      <c r="H41" s="519"/>
      <c r="I41" s="520"/>
      <c r="J41" s="521"/>
      <c r="K41" s="522"/>
      <c r="L41" s="489"/>
      <c r="M41" s="523"/>
      <c r="P41" s="512"/>
      <c r="Q41" s="524"/>
      <c r="R41" s="512"/>
    </row>
    <row r="42" spans="1:18" x14ac:dyDescent="0.25">
      <c r="A42" s="525"/>
      <c r="B42" s="526"/>
      <c r="C42" s="527"/>
      <c r="D42" s="516"/>
      <c r="E42" s="528"/>
      <c r="F42" s="468"/>
      <c r="G42" s="518" t="s">
        <v>5</v>
      </c>
      <c r="H42" s="519"/>
      <c r="I42" s="520"/>
      <c r="J42" s="521"/>
      <c r="K42" s="508" t="s">
        <v>42</v>
      </c>
      <c r="L42" s="509"/>
      <c r="M42" s="510"/>
      <c r="P42" s="511"/>
      <c r="Q42" s="511"/>
      <c r="R42" s="512"/>
    </row>
    <row r="43" spans="1:18" x14ac:dyDescent="0.25">
      <c r="A43" s="529"/>
      <c r="B43" s="530"/>
      <c r="C43" s="531"/>
      <c r="D43" s="516"/>
      <c r="E43" s="528"/>
      <c r="F43" s="468"/>
      <c r="G43" s="518" t="s">
        <v>6</v>
      </c>
      <c r="H43" s="519"/>
      <c r="I43" s="520"/>
      <c r="J43" s="521"/>
      <c r="K43" s="532"/>
      <c r="L43" s="468"/>
      <c r="M43" s="533"/>
      <c r="P43" s="512"/>
      <c r="Q43" s="524"/>
      <c r="R43" s="512"/>
    </row>
    <row r="44" spans="1:18" x14ac:dyDescent="0.25">
      <c r="A44" s="534"/>
      <c r="B44" s="535"/>
      <c r="C44" s="536"/>
      <c r="D44" s="516"/>
      <c r="E44" s="528"/>
      <c r="F44" s="468"/>
      <c r="G44" s="518" t="s">
        <v>7</v>
      </c>
      <c r="H44" s="519"/>
      <c r="I44" s="520"/>
      <c r="J44" s="521"/>
      <c r="K44" s="513"/>
      <c r="L44" s="489"/>
      <c r="M44" s="523"/>
      <c r="P44" s="512"/>
      <c r="Q44" s="524"/>
      <c r="R44" s="512"/>
    </row>
    <row r="45" spans="1:18" x14ac:dyDescent="0.25">
      <c r="A45" s="537"/>
      <c r="B45" s="538"/>
      <c r="C45" s="531"/>
      <c r="D45" s="516"/>
      <c r="E45" s="528"/>
      <c r="F45" s="468"/>
      <c r="G45" s="518" t="s">
        <v>8</v>
      </c>
      <c r="H45" s="519"/>
      <c r="I45" s="520"/>
      <c r="J45" s="521"/>
      <c r="K45" s="508" t="s">
        <v>31</v>
      </c>
      <c r="L45" s="509"/>
      <c r="M45" s="510"/>
      <c r="P45" s="511"/>
      <c r="Q45" s="511"/>
      <c r="R45" s="512"/>
    </row>
    <row r="46" spans="1:18" x14ac:dyDescent="0.25">
      <c r="A46" s="537"/>
      <c r="B46" s="538"/>
      <c r="C46" s="539"/>
      <c r="D46" s="516"/>
      <c r="E46" s="528"/>
      <c r="F46" s="468"/>
      <c r="G46" s="518" t="s">
        <v>9</v>
      </c>
      <c r="H46" s="519"/>
      <c r="I46" s="520"/>
      <c r="J46" s="521"/>
      <c r="K46" s="532"/>
      <c r="L46" s="468"/>
      <c r="M46" s="533"/>
      <c r="P46" s="512"/>
      <c r="Q46" s="524"/>
      <c r="R46" s="512"/>
    </row>
    <row r="47" spans="1:18" x14ac:dyDescent="0.25">
      <c r="A47" s="540"/>
      <c r="B47" s="541"/>
      <c r="C47" s="542"/>
      <c r="D47" s="543"/>
      <c r="E47" s="544"/>
      <c r="F47" s="489"/>
      <c r="G47" s="545" t="s">
        <v>10</v>
      </c>
      <c r="H47" s="514"/>
      <c r="I47" s="546"/>
      <c r="J47" s="547"/>
      <c r="K47" s="513" t="str">
        <f>L4</f>
        <v>Nagyisstók-Nádasi Judit</v>
      </c>
      <c r="L47" s="489"/>
      <c r="M47" s="523"/>
      <c r="P47" s="512"/>
      <c r="Q47" s="524"/>
      <c r="R47" s="548">
        <f>MIN(4,'B-U16-L-VI.kcs elo'!Q5)</f>
        <v>4</v>
      </c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7">
    <cfRule type="expression" dxfId="73" priority="1" stopIfTrue="1">
      <formula>$O$1="CU"</formula>
    </cfRule>
  </conditionalFormatting>
  <conditionalFormatting sqref="E7 E9 E11 E13 E15 E17">
    <cfRule type="cellIs" dxfId="72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7BDC-708C-424A-BCE8-D7EE3178FBC1}">
  <sheetPr codeName="Sheet33">
    <tabColor indexed="42"/>
  </sheetPr>
  <dimension ref="A1:Q156"/>
  <sheetViews>
    <sheetView showGridLines="0" showZeros="0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43" customWidth="1"/>
    <col min="2" max="2" width="14" style="343" customWidth="1"/>
    <col min="3" max="3" width="12.44140625" style="343" customWidth="1"/>
    <col min="4" max="4" width="10.109375" style="428" customWidth="1"/>
    <col min="5" max="5" width="12.109375" style="429" customWidth="1"/>
    <col min="6" max="6" width="6.109375" style="430" hidden="1" customWidth="1"/>
    <col min="7" max="7" width="31.4414062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765" t="str">
        <f>[2]Altalanos!$A$6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">
        <v>440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[2]Altalanos!$A$10</f>
        <v>2025.05.06-07.</v>
      </c>
      <c r="B5" s="369"/>
      <c r="C5" s="370" t="str">
        <f>[2]Altalanos!$C$10</f>
        <v>Pécs</v>
      </c>
      <c r="D5" s="371" t="str">
        <f>[2]Altalanos!$D$10</f>
        <v xml:space="preserve">  </v>
      </c>
      <c r="E5" s="371"/>
      <c r="F5" s="371"/>
      <c r="G5" s="371"/>
      <c r="H5" s="372" t="str">
        <f>[2]Altalanos!$E$10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441</v>
      </c>
      <c r="C7" s="392" t="s">
        <v>442</v>
      </c>
      <c r="D7" s="393" t="s">
        <v>130</v>
      </c>
      <c r="E7" s="394" t="s">
        <v>443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444</v>
      </c>
      <c r="C8" s="392" t="s">
        <v>381</v>
      </c>
      <c r="D8" s="393" t="s">
        <v>130</v>
      </c>
      <c r="E8" s="394" t="s">
        <v>445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2"/>
      <c r="C9" s="392"/>
      <c r="D9" s="393"/>
      <c r="E9" s="394"/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2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2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9:E156">
    <cfRule type="expression" dxfId="71" priority="32" stopIfTrue="1">
      <formula>AND(ROUNDDOWN(($A$4-E9)/365.25,0)&lt;=13,G9&lt;&gt;"OK")</formula>
    </cfRule>
    <cfRule type="expression" dxfId="70" priority="33" stopIfTrue="1">
      <formula>AND(ROUNDDOWN(($A$4-E9)/365.25,0)&lt;=14,G9&lt;&gt;"OK")</formula>
    </cfRule>
    <cfRule type="expression" dxfId="69" priority="34" stopIfTrue="1">
      <formula>AND(ROUNDDOWN(($A$4-E9)/365.25,0)&lt;=17,G9&lt;&gt;"OK")</formula>
    </cfRule>
  </conditionalFormatting>
  <conditionalFormatting sqref="J7:J156">
    <cfRule type="cellIs" dxfId="68" priority="31" stopIfTrue="1" operator="equal">
      <formula>"Z"</formula>
    </cfRule>
  </conditionalFormatting>
  <conditionalFormatting sqref="A9:D156 A7:A8">
    <cfRule type="expression" dxfId="67" priority="30" stopIfTrue="1">
      <formula>$Q7&gt;=1</formula>
    </cfRule>
  </conditionalFormatting>
  <conditionalFormatting sqref="E9:E14">
    <cfRule type="expression" dxfId="66" priority="27" stopIfTrue="1">
      <formula>AND(ROUNDDOWN(($A$4-E9)/365.25,0)&lt;=13,G9&lt;&gt;"OK")</formula>
    </cfRule>
    <cfRule type="expression" dxfId="65" priority="28" stopIfTrue="1">
      <formula>AND(ROUNDDOWN(($A$4-E9)/365.25,0)&lt;=14,G9&lt;&gt;"OK")</formula>
    </cfRule>
    <cfRule type="expression" dxfId="64" priority="29" stopIfTrue="1">
      <formula>AND(ROUNDDOWN(($A$4-E9)/365.25,0)&lt;=17,G9&lt;&gt;"OK")</formula>
    </cfRule>
  </conditionalFormatting>
  <conditionalFormatting sqref="J7:J14">
    <cfRule type="cellIs" dxfId="63" priority="26" stopIfTrue="1" operator="equal">
      <formula>"Z"</formula>
    </cfRule>
  </conditionalFormatting>
  <conditionalFormatting sqref="B9:D14">
    <cfRule type="expression" dxfId="62" priority="25" stopIfTrue="1">
      <formula>$Q9&gt;=1</formula>
    </cfRule>
  </conditionalFormatting>
  <conditionalFormatting sqref="E9:E14">
    <cfRule type="expression" dxfId="61" priority="22" stopIfTrue="1">
      <formula>AND(ROUNDDOWN(($A$4-E9)/365.25,0)&lt;=13,G9&lt;&gt;"OK")</formula>
    </cfRule>
    <cfRule type="expression" dxfId="60" priority="23" stopIfTrue="1">
      <formula>AND(ROUNDDOWN(($A$4-E9)/365.25,0)&lt;=14,G9&lt;&gt;"OK")</formula>
    </cfRule>
    <cfRule type="expression" dxfId="59" priority="24" stopIfTrue="1">
      <formula>AND(ROUNDDOWN(($A$4-E9)/365.25,0)&lt;=17,G9&lt;&gt;"OK")</formula>
    </cfRule>
  </conditionalFormatting>
  <conditionalFormatting sqref="B9:D14">
    <cfRule type="expression" dxfId="58" priority="21" stopIfTrue="1">
      <formula>$Q9&gt;=1</formula>
    </cfRule>
  </conditionalFormatting>
  <conditionalFormatting sqref="E9:E27 E29:E37">
    <cfRule type="expression" dxfId="57" priority="18" stopIfTrue="1">
      <formula>AND(ROUNDDOWN(($A$4-E9)/365.25,0)&lt;=13,G9&lt;&gt;"OK")</formula>
    </cfRule>
    <cfRule type="expression" dxfId="56" priority="19" stopIfTrue="1">
      <formula>AND(ROUNDDOWN(($A$4-E9)/365.25,0)&lt;=14,G9&lt;&gt;"OK")</formula>
    </cfRule>
    <cfRule type="expression" dxfId="55" priority="20" stopIfTrue="1">
      <formula>AND(ROUNDDOWN(($A$4-E9)/365.25,0)&lt;=17,G9&lt;&gt;"OK")</formula>
    </cfRule>
  </conditionalFormatting>
  <conditionalFormatting sqref="B9:D37">
    <cfRule type="expression" dxfId="54" priority="17" stopIfTrue="1">
      <formula>$Q9&gt;=1</formula>
    </cfRule>
  </conditionalFormatting>
  <conditionalFormatting sqref="E7:E8">
    <cfRule type="expression" dxfId="53" priority="14" stopIfTrue="1">
      <formula>AND(ROUNDDOWN(($A$4-E7)/365.25,0)&lt;=13,G7&lt;&gt;"OK")</formula>
    </cfRule>
    <cfRule type="expression" dxfId="52" priority="15" stopIfTrue="1">
      <formula>AND(ROUNDDOWN(($A$4-E7)/365.25,0)&lt;=14,G7&lt;&gt;"OK")</formula>
    </cfRule>
    <cfRule type="expression" dxfId="51" priority="16" stopIfTrue="1">
      <formula>AND(ROUNDDOWN(($A$4-E7)/365.25,0)&lt;=17,G7&lt;&gt;"OK")</formula>
    </cfRule>
  </conditionalFormatting>
  <conditionalFormatting sqref="B7:D8">
    <cfRule type="expression" dxfId="50" priority="13" stopIfTrue="1">
      <formula>$Q7&gt;=1</formula>
    </cfRule>
  </conditionalFormatting>
  <conditionalFormatting sqref="E7:E8">
    <cfRule type="expression" dxfId="49" priority="10" stopIfTrue="1">
      <formula>AND(ROUNDDOWN(($A$4-E7)/365.25,0)&lt;=13,G7&lt;&gt;"OK")</formula>
    </cfRule>
    <cfRule type="expression" dxfId="48" priority="11" stopIfTrue="1">
      <formula>AND(ROUNDDOWN(($A$4-E7)/365.25,0)&lt;=14,G7&lt;&gt;"OK")</formula>
    </cfRule>
    <cfRule type="expression" dxfId="47" priority="12" stopIfTrue="1">
      <formula>AND(ROUNDDOWN(($A$4-E7)/365.25,0)&lt;=17,G7&lt;&gt;"OK")</formula>
    </cfRule>
  </conditionalFormatting>
  <conditionalFormatting sqref="B7:D8">
    <cfRule type="expression" dxfId="46" priority="9" stopIfTrue="1">
      <formula>$Q7&gt;=1</formula>
    </cfRule>
  </conditionalFormatting>
  <conditionalFormatting sqref="E7:E8">
    <cfRule type="expression" dxfId="45" priority="6" stopIfTrue="1">
      <formula>AND(ROUNDDOWN(($A$4-E7)/365.25,0)&lt;=13,G7&lt;&gt;"OK")</formula>
    </cfRule>
    <cfRule type="expression" dxfId="44" priority="7" stopIfTrue="1">
      <formula>AND(ROUNDDOWN(($A$4-E7)/365.25,0)&lt;=14,G7&lt;&gt;"OK")</formula>
    </cfRule>
    <cfRule type="expression" dxfId="43" priority="8" stopIfTrue="1">
      <formula>AND(ROUNDDOWN(($A$4-E7)/365.25,0)&lt;=17,G7&lt;&gt;"OK")</formula>
    </cfRule>
  </conditionalFormatting>
  <conditionalFormatting sqref="B7:D8">
    <cfRule type="expression" dxfId="42" priority="5" stopIfTrue="1">
      <formula>$Q7&gt;=1</formula>
    </cfRule>
  </conditionalFormatting>
  <conditionalFormatting sqref="E7:E8">
    <cfRule type="expression" dxfId="41" priority="2" stopIfTrue="1">
      <formula>AND(ROUNDDOWN(($A$4-E7)/365.25,0)&lt;=13,G7&lt;&gt;"OK")</formula>
    </cfRule>
    <cfRule type="expression" dxfId="40" priority="3" stopIfTrue="1">
      <formula>AND(ROUNDDOWN(($A$4-E7)/365.25,0)&lt;=14,G7&lt;&gt;"OK")</formula>
    </cfRule>
    <cfRule type="expression" dxfId="39" priority="4" stopIfTrue="1">
      <formula>AND(ROUNDDOWN(($A$4-E7)/365.25,0)&lt;=17,G7&lt;&gt;"OK")</formula>
    </cfRule>
  </conditionalFormatting>
  <conditionalFormatting sqref="B7:D8">
    <cfRule type="expression" dxfId="38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9505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E765-4CA3-4032-BC07-1890BD86FEC0}">
  <sheetPr codeName="Munka36">
    <tabColor indexed="11"/>
  </sheetPr>
  <dimension ref="A1:AK41"/>
  <sheetViews>
    <sheetView topLeftCell="A2" workbookViewId="0"/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[2]Altalanos!$A$6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55" t="str">
        <f>[2]Altalanos!$D$8</f>
        <v>B-U18-F-VII.kcs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[2]Altalanos!$A$10</f>
        <v>2025.05.06-07.</v>
      </c>
      <c r="B4" s="456"/>
      <c r="C4" s="456"/>
      <c r="D4" s="457"/>
      <c r="E4" s="458" t="str">
        <f>[2]Altalanos!$C$10</f>
        <v>Pécs</v>
      </c>
      <c r="F4" s="458"/>
      <c r="G4" s="458"/>
      <c r="H4" s="190"/>
      <c r="I4" s="458"/>
      <c r="J4" s="459"/>
      <c r="K4" s="190"/>
      <c r="L4" s="460" t="str">
        <f>[2]Altalanos!$E$10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IF(OR([2]Altalanos!$A$8="F1",[2]Altalanos!$A$8="F2",[2]Altalanos!$A$8="N1",[2]Altalanos!$A$8="N2"),1,2)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1</v>
      </c>
      <c r="C7" s="558" t="str">
        <f>IF($B7="","",VLOOKUP($B7,'B-U18-F-VII.kcs elo'!$A$7:$O$22,5))</f>
        <v>080807</v>
      </c>
      <c r="D7" s="558">
        <f>IF($B7="","",VLOOKUP($B7,'B-U18-F-VII.kcs elo'!$A$7:$O$22,15))</f>
        <v>0</v>
      </c>
      <c r="E7" s="559" t="str">
        <f>UPPER(IF($B7="","",VLOOKUP($B7,'B-U18-F-VII.kcs elo'!$A$7:$O$22,2)))</f>
        <v xml:space="preserve">B. GARAI </v>
      </c>
      <c r="F7" s="489"/>
      <c r="G7" s="559" t="str">
        <f>IF($B7="","",VLOOKUP($B7,'B-U18-F-VII.kcs elo'!$A$7:$O$22,3))</f>
        <v>Lehel</v>
      </c>
      <c r="H7" s="489"/>
      <c r="I7" s="559" t="str">
        <f>IF($B7="","",VLOOKUP($B7,'B-U18-F-VII.kcs elo'!$A$7:$O$22,4))</f>
        <v>Szent Mór - Pécs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2</v>
      </c>
      <c r="C9" s="558" t="str">
        <f>IF($B9="","",VLOOKUP($B9,'B-U18-F-VII.kcs elo'!$A$7:$O$22,5))</f>
        <v>080618</v>
      </c>
      <c r="D9" s="558">
        <f>IF($B9="","",VLOOKUP($B9,'B-U18-F-VII.kcs elo'!$A$7:$O$22,15))</f>
        <v>0</v>
      </c>
      <c r="E9" s="559" t="str">
        <f>UPPER(IF($B9="","",VLOOKUP($B9,'B-U18-F-VII.kcs elo'!$A$7:$O$22,2)))</f>
        <v xml:space="preserve">VASS </v>
      </c>
      <c r="F9" s="489"/>
      <c r="G9" s="559" t="str">
        <f>IF($B9="","",VLOOKUP($B9,'B-U18-F-VII.kcs elo'!$A$7:$O$22,3))</f>
        <v>Bertalan</v>
      </c>
      <c r="H9" s="489"/>
      <c r="I9" s="559" t="str">
        <f>IF($B9="","",VLOOKUP($B9,'B-U18-F-VII.kcs elo'!$A$7:$O$22,4))</f>
        <v>Szent Mór - 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/>
      <c r="C11" s="558" t="str">
        <f>IF($B11="","",VLOOKUP($B11,'B-U18-F-VII.kcs elo'!$A$7:$O$22,5))</f>
        <v/>
      </c>
      <c r="D11" s="558" t="str">
        <f>IF($B11="","",VLOOKUP($B11,'B-U18-F-VII.kcs elo'!$A$7:$O$22,15))</f>
        <v/>
      </c>
      <c r="E11" s="559" t="str">
        <f>UPPER(IF($B11="","",VLOOKUP($B11,'B-U18-F-VII.kcs elo'!$A$7:$O$22,2)))</f>
        <v/>
      </c>
      <c r="F11" s="489"/>
      <c r="G11" s="559" t="str">
        <f>IF($B11="","",VLOOKUP($B11,'B-U18-F-VII.kcs elo'!$A$7:$O$22,3))</f>
        <v/>
      </c>
      <c r="H11" s="489"/>
      <c r="I11" s="559" t="str">
        <f>IF($B11="","",VLOOKUP($B11,'B-U18-F-VII.kcs elo'!$A$7:$O$22,4))</f>
        <v/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B. GARAI </v>
      </c>
      <c r="E18" s="484"/>
      <c r="F18" s="484" t="str">
        <f>E9</f>
        <v xml:space="preserve">VASS </v>
      </c>
      <c r="G18" s="484"/>
      <c r="H18" s="484" t="str">
        <f>E11</f>
        <v/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 xml:space="preserve">B. GARAI 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VASS 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/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37" priority="2" stopIfTrue="1" operator="equal">
      <formula>"Bye"</formula>
    </cfRule>
  </conditionalFormatting>
  <conditionalFormatting sqref="R41">
    <cfRule type="expression" dxfId="3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3AEA-6EB9-4A6A-AE1E-5DB0D916C996}">
  <sheetPr codeName="Sheet34">
    <tabColor indexed="42"/>
  </sheetPr>
  <dimension ref="A1:Q156"/>
  <sheetViews>
    <sheetView showGridLines="0" showZeros="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43" customWidth="1"/>
    <col min="2" max="2" width="14.33203125" style="343" customWidth="1"/>
    <col min="3" max="3" width="12" style="343" customWidth="1"/>
    <col min="4" max="4" width="16" style="428" bestFit="1" customWidth="1"/>
    <col min="5" max="5" width="9.33203125" style="429" customWidth="1"/>
    <col min="6" max="6" width="6.109375" style="430" hidden="1" customWidth="1"/>
    <col min="7" max="7" width="33.88671875" style="430" customWidth="1"/>
    <col min="8" max="8" width="7.6640625" style="428" customWidth="1"/>
    <col min="9" max="13" width="7.44140625" style="428" hidden="1" customWidth="1"/>
    <col min="14" max="15" width="7.44140625" style="428" customWidth="1"/>
    <col min="16" max="16" width="7.44140625" style="428" hidden="1" customWidth="1"/>
    <col min="17" max="17" width="7.44140625" style="428" customWidth="1"/>
    <col min="18" max="16384" width="8.88671875" style="343"/>
  </cols>
  <sheetData>
    <row r="1" spans="1:17" ht="24.6" x14ac:dyDescent="0.4">
      <c r="A1" s="557" t="str">
        <f>[2]Altalanos!$A$6</f>
        <v>Baranya Vármegyei Tenisz Diákolimpia - B kategória</v>
      </c>
      <c r="B1" s="335"/>
      <c r="C1" s="335"/>
      <c r="D1" s="336"/>
      <c r="E1" s="337" t="s">
        <v>47</v>
      </c>
      <c r="F1" s="338"/>
      <c r="G1" s="339"/>
      <c r="H1" s="340"/>
      <c r="I1" s="340"/>
      <c r="J1" s="341"/>
      <c r="K1" s="341"/>
      <c r="L1" s="341"/>
      <c r="M1" s="341"/>
      <c r="N1" s="341"/>
      <c r="O1" s="341"/>
      <c r="P1" s="341"/>
      <c r="Q1" s="342"/>
    </row>
    <row r="2" spans="1:17" ht="13.8" thickBot="1" x14ac:dyDescent="0.3">
      <c r="B2" s="344" t="s">
        <v>46</v>
      </c>
      <c r="C2" s="562" t="str">
        <f>[2]Altalanos!$E$8</f>
        <v>B-U18+-F-VIII.kcs</v>
      </c>
      <c r="D2" s="338"/>
      <c r="E2" s="337" t="s">
        <v>32</v>
      </c>
      <c r="F2" s="345"/>
      <c r="G2" s="345"/>
      <c r="H2" s="346"/>
      <c r="I2" s="346"/>
      <c r="J2" s="340"/>
      <c r="K2" s="340"/>
      <c r="L2" s="340"/>
      <c r="M2" s="340"/>
      <c r="N2" s="347"/>
      <c r="O2" s="348"/>
      <c r="P2" s="348"/>
      <c r="Q2" s="347"/>
    </row>
    <row r="3" spans="1:17" s="358" customFormat="1" ht="13.8" thickBot="1" x14ac:dyDescent="0.3">
      <c r="A3" s="349" t="s">
        <v>45</v>
      </c>
      <c r="B3" s="350"/>
      <c r="C3" s="350"/>
      <c r="D3" s="350"/>
      <c r="E3" s="350"/>
      <c r="F3" s="350"/>
      <c r="G3" s="350"/>
      <c r="H3" s="350"/>
      <c r="I3" s="351"/>
      <c r="J3" s="352"/>
      <c r="K3" s="353"/>
      <c r="L3" s="353"/>
      <c r="M3" s="353"/>
      <c r="N3" s="354" t="s">
        <v>31</v>
      </c>
      <c r="O3" s="355"/>
      <c r="P3" s="356"/>
      <c r="Q3" s="550"/>
    </row>
    <row r="4" spans="1:17" s="358" customFormat="1" x14ac:dyDescent="0.25">
      <c r="A4" s="359" t="s">
        <v>22</v>
      </c>
      <c r="B4" s="359"/>
      <c r="C4" s="360" t="s">
        <v>19</v>
      </c>
      <c r="D4" s="359" t="s">
        <v>27</v>
      </c>
      <c r="E4" s="361"/>
      <c r="G4" s="362"/>
      <c r="H4" s="363" t="s">
        <v>28</v>
      </c>
      <c r="I4" s="364"/>
      <c r="J4" s="365"/>
      <c r="K4" s="366"/>
      <c r="L4" s="366"/>
      <c r="M4" s="366"/>
      <c r="N4" s="365"/>
      <c r="O4" s="367"/>
      <c r="P4" s="367"/>
      <c r="Q4" s="551"/>
    </row>
    <row r="5" spans="1:17" s="358" customFormat="1" ht="13.8" thickBot="1" x14ac:dyDescent="0.3">
      <c r="A5" s="369" t="str">
        <f>[2]Altalanos!$A$10</f>
        <v>2025.05.06-07.</v>
      </c>
      <c r="B5" s="369"/>
      <c r="C5" s="370" t="str">
        <f>[2]Altalanos!$C$10</f>
        <v>Pécs</v>
      </c>
      <c r="D5" s="371" t="str">
        <f>[2]Altalanos!$D$10</f>
        <v xml:space="preserve">  </v>
      </c>
      <c r="E5" s="371"/>
      <c r="F5" s="371"/>
      <c r="G5" s="371"/>
      <c r="H5" s="372" t="str">
        <f>[2]Altalanos!$E$10</f>
        <v>Nagyistók-Nádasi Judit</v>
      </c>
      <c r="I5" s="373"/>
      <c r="J5" s="374"/>
      <c r="K5" s="375"/>
      <c r="L5" s="375"/>
      <c r="M5" s="375"/>
      <c r="N5" s="374"/>
      <c r="O5" s="371"/>
      <c r="P5" s="371"/>
      <c r="Q5" s="552"/>
    </row>
    <row r="6" spans="1:17" ht="30" customHeight="1" thickBot="1" x14ac:dyDescent="0.3">
      <c r="A6" s="377" t="s">
        <v>33</v>
      </c>
      <c r="B6" s="378" t="s">
        <v>25</v>
      </c>
      <c r="C6" s="378" t="s">
        <v>26</v>
      </c>
      <c r="D6" s="378" t="s">
        <v>29</v>
      </c>
      <c r="E6" s="379" t="s">
        <v>30</v>
      </c>
      <c r="F6" s="379" t="s">
        <v>34</v>
      </c>
      <c r="G6" s="379" t="s">
        <v>93</v>
      </c>
      <c r="H6" s="380" t="s">
        <v>35</v>
      </c>
      <c r="I6" s="381"/>
      <c r="J6" s="382" t="s">
        <v>14</v>
      </c>
      <c r="K6" s="383" t="s">
        <v>12</v>
      </c>
      <c r="L6" s="384" t="s">
        <v>0</v>
      </c>
      <c r="M6" s="385" t="s">
        <v>13</v>
      </c>
      <c r="N6" s="386" t="s">
        <v>43</v>
      </c>
      <c r="O6" s="387" t="s">
        <v>36</v>
      </c>
      <c r="P6" s="388" t="s">
        <v>1</v>
      </c>
      <c r="Q6" s="379" t="s">
        <v>37</v>
      </c>
    </row>
    <row r="7" spans="1:17" s="403" customFormat="1" ht="18.899999999999999" customHeight="1" x14ac:dyDescent="0.25">
      <c r="A7" s="390">
        <v>1</v>
      </c>
      <c r="B7" s="553" t="s">
        <v>446</v>
      </c>
      <c r="C7" s="392" t="s">
        <v>262</v>
      </c>
      <c r="D7" s="393" t="s">
        <v>412</v>
      </c>
      <c r="E7" s="394" t="s">
        <v>447</v>
      </c>
      <c r="F7" s="395"/>
      <c r="G7" s="396"/>
      <c r="H7" s="393"/>
      <c r="I7" s="393"/>
      <c r="J7" s="397"/>
      <c r="K7" s="398"/>
      <c r="L7" s="399"/>
      <c r="M7" s="398"/>
      <c r="N7" s="400"/>
      <c r="O7" s="393"/>
      <c r="P7" s="401"/>
      <c r="Q7" s="416"/>
    </row>
    <row r="8" spans="1:17" s="403" customFormat="1" ht="18.899999999999999" customHeight="1" x14ac:dyDescent="0.25">
      <c r="A8" s="390">
        <v>2</v>
      </c>
      <c r="B8" s="391" t="s">
        <v>448</v>
      </c>
      <c r="C8" s="392" t="s">
        <v>111</v>
      </c>
      <c r="D8" s="393" t="s">
        <v>412</v>
      </c>
      <c r="E8" s="394" t="s">
        <v>449</v>
      </c>
      <c r="F8" s="408"/>
      <c r="G8" s="409"/>
      <c r="H8" s="393"/>
      <c r="I8" s="393"/>
      <c r="J8" s="397"/>
      <c r="K8" s="398"/>
      <c r="L8" s="399"/>
      <c r="M8" s="398"/>
      <c r="N8" s="400"/>
      <c r="O8" s="393"/>
      <c r="P8" s="401"/>
      <c r="Q8" s="416"/>
    </row>
    <row r="9" spans="1:17" s="403" customFormat="1" ht="18.899999999999999" customHeight="1" x14ac:dyDescent="0.25">
      <c r="A9" s="390">
        <v>3</v>
      </c>
      <c r="B9" s="391" t="s">
        <v>450</v>
      </c>
      <c r="C9" s="418" t="s">
        <v>451</v>
      </c>
      <c r="D9" s="393" t="s">
        <v>389</v>
      </c>
      <c r="E9" s="394" t="s">
        <v>452</v>
      </c>
      <c r="F9" s="408"/>
      <c r="G9" s="409"/>
      <c r="H9" s="393"/>
      <c r="I9" s="393"/>
      <c r="J9" s="397"/>
      <c r="K9" s="398"/>
      <c r="L9" s="399"/>
      <c r="M9" s="398"/>
      <c r="N9" s="400"/>
      <c r="O9" s="393"/>
      <c r="P9" s="411"/>
      <c r="Q9" s="424"/>
    </row>
    <row r="10" spans="1:17" s="403" customFormat="1" ht="18.899999999999999" customHeight="1" x14ac:dyDescent="0.25">
      <c r="A10" s="390">
        <v>4</v>
      </c>
      <c r="B10" s="392"/>
      <c r="C10" s="392"/>
      <c r="D10" s="393"/>
      <c r="E10" s="394"/>
      <c r="F10" s="408"/>
      <c r="G10" s="409"/>
      <c r="H10" s="393"/>
      <c r="I10" s="393"/>
      <c r="J10" s="397"/>
      <c r="K10" s="398"/>
      <c r="L10" s="399"/>
      <c r="M10" s="398"/>
      <c r="N10" s="400"/>
      <c r="O10" s="393"/>
      <c r="P10" s="414"/>
      <c r="Q10" s="554"/>
    </row>
    <row r="11" spans="1:17" s="403" customFormat="1" ht="18.899999999999999" customHeight="1" x14ac:dyDescent="0.25">
      <c r="A11" s="390">
        <v>5</v>
      </c>
      <c r="B11" s="392"/>
      <c r="C11" s="392"/>
      <c r="D11" s="393"/>
      <c r="E11" s="394"/>
      <c r="F11" s="408"/>
      <c r="G11" s="409"/>
      <c r="H11" s="393"/>
      <c r="I11" s="393"/>
      <c r="J11" s="397"/>
      <c r="K11" s="398"/>
      <c r="L11" s="399"/>
      <c r="M11" s="398"/>
      <c r="N11" s="400"/>
      <c r="O11" s="393"/>
      <c r="P11" s="414"/>
      <c r="Q11" s="554"/>
    </row>
    <row r="12" spans="1:17" s="403" customFormat="1" ht="18.899999999999999" customHeight="1" x14ac:dyDescent="0.25">
      <c r="A12" s="390">
        <v>6</v>
      </c>
      <c r="B12" s="392"/>
      <c r="C12" s="392"/>
      <c r="D12" s="393"/>
      <c r="E12" s="394"/>
      <c r="F12" s="408"/>
      <c r="G12" s="409"/>
      <c r="H12" s="393"/>
      <c r="I12" s="393"/>
      <c r="J12" s="397"/>
      <c r="K12" s="398"/>
      <c r="L12" s="399"/>
      <c r="M12" s="398"/>
      <c r="N12" s="400"/>
      <c r="O12" s="393"/>
      <c r="P12" s="414"/>
      <c r="Q12" s="554"/>
    </row>
    <row r="13" spans="1:17" s="403" customFormat="1" ht="18.899999999999999" customHeight="1" x14ac:dyDescent="0.25">
      <c r="A13" s="390">
        <v>7</v>
      </c>
      <c r="B13" s="392"/>
      <c r="C13" s="392"/>
      <c r="D13" s="393"/>
      <c r="E13" s="394"/>
      <c r="F13" s="408"/>
      <c r="G13" s="409"/>
      <c r="H13" s="393"/>
      <c r="I13" s="393"/>
      <c r="J13" s="397"/>
      <c r="K13" s="398"/>
      <c r="L13" s="399"/>
      <c r="M13" s="398"/>
      <c r="N13" s="400"/>
      <c r="O13" s="393"/>
      <c r="P13" s="414"/>
      <c r="Q13" s="554"/>
    </row>
    <row r="14" spans="1:17" s="403" customFormat="1" ht="18.899999999999999" customHeight="1" x14ac:dyDescent="0.25">
      <c r="A14" s="390">
        <v>8</v>
      </c>
      <c r="B14" s="392"/>
      <c r="C14" s="392"/>
      <c r="D14" s="393"/>
      <c r="E14" s="394"/>
      <c r="F14" s="408"/>
      <c r="G14" s="409"/>
      <c r="H14" s="393"/>
      <c r="I14" s="393"/>
      <c r="J14" s="397"/>
      <c r="K14" s="398"/>
      <c r="L14" s="399"/>
      <c r="M14" s="398"/>
      <c r="N14" s="400"/>
      <c r="O14" s="393"/>
      <c r="P14" s="414"/>
      <c r="Q14" s="554"/>
    </row>
    <row r="15" spans="1:17" s="403" customFormat="1" ht="18.899999999999999" customHeight="1" x14ac:dyDescent="0.25">
      <c r="A15" s="390">
        <v>9</v>
      </c>
      <c r="B15" s="392"/>
      <c r="C15" s="392"/>
      <c r="D15" s="393"/>
      <c r="E15" s="394"/>
      <c r="F15" s="416"/>
      <c r="G15" s="416"/>
      <c r="H15" s="393"/>
      <c r="I15" s="393"/>
      <c r="J15" s="397"/>
      <c r="K15" s="398"/>
      <c r="L15" s="399"/>
      <c r="M15" s="417"/>
      <c r="N15" s="400"/>
      <c r="O15" s="393"/>
      <c r="P15" s="416"/>
      <c r="Q15" s="416"/>
    </row>
    <row r="16" spans="1:17" s="403" customFormat="1" ht="18.899999999999999" customHeight="1" x14ac:dyDescent="0.25">
      <c r="A16" s="390">
        <v>10</v>
      </c>
      <c r="B16" s="418"/>
      <c r="C16" s="392"/>
      <c r="D16" s="393"/>
      <c r="E16" s="394"/>
      <c r="F16" s="416"/>
      <c r="G16" s="416"/>
      <c r="H16" s="393"/>
      <c r="I16" s="393"/>
      <c r="J16" s="397"/>
      <c r="K16" s="398"/>
      <c r="L16" s="399"/>
      <c r="M16" s="417"/>
      <c r="N16" s="400"/>
      <c r="O16" s="393"/>
      <c r="P16" s="401"/>
      <c r="Q16" s="416"/>
    </row>
    <row r="17" spans="1:17" s="403" customFormat="1" ht="18.899999999999999" customHeight="1" x14ac:dyDescent="0.25">
      <c r="A17" s="390">
        <v>11</v>
      </c>
      <c r="B17" s="392"/>
      <c r="C17" s="392"/>
      <c r="D17" s="393"/>
      <c r="E17" s="394"/>
      <c r="F17" s="416"/>
      <c r="G17" s="416"/>
      <c r="H17" s="393"/>
      <c r="I17" s="393"/>
      <c r="J17" s="397"/>
      <c r="K17" s="398"/>
      <c r="L17" s="399"/>
      <c r="M17" s="417"/>
      <c r="N17" s="400"/>
      <c r="O17" s="393"/>
      <c r="P17" s="401"/>
      <c r="Q17" s="416"/>
    </row>
    <row r="18" spans="1:17" s="403" customFormat="1" ht="18.899999999999999" customHeight="1" x14ac:dyDescent="0.25">
      <c r="A18" s="390">
        <v>12</v>
      </c>
      <c r="B18" s="392"/>
      <c r="C18" s="392"/>
      <c r="D18" s="393"/>
      <c r="E18" s="394"/>
      <c r="F18" s="416"/>
      <c r="G18" s="416"/>
      <c r="H18" s="393"/>
      <c r="I18" s="393"/>
      <c r="J18" s="397"/>
      <c r="K18" s="398"/>
      <c r="L18" s="399"/>
      <c r="M18" s="417"/>
      <c r="N18" s="400"/>
      <c r="O18" s="393"/>
      <c r="P18" s="401"/>
      <c r="Q18" s="416"/>
    </row>
    <row r="19" spans="1:17" s="403" customFormat="1" ht="18.899999999999999" customHeight="1" x14ac:dyDescent="0.25">
      <c r="A19" s="390">
        <v>13</v>
      </c>
      <c r="B19" s="392"/>
      <c r="C19" s="392"/>
      <c r="D19" s="393"/>
      <c r="E19" s="394"/>
      <c r="F19" s="416"/>
      <c r="G19" s="416"/>
      <c r="H19" s="393"/>
      <c r="I19" s="393"/>
      <c r="J19" s="397"/>
      <c r="K19" s="398"/>
      <c r="L19" s="399"/>
      <c r="M19" s="417"/>
      <c r="N19" s="400"/>
      <c r="O19" s="393"/>
      <c r="P19" s="401"/>
      <c r="Q19" s="416"/>
    </row>
    <row r="20" spans="1:17" s="403" customFormat="1" ht="18.899999999999999" customHeight="1" x14ac:dyDescent="0.25">
      <c r="A20" s="390">
        <v>14</v>
      </c>
      <c r="B20" s="392"/>
      <c r="C20" s="392"/>
      <c r="D20" s="393"/>
      <c r="E20" s="394"/>
      <c r="F20" s="416"/>
      <c r="G20" s="416"/>
      <c r="H20" s="393"/>
      <c r="I20" s="393"/>
      <c r="J20" s="397"/>
      <c r="K20" s="398"/>
      <c r="L20" s="399"/>
      <c r="M20" s="417"/>
      <c r="N20" s="400"/>
      <c r="O20" s="393"/>
      <c r="P20" s="401"/>
      <c r="Q20" s="416"/>
    </row>
    <row r="21" spans="1:17" s="403" customFormat="1" ht="18.899999999999999" customHeight="1" x14ac:dyDescent="0.25">
      <c r="A21" s="390">
        <v>15</v>
      </c>
      <c r="B21" s="392"/>
      <c r="C21" s="392"/>
      <c r="D21" s="393"/>
      <c r="E21" s="394"/>
      <c r="F21" s="416"/>
      <c r="G21" s="416"/>
      <c r="H21" s="393"/>
      <c r="I21" s="393"/>
      <c r="J21" s="397"/>
      <c r="K21" s="398"/>
      <c r="L21" s="399"/>
      <c r="M21" s="417"/>
      <c r="N21" s="400"/>
      <c r="O21" s="393"/>
      <c r="P21" s="401"/>
      <c r="Q21" s="416"/>
    </row>
    <row r="22" spans="1:17" s="403" customFormat="1" ht="18.899999999999999" customHeight="1" x14ac:dyDescent="0.25">
      <c r="A22" s="390">
        <v>16</v>
      </c>
      <c r="B22" s="392"/>
      <c r="C22" s="392"/>
      <c r="D22" s="393"/>
      <c r="E22" s="394"/>
      <c r="F22" s="416"/>
      <c r="G22" s="416"/>
      <c r="H22" s="393"/>
      <c r="I22" s="393"/>
      <c r="J22" s="397"/>
      <c r="K22" s="398"/>
      <c r="L22" s="399"/>
      <c r="M22" s="417"/>
      <c r="N22" s="400"/>
      <c r="O22" s="393"/>
      <c r="P22" s="401"/>
      <c r="Q22" s="416"/>
    </row>
    <row r="23" spans="1:17" s="403" customFormat="1" ht="18.899999999999999" customHeight="1" x14ac:dyDescent="0.25">
      <c r="A23" s="390">
        <v>17</v>
      </c>
      <c r="B23" s="392"/>
      <c r="C23" s="392"/>
      <c r="D23" s="393"/>
      <c r="E23" s="394"/>
      <c r="F23" s="416"/>
      <c r="G23" s="416"/>
      <c r="H23" s="393"/>
      <c r="I23" s="393"/>
      <c r="J23" s="397"/>
      <c r="K23" s="398"/>
      <c r="L23" s="399"/>
      <c r="M23" s="417"/>
      <c r="N23" s="400"/>
      <c r="O23" s="393"/>
      <c r="P23" s="401"/>
      <c r="Q23" s="416"/>
    </row>
    <row r="24" spans="1:17" s="403" customFormat="1" ht="18.899999999999999" customHeight="1" x14ac:dyDescent="0.25">
      <c r="A24" s="390">
        <v>18</v>
      </c>
      <c r="B24" s="392"/>
      <c r="C24" s="392"/>
      <c r="D24" s="393"/>
      <c r="E24" s="394"/>
      <c r="F24" s="416"/>
      <c r="G24" s="416"/>
      <c r="H24" s="393"/>
      <c r="I24" s="393"/>
      <c r="J24" s="397"/>
      <c r="K24" s="398"/>
      <c r="L24" s="399"/>
      <c r="M24" s="417"/>
      <c r="N24" s="400"/>
      <c r="O24" s="393"/>
      <c r="P24" s="401"/>
      <c r="Q24" s="416"/>
    </row>
    <row r="25" spans="1:17" s="403" customFormat="1" ht="18.899999999999999" customHeight="1" x14ac:dyDescent="0.25">
      <c r="A25" s="390">
        <v>19</v>
      </c>
      <c r="B25" s="392"/>
      <c r="C25" s="392"/>
      <c r="D25" s="393"/>
      <c r="E25" s="394"/>
      <c r="F25" s="416"/>
      <c r="G25" s="416"/>
      <c r="H25" s="393"/>
      <c r="I25" s="393"/>
      <c r="J25" s="397"/>
      <c r="K25" s="398"/>
      <c r="L25" s="399"/>
      <c r="M25" s="417"/>
      <c r="N25" s="400"/>
      <c r="O25" s="393"/>
      <c r="P25" s="401"/>
      <c r="Q25" s="416"/>
    </row>
    <row r="26" spans="1:17" s="403" customFormat="1" ht="18.899999999999999" customHeight="1" x14ac:dyDescent="0.25">
      <c r="A26" s="390">
        <v>20</v>
      </c>
      <c r="B26" s="392"/>
      <c r="C26" s="392"/>
      <c r="D26" s="393"/>
      <c r="E26" s="394"/>
      <c r="F26" s="416"/>
      <c r="G26" s="416"/>
      <c r="H26" s="393"/>
      <c r="I26" s="393"/>
      <c r="J26" s="397"/>
      <c r="K26" s="398"/>
      <c r="L26" s="399"/>
      <c r="M26" s="417"/>
      <c r="N26" s="400"/>
      <c r="O26" s="393"/>
      <c r="P26" s="401"/>
      <c r="Q26" s="416"/>
    </row>
    <row r="27" spans="1:17" s="403" customFormat="1" ht="18.899999999999999" customHeight="1" x14ac:dyDescent="0.25">
      <c r="A27" s="390">
        <v>21</v>
      </c>
      <c r="B27" s="392"/>
      <c r="C27" s="392"/>
      <c r="D27" s="393"/>
      <c r="E27" s="394"/>
      <c r="F27" s="416"/>
      <c r="G27" s="416"/>
      <c r="H27" s="393"/>
      <c r="I27" s="393"/>
      <c r="J27" s="397"/>
      <c r="K27" s="398"/>
      <c r="L27" s="399"/>
      <c r="M27" s="417"/>
      <c r="N27" s="400"/>
      <c r="O27" s="393"/>
      <c r="P27" s="401"/>
      <c r="Q27" s="416"/>
    </row>
    <row r="28" spans="1:17" s="403" customFormat="1" ht="18.899999999999999" customHeight="1" x14ac:dyDescent="0.25">
      <c r="A28" s="390">
        <v>22</v>
      </c>
      <c r="B28" s="392"/>
      <c r="C28" s="392"/>
      <c r="D28" s="393"/>
      <c r="E28" s="422"/>
      <c r="F28" s="423"/>
      <c r="G28" s="424"/>
      <c r="H28" s="393"/>
      <c r="I28" s="393"/>
      <c r="J28" s="397"/>
      <c r="K28" s="398"/>
      <c r="L28" s="399"/>
      <c r="M28" s="417"/>
      <c r="N28" s="400"/>
      <c r="O28" s="393"/>
      <c r="P28" s="401"/>
      <c r="Q28" s="416"/>
    </row>
    <row r="29" spans="1:17" s="403" customFormat="1" ht="18.899999999999999" customHeight="1" x14ac:dyDescent="0.25">
      <c r="A29" s="390">
        <v>23</v>
      </c>
      <c r="B29" s="392"/>
      <c r="C29" s="392"/>
      <c r="D29" s="393"/>
      <c r="E29" s="425"/>
      <c r="F29" s="416"/>
      <c r="G29" s="416"/>
      <c r="H29" s="393"/>
      <c r="I29" s="393"/>
      <c r="J29" s="397"/>
      <c r="K29" s="398"/>
      <c r="L29" s="399"/>
      <c r="M29" s="417"/>
      <c r="N29" s="400"/>
      <c r="O29" s="393"/>
      <c r="P29" s="401"/>
      <c r="Q29" s="416"/>
    </row>
    <row r="30" spans="1:17" s="403" customFormat="1" ht="18.899999999999999" customHeight="1" x14ac:dyDescent="0.25">
      <c r="A30" s="390">
        <v>24</v>
      </c>
      <c r="B30" s="392"/>
      <c r="C30" s="392"/>
      <c r="D30" s="393"/>
      <c r="E30" s="394"/>
      <c r="F30" s="416"/>
      <c r="G30" s="416"/>
      <c r="H30" s="393"/>
      <c r="I30" s="393"/>
      <c r="J30" s="397"/>
      <c r="K30" s="398"/>
      <c r="L30" s="399"/>
      <c r="M30" s="417"/>
      <c r="N30" s="400"/>
      <c r="O30" s="393"/>
      <c r="P30" s="401"/>
      <c r="Q30" s="416"/>
    </row>
    <row r="31" spans="1:17" s="403" customFormat="1" ht="18.899999999999999" customHeight="1" x14ac:dyDescent="0.25">
      <c r="A31" s="390">
        <v>25</v>
      </c>
      <c r="B31" s="392"/>
      <c r="C31" s="392"/>
      <c r="D31" s="393"/>
      <c r="E31" s="394"/>
      <c r="F31" s="416"/>
      <c r="G31" s="416"/>
      <c r="H31" s="393"/>
      <c r="I31" s="393"/>
      <c r="J31" s="397"/>
      <c r="K31" s="398"/>
      <c r="L31" s="399"/>
      <c r="M31" s="417"/>
      <c r="N31" s="400"/>
      <c r="O31" s="393"/>
      <c r="P31" s="401"/>
      <c r="Q31" s="416"/>
    </row>
    <row r="32" spans="1:17" s="403" customFormat="1" ht="18.899999999999999" customHeight="1" x14ac:dyDescent="0.25">
      <c r="A32" s="390">
        <v>26</v>
      </c>
      <c r="B32" s="392"/>
      <c r="C32" s="392"/>
      <c r="D32" s="393"/>
      <c r="E32" s="426"/>
      <c r="F32" s="416"/>
      <c r="G32" s="416"/>
      <c r="H32" s="393"/>
      <c r="I32" s="393"/>
      <c r="J32" s="397"/>
      <c r="K32" s="398"/>
      <c r="L32" s="399"/>
      <c r="M32" s="417"/>
      <c r="N32" s="400"/>
      <c r="O32" s="393"/>
      <c r="P32" s="401"/>
      <c r="Q32" s="416"/>
    </row>
    <row r="33" spans="1:17" s="403" customFormat="1" ht="18.899999999999999" customHeight="1" x14ac:dyDescent="0.25">
      <c r="A33" s="390">
        <v>27</v>
      </c>
      <c r="B33" s="392"/>
      <c r="C33" s="392"/>
      <c r="D33" s="393"/>
      <c r="E33" s="394"/>
      <c r="F33" s="416"/>
      <c r="G33" s="416"/>
      <c r="H33" s="393"/>
      <c r="I33" s="393"/>
      <c r="J33" s="397"/>
      <c r="K33" s="398"/>
      <c r="L33" s="399"/>
      <c r="M33" s="417"/>
      <c r="N33" s="400"/>
      <c r="O33" s="393"/>
      <c r="P33" s="401"/>
      <c r="Q33" s="416"/>
    </row>
    <row r="34" spans="1:17" s="403" customFormat="1" ht="18.899999999999999" customHeight="1" x14ac:dyDescent="0.25">
      <c r="A34" s="390">
        <v>28</v>
      </c>
      <c r="B34" s="392"/>
      <c r="C34" s="392"/>
      <c r="D34" s="393"/>
      <c r="E34" s="394"/>
      <c r="F34" s="416"/>
      <c r="G34" s="416"/>
      <c r="H34" s="393"/>
      <c r="I34" s="393"/>
      <c r="J34" s="397"/>
      <c r="K34" s="398"/>
      <c r="L34" s="399"/>
      <c r="M34" s="417"/>
      <c r="N34" s="400"/>
      <c r="O34" s="393"/>
      <c r="P34" s="401"/>
      <c r="Q34" s="416"/>
    </row>
    <row r="35" spans="1:17" s="403" customFormat="1" ht="18.899999999999999" customHeight="1" x14ac:dyDescent="0.25">
      <c r="A35" s="390">
        <v>29</v>
      </c>
      <c r="B35" s="392"/>
      <c r="C35" s="392"/>
      <c r="D35" s="393"/>
      <c r="E35" s="394"/>
      <c r="F35" s="416"/>
      <c r="G35" s="416"/>
      <c r="H35" s="393"/>
      <c r="I35" s="393"/>
      <c r="J35" s="397"/>
      <c r="K35" s="398"/>
      <c r="L35" s="399"/>
      <c r="M35" s="417"/>
      <c r="N35" s="400"/>
      <c r="O35" s="393"/>
      <c r="P35" s="401"/>
      <c r="Q35" s="416"/>
    </row>
    <row r="36" spans="1:17" s="403" customFormat="1" ht="18.899999999999999" customHeight="1" x14ac:dyDescent="0.25">
      <c r="A36" s="390">
        <v>30</v>
      </c>
      <c r="B36" s="392"/>
      <c r="C36" s="392"/>
      <c r="D36" s="393"/>
      <c r="E36" s="394"/>
      <c r="F36" s="416"/>
      <c r="G36" s="416"/>
      <c r="H36" s="393"/>
      <c r="I36" s="393"/>
      <c r="J36" s="397"/>
      <c r="K36" s="398"/>
      <c r="L36" s="399"/>
      <c r="M36" s="417"/>
      <c r="N36" s="400"/>
      <c r="O36" s="393"/>
      <c r="P36" s="401"/>
      <c r="Q36" s="416"/>
    </row>
    <row r="37" spans="1:17" s="403" customFormat="1" ht="18.899999999999999" customHeight="1" x14ac:dyDescent="0.25">
      <c r="A37" s="390">
        <v>31</v>
      </c>
      <c r="B37" s="392"/>
      <c r="C37" s="392"/>
      <c r="D37" s="393"/>
      <c r="E37" s="394"/>
      <c r="F37" s="416"/>
      <c r="G37" s="416"/>
      <c r="H37" s="393"/>
      <c r="I37" s="393"/>
      <c r="J37" s="397"/>
      <c r="K37" s="398"/>
      <c r="L37" s="399"/>
      <c r="M37" s="417"/>
      <c r="N37" s="400"/>
      <c r="O37" s="393"/>
      <c r="P37" s="401"/>
      <c r="Q37" s="416"/>
    </row>
    <row r="38" spans="1:17" s="403" customFormat="1" ht="18.899999999999999" customHeight="1" x14ac:dyDescent="0.25">
      <c r="A38" s="390">
        <v>32</v>
      </c>
      <c r="B38" s="392"/>
      <c r="C38" s="392"/>
      <c r="D38" s="393"/>
      <c r="E38" s="394"/>
      <c r="F38" s="416"/>
      <c r="G38" s="416"/>
      <c r="H38" s="408"/>
      <c r="I38" s="409"/>
      <c r="J38" s="397"/>
      <c r="K38" s="398"/>
      <c r="L38" s="399"/>
      <c r="M38" s="417"/>
      <c r="N38" s="400"/>
      <c r="O38" s="416"/>
      <c r="P38" s="401"/>
      <c r="Q38" s="416"/>
    </row>
    <row r="39" spans="1:17" s="403" customFormat="1" ht="18.899999999999999" customHeight="1" x14ac:dyDescent="0.25">
      <c r="A39" s="390">
        <v>33</v>
      </c>
      <c r="B39" s="392"/>
      <c r="C39" s="392"/>
      <c r="D39" s="393"/>
      <c r="E39" s="394"/>
      <c r="F39" s="416"/>
      <c r="G39" s="416"/>
      <c r="H39" s="408"/>
      <c r="I39" s="409"/>
      <c r="J39" s="397"/>
      <c r="K39" s="398"/>
      <c r="L39" s="399"/>
      <c r="M39" s="417"/>
      <c r="N39" s="424"/>
      <c r="O39" s="416"/>
      <c r="P39" s="401"/>
      <c r="Q39" s="416"/>
    </row>
    <row r="40" spans="1:17" s="403" customFormat="1" ht="18.899999999999999" customHeight="1" x14ac:dyDescent="0.25">
      <c r="A40" s="390">
        <v>34</v>
      </c>
      <c r="B40" s="392"/>
      <c r="C40" s="392"/>
      <c r="D40" s="393"/>
      <c r="E40" s="394"/>
      <c r="F40" s="416"/>
      <c r="G40" s="416"/>
      <c r="H40" s="408"/>
      <c r="I40" s="409"/>
      <c r="J40" s="397" t="e">
        <f>IF(AND(Q40="",#REF!&gt;0,#REF!&lt;5),K40,)</f>
        <v>#REF!</v>
      </c>
      <c r="K40" s="398" t="str">
        <f>IF(D40="","ZZZ9",IF(AND(#REF!&gt;0,#REF!&lt;5),D40&amp;#REF!,D40&amp;"9"))</f>
        <v>ZZZ9</v>
      </c>
      <c r="L40" s="399">
        <f t="shared" ref="L40:L103" si="0">IF(Q40="",999,Q40)</f>
        <v>999</v>
      </c>
      <c r="M40" s="417">
        <f t="shared" ref="M40:M103" si="1">IF(P40=999,999,1)</f>
        <v>999</v>
      </c>
      <c r="N40" s="424"/>
      <c r="O40" s="416"/>
      <c r="P40" s="401">
        <f t="shared" ref="P40:P103" si="2">IF(N40="DA",1,IF(N40="WC",2,IF(N40="SE",3,IF(N40="Q",4,IF(N40="LL",5,999)))))</f>
        <v>999</v>
      </c>
      <c r="Q40" s="416"/>
    </row>
    <row r="41" spans="1:17" s="403" customFormat="1" ht="18.899999999999999" customHeight="1" x14ac:dyDescent="0.25">
      <c r="A41" s="390">
        <v>35</v>
      </c>
      <c r="B41" s="392"/>
      <c r="C41" s="392"/>
      <c r="D41" s="393"/>
      <c r="E41" s="394"/>
      <c r="F41" s="416"/>
      <c r="G41" s="416"/>
      <c r="H41" s="408"/>
      <c r="I41" s="409"/>
      <c r="J41" s="397" t="e">
        <f>IF(AND(Q41="",#REF!&gt;0,#REF!&lt;5),K41,)</f>
        <v>#REF!</v>
      </c>
      <c r="K41" s="398" t="str">
        <f>IF(D41="","ZZZ9",IF(AND(#REF!&gt;0,#REF!&lt;5),D41&amp;#REF!,D41&amp;"9"))</f>
        <v>ZZZ9</v>
      </c>
      <c r="L41" s="399">
        <f t="shared" si="0"/>
        <v>999</v>
      </c>
      <c r="M41" s="417">
        <f t="shared" si="1"/>
        <v>999</v>
      </c>
      <c r="N41" s="424"/>
      <c r="O41" s="416"/>
      <c r="P41" s="401">
        <f t="shared" si="2"/>
        <v>999</v>
      </c>
      <c r="Q41" s="416"/>
    </row>
    <row r="42" spans="1:17" s="403" customFormat="1" ht="18.899999999999999" customHeight="1" x14ac:dyDescent="0.25">
      <c r="A42" s="390">
        <v>36</v>
      </c>
      <c r="B42" s="392"/>
      <c r="C42" s="392"/>
      <c r="D42" s="393"/>
      <c r="E42" s="394"/>
      <c r="F42" s="416"/>
      <c r="G42" s="416"/>
      <c r="H42" s="408"/>
      <c r="I42" s="409"/>
      <c r="J42" s="397" t="e">
        <f>IF(AND(Q42="",#REF!&gt;0,#REF!&lt;5),K42,)</f>
        <v>#REF!</v>
      </c>
      <c r="K42" s="398" t="str">
        <f>IF(D42="","ZZZ9",IF(AND(#REF!&gt;0,#REF!&lt;5),D42&amp;#REF!,D42&amp;"9"))</f>
        <v>ZZZ9</v>
      </c>
      <c r="L42" s="399">
        <f t="shared" si="0"/>
        <v>999</v>
      </c>
      <c r="M42" s="417">
        <f t="shared" si="1"/>
        <v>999</v>
      </c>
      <c r="N42" s="424"/>
      <c r="O42" s="416"/>
      <c r="P42" s="401">
        <f t="shared" si="2"/>
        <v>999</v>
      </c>
      <c r="Q42" s="416"/>
    </row>
    <row r="43" spans="1:17" s="403" customFormat="1" ht="18.899999999999999" customHeight="1" x14ac:dyDescent="0.25">
      <c r="A43" s="390">
        <v>37</v>
      </c>
      <c r="B43" s="392"/>
      <c r="C43" s="392"/>
      <c r="D43" s="393"/>
      <c r="E43" s="394"/>
      <c r="F43" s="416"/>
      <c r="G43" s="416"/>
      <c r="H43" s="408"/>
      <c r="I43" s="409"/>
      <c r="J43" s="397" t="e">
        <f>IF(AND(Q43="",#REF!&gt;0,#REF!&lt;5),K43,)</f>
        <v>#REF!</v>
      </c>
      <c r="K43" s="398" t="str">
        <f>IF(D43="","ZZZ9",IF(AND(#REF!&gt;0,#REF!&lt;5),D43&amp;#REF!,D43&amp;"9"))</f>
        <v>ZZZ9</v>
      </c>
      <c r="L43" s="399">
        <f t="shared" si="0"/>
        <v>999</v>
      </c>
      <c r="M43" s="417">
        <f t="shared" si="1"/>
        <v>999</v>
      </c>
      <c r="N43" s="424"/>
      <c r="O43" s="416"/>
      <c r="P43" s="401">
        <f t="shared" si="2"/>
        <v>999</v>
      </c>
      <c r="Q43" s="416"/>
    </row>
    <row r="44" spans="1:17" s="403" customFormat="1" ht="18.899999999999999" customHeight="1" x14ac:dyDescent="0.25">
      <c r="A44" s="390">
        <v>38</v>
      </c>
      <c r="B44" s="392"/>
      <c r="C44" s="392"/>
      <c r="D44" s="393"/>
      <c r="E44" s="394"/>
      <c r="F44" s="416"/>
      <c r="G44" s="416"/>
      <c r="H44" s="408"/>
      <c r="I44" s="409"/>
      <c r="J44" s="397" t="e">
        <f>IF(AND(Q44="",#REF!&gt;0,#REF!&lt;5),K44,)</f>
        <v>#REF!</v>
      </c>
      <c r="K44" s="398" t="str">
        <f>IF(D44="","ZZZ9",IF(AND(#REF!&gt;0,#REF!&lt;5),D44&amp;#REF!,D44&amp;"9"))</f>
        <v>ZZZ9</v>
      </c>
      <c r="L44" s="399">
        <f t="shared" si="0"/>
        <v>999</v>
      </c>
      <c r="M44" s="417">
        <f t="shared" si="1"/>
        <v>999</v>
      </c>
      <c r="N44" s="424"/>
      <c r="O44" s="416"/>
      <c r="P44" s="401">
        <f t="shared" si="2"/>
        <v>999</v>
      </c>
      <c r="Q44" s="416"/>
    </row>
    <row r="45" spans="1:17" s="403" customFormat="1" ht="18.899999999999999" customHeight="1" x14ac:dyDescent="0.25">
      <c r="A45" s="390">
        <v>39</v>
      </c>
      <c r="B45" s="392"/>
      <c r="C45" s="392"/>
      <c r="D45" s="393"/>
      <c r="E45" s="394"/>
      <c r="F45" s="416"/>
      <c r="G45" s="416"/>
      <c r="H45" s="408"/>
      <c r="I45" s="409"/>
      <c r="J45" s="397" t="e">
        <f>IF(AND(Q45="",#REF!&gt;0,#REF!&lt;5),K45,)</f>
        <v>#REF!</v>
      </c>
      <c r="K45" s="398" t="str">
        <f>IF(D45="","ZZZ9",IF(AND(#REF!&gt;0,#REF!&lt;5),D45&amp;#REF!,D45&amp;"9"))</f>
        <v>ZZZ9</v>
      </c>
      <c r="L45" s="399">
        <f t="shared" si="0"/>
        <v>999</v>
      </c>
      <c r="M45" s="417">
        <f t="shared" si="1"/>
        <v>999</v>
      </c>
      <c r="N45" s="424"/>
      <c r="O45" s="416"/>
      <c r="P45" s="401">
        <f t="shared" si="2"/>
        <v>999</v>
      </c>
      <c r="Q45" s="416"/>
    </row>
    <row r="46" spans="1:17" s="403" customFormat="1" ht="18.899999999999999" customHeight="1" x14ac:dyDescent="0.25">
      <c r="A46" s="390">
        <v>40</v>
      </c>
      <c r="B46" s="392"/>
      <c r="C46" s="392"/>
      <c r="D46" s="393"/>
      <c r="E46" s="394"/>
      <c r="F46" s="416"/>
      <c r="G46" s="416"/>
      <c r="H46" s="408"/>
      <c r="I46" s="409"/>
      <c r="J46" s="397" t="e">
        <f>IF(AND(Q46="",#REF!&gt;0,#REF!&lt;5),K46,)</f>
        <v>#REF!</v>
      </c>
      <c r="K46" s="398" t="str">
        <f>IF(D46="","ZZZ9",IF(AND(#REF!&gt;0,#REF!&lt;5),D46&amp;#REF!,D46&amp;"9"))</f>
        <v>ZZZ9</v>
      </c>
      <c r="L46" s="399">
        <f t="shared" si="0"/>
        <v>999</v>
      </c>
      <c r="M46" s="417">
        <f t="shared" si="1"/>
        <v>999</v>
      </c>
      <c r="N46" s="424"/>
      <c r="O46" s="416"/>
      <c r="P46" s="401">
        <f t="shared" si="2"/>
        <v>999</v>
      </c>
      <c r="Q46" s="416"/>
    </row>
    <row r="47" spans="1:17" s="403" customFormat="1" ht="18.899999999999999" customHeight="1" x14ac:dyDescent="0.25">
      <c r="A47" s="390">
        <v>41</v>
      </c>
      <c r="B47" s="392"/>
      <c r="C47" s="392"/>
      <c r="D47" s="393"/>
      <c r="E47" s="394"/>
      <c r="F47" s="416"/>
      <c r="G47" s="416"/>
      <c r="H47" s="408"/>
      <c r="I47" s="409"/>
      <c r="J47" s="397" t="e">
        <f>IF(AND(Q47="",#REF!&gt;0,#REF!&lt;5),K47,)</f>
        <v>#REF!</v>
      </c>
      <c r="K47" s="398" t="str">
        <f>IF(D47="","ZZZ9",IF(AND(#REF!&gt;0,#REF!&lt;5),D47&amp;#REF!,D47&amp;"9"))</f>
        <v>ZZZ9</v>
      </c>
      <c r="L47" s="399">
        <f t="shared" si="0"/>
        <v>999</v>
      </c>
      <c r="M47" s="417">
        <f t="shared" si="1"/>
        <v>999</v>
      </c>
      <c r="N47" s="424"/>
      <c r="O47" s="416"/>
      <c r="P47" s="401">
        <f t="shared" si="2"/>
        <v>999</v>
      </c>
      <c r="Q47" s="416"/>
    </row>
    <row r="48" spans="1:17" s="403" customFormat="1" ht="18.899999999999999" customHeight="1" x14ac:dyDescent="0.25">
      <c r="A48" s="390">
        <v>42</v>
      </c>
      <c r="B48" s="392"/>
      <c r="C48" s="392"/>
      <c r="D48" s="393"/>
      <c r="E48" s="394"/>
      <c r="F48" s="416"/>
      <c r="G48" s="416"/>
      <c r="H48" s="408"/>
      <c r="I48" s="409"/>
      <c r="J48" s="397" t="e">
        <f>IF(AND(Q48="",#REF!&gt;0,#REF!&lt;5),K48,)</f>
        <v>#REF!</v>
      </c>
      <c r="K48" s="398" t="str">
        <f>IF(D48="","ZZZ9",IF(AND(#REF!&gt;0,#REF!&lt;5),D48&amp;#REF!,D48&amp;"9"))</f>
        <v>ZZZ9</v>
      </c>
      <c r="L48" s="399">
        <f t="shared" si="0"/>
        <v>999</v>
      </c>
      <c r="M48" s="417">
        <f t="shared" si="1"/>
        <v>999</v>
      </c>
      <c r="N48" s="424"/>
      <c r="O48" s="416"/>
      <c r="P48" s="401">
        <f t="shared" si="2"/>
        <v>999</v>
      </c>
      <c r="Q48" s="416"/>
    </row>
    <row r="49" spans="1:17" s="403" customFormat="1" ht="18.899999999999999" customHeight="1" x14ac:dyDescent="0.25">
      <c r="A49" s="390">
        <v>43</v>
      </c>
      <c r="B49" s="392"/>
      <c r="C49" s="392"/>
      <c r="D49" s="393"/>
      <c r="E49" s="394"/>
      <c r="F49" s="416"/>
      <c r="G49" s="416"/>
      <c r="H49" s="408"/>
      <c r="I49" s="409"/>
      <c r="J49" s="397" t="e">
        <f>IF(AND(Q49="",#REF!&gt;0,#REF!&lt;5),K49,)</f>
        <v>#REF!</v>
      </c>
      <c r="K49" s="398" t="str">
        <f>IF(D49="","ZZZ9",IF(AND(#REF!&gt;0,#REF!&lt;5),D49&amp;#REF!,D49&amp;"9"))</f>
        <v>ZZZ9</v>
      </c>
      <c r="L49" s="399">
        <f t="shared" si="0"/>
        <v>999</v>
      </c>
      <c r="M49" s="417">
        <f t="shared" si="1"/>
        <v>999</v>
      </c>
      <c r="N49" s="424"/>
      <c r="O49" s="416"/>
      <c r="P49" s="401">
        <f t="shared" si="2"/>
        <v>999</v>
      </c>
      <c r="Q49" s="416"/>
    </row>
    <row r="50" spans="1:17" s="403" customFormat="1" ht="18.899999999999999" customHeight="1" x14ac:dyDescent="0.25">
      <c r="A50" s="390">
        <v>44</v>
      </c>
      <c r="B50" s="392"/>
      <c r="C50" s="392"/>
      <c r="D50" s="393"/>
      <c r="E50" s="394"/>
      <c r="F50" s="416"/>
      <c r="G50" s="416"/>
      <c r="H50" s="408"/>
      <c r="I50" s="409"/>
      <c r="J50" s="397" t="e">
        <f>IF(AND(Q50="",#REF!&gt;0,#REF!&lt;5),K50,)</f>
        <v>#REF!</v>
      </c>
      <c r="K50" s="398" t="str">
        <f>IF(D50="","ZZZ9",IF(AND(#REF!&gt;0,#REF!&lt;5),D50&amp;#REF!,D50&amp;"9"))</f>
        <v>ZZZ9</v>
      </c>
      <c r="L50" s="399">
        <f t="shared" si="0"/>
        <v>999</v>
      </c>
      <c r="M50" s="417">
        <f t="shared" si="1"/>
        <v>999</v>
      </c>
      <c r="N50" s="424"/>
      <c r="O50" s="416"/>
      <c r="P50" s="401">
        <f t="shared" si="2"/>
        <v>999</v>
      </c>
      <c r="Q50" s="416"/>
    </row>
    <row r="51" spans="1:17" s="403" customFormat="1" ht="18.899999999999999" customHeight="1" x14ac:dyDescent="0.25">
      <c r="A51" s="390">
        <v>45</v>
      </c>
      <c r="B51" s="392"/>
      <c r="C51" s="392"/>
      <c r="D51" s="393"/>
      <c r="E51" s="394"/>
      <c r="F51" s="416"/>
      <c r="G51" s="416"/>
      <c r="H51" s="408"/>
      <c r="I51" s="409"/>
      <c r="J51" s="397" t="e">
        <f>IF(AND(Q51="",#REF!&gt;0,#REF!&lt;5),K51,)</f>
        <v>#REF!</v>
      </c>
      <c r="K51" s="398" t="str">
        <f>IF(D51="","ZZZ9",IF(AND(#REF!&gt;0,#REF!&lt;5),D51&amp;#REF!,D51&amp;"9"))</f>
        <v>ZZZ9</v>
      </c>
      <c r="L51" s="399">
        <f t="shared" si="0"/>
        <v>999</v>
      </c>
      <c r="M51" s="417">
        <f t="shared" si="1"/>
        <v>999</v>
      </c>
      <c r="N51" s="424"/>
      <c r="O51" s="416"/>
      <c r="P51" s="401">
        <f t="shared" si="2"/>
        <v>999</v>
      </c>
      <c r="Q51" s="416"/>
    </row>
    <row r="52" spans="1:17" s="403" customFormat="1" ht="18.899999999999999" customHeight="1" x14ac:dyDescent="0.25">
      <c r="A52" s="390">
        <v>46</v>
      </c>
      <c r="B52" s="392"/>
      <c r="C52" s="392"/>
      <c r="D52" s="393"/>
      <c r="E52" s="394"/>
      <c r="F52" s="416"/>
      <c r="G52" s="416"/>
      <c r="H52" s="408"/>
      <c r="I52" s="409"/>
      <c r="J52" s="397" t="e">
        <f>IF(AND(Q52="",#REF!&gt;0,#REF!&lt;5),K52,)</f>
        <v>#REF!</v>
      </c>
      <c r="K52" s="398" t="str">
        <f>IF(D52="","ZZZ9",IF(AND(#REF!&gt;0,#REF!&lt;5),D52&amp;#REF!,D52&amp;"9"))</f>
        <v>ZZZ9</v>
      </c>
      <c r="L52" s="399">
        <f t="shared" si="0"/>
        <v>999</v>
      </c>
      <c r="M52" s="417">
        <f t="shared" si="1"/>
        <v>999</v>
      </c>
      <c r="N52" s="424"/>
      <c r="O52" s="416"/>
      <c r="P52" s="401">
        <f t="shared" si="2"/>
        <v>999</v>
      </c>
      <c r="Q52" s="416"/>
    </row>
    <row r="53" spans="1:17" s="403" customFormat="1" ht="18.899999999999999" customHeight="1" x14ac:dyDescent="0.25">
      <c r="A53" s="390">
        <v>47</v>
      </c>
      <c r="B53" s="392"/>
      <c r="C53" s="392"/>
      <c r="D53" s="393"/>
      <c r="E53" s="394"/>
      <c r="F53" s="416"/>
      <c r="G53" s="416"/>
      <c r="H53" s="408"/>
      <c r="I53" s="409"/>
      <c r="J53" s="397" t="e">
        <f>IF(AND(Q53="",#REF!&gt;0,#REF!&lt;5),K53,)</f>
        <v>#REF!</v>
      </c>
      <c r="K53" s="398" t="str">
        <f>IF(D53="","ZZZ9",IF(AND(#REF!&gt;0,#REF!&lt;5),D53&amp;#REF!,D53&amp;"9"))</f>
        <v>ZZZ9</v>
      </c>
      <c r="L53" s="399">
        <f t="shared" si="0"/>
        <v>999</v>
      </c>
      <c r="M53" s="417">
        <f t="shared" si="1"/>
        <v>999</v>
      </c>
      <c r="N53" s="424"/>
      <c r="O53" s="416"/>
      <c r="P53" s="401">
        <f t="shared" si="2"/>
        <v>999</v>
      </c>
      <c r="Q53" s="416"/>
    </row>
    <row r="54" spans="1:17" s="403" customFormat="1" ht="18.899999999999999" customHeight="1" x14ac:dyDescent="0.25">
      <c r="A54" s="390">
        <v>48</v>
      </c>
      <c r="B54" s="392"/>
      <c r="C54" s="392"/>
      <c r="D54" s="393"/>
      <c r="E54" s="394"/>
      <c r="F54" s="416"/>
      <c r="G54" s="416"/>
      <c r="H54" s="408"/>
      <c r="I54" s="409"/>
      <c r="J54" s="397" t="e">
        <f>IF(AND(Q54="",#REF!&gt;0,#REF!&lt;5),K54,)</f>
        <v>#REF!</v>
      </c>
      <c r="K54" s="398" t="str">
        <f>IF(D54="","ZZZ9",IF(AND(#REF!&gt;0,#REF!&lt;5),D54&amp;#REF!,D54&amp;"9"))</f>
        <v>ZZZ9</v>
      </c>
      <c r="L54" s="399">
        <f t="shared" si="0"/>
        <v>999</v>
      </c>
      <c r="M54" s="417">
        <f t="shared" si="1"/>
        <v>999</v>
      </c>
      <c r="N54" s="424"/>
      <c r="O54" s="416"/>
      <c r="P54" s="401">
        <f t="shared" si="2"/>
        <v>999</v>
      </c>
      <c r="Q54" s="416"/>
    </row>
    <row r="55" spans="1:17" s="403" customFormat="1" ht="18.899999999999999" customHeight="1" x14ac:dyDescent="0.25">
      <c r="A55" s="390">
        <v>49</v>
      </c>
      <c r="B55" s="392"/>
      <c r="C55" s="392"/>
      <c r="D55" s="393"/>
      <c r="E55" s="394"/>
      <c r="F55" s="416"/>
      <c r="G55" s="416"/>
      <c r="H55" s="408"/>
      <c r="I55" s="409"/>
      <c r="J55" s="397" t="e">
        <f>IF(AND(Q55="",#REF!&gt;0,#REF!&lt;5),K55,)</f>
        <v>#REF!</v>
      </c>
      <c r="K55" s="398" t="str">
        <f>IF(D55="","ZZZ9",IF(AND(#REF!&gt;0,#REF!&lt;5),D55&amp;#REF!,D55&amp;"9"))</f>
        <v>ZZZ9</v>
      </c>
      <c r="L55" s="399">
        <f t="shared" si="0"/>
        <v>999</v>
      </c>
      <c r="M55" s="417">
        <f t="shared" si="1"/>
        <v>999</v>
      </c>
      <c r="N55" s="424"/>
      <c r="O55" s="416"/>
      <c r="P55" s="401">
        <f t="shared" si="2"/>
        <v>999</v>
      </c>
      <c r="Q55" s="416"/>
    </row>
    <row r="56" spans="1:17" s="403" customFormat="1" ht="18.899999999999999" customHeight="1" x14ac:dyDescent="0.25">
      <c r="A56" s="390">
        <v>50</v>
      </c>
      <c r="B56" s="392"/>
      <c r="C56" s="392"/>
      <c r="D56" s="393"/>
      <c r="E56" s="394"/>
      <c r="F56" s="416"/>
      <c r="G56" s="416"/>
      <c r="H56" s="408"/>
      <c r="I56" s="409"/>
      <c r="J56" s="397" t="e">
        <f>IF(AND(Q56="",#REF!&gt;0,#REF!&lt;5),K56,)</f>
        <v>#REF!</v>
      </c>
      <c r="K56" s="398" t="str">
        <f>IF(D56="","ZZZ9",IF(AND(#REF!&gt;0,#REF!&lt;5),D56&amp;#REF!,D56&amp;"9"))</f>
        <v>ZZZ9</v>
      </c>
      <c r="L56" s="399">
        <f t="shared" si="0"/>
        <v>999</v>
      </c>
      <c r="M56" s="417">
        <f t="shared" si="1"/>
        <v>999</v>
      </c>
      <c r="N56" s="424"/>
      <c r="O56" s="416"/>
      <c r="P56" s="401">
        <f t="shared" si="2"/>
        <v>999</v>
      </c>
      <c r="Q56" s="416"/>
    </row>
    <row r="57" spans="1:17" s="403" customFormat="1" ht="18.899999999999999" customHeight="1" x14ac:dyDescent="0.25">
      <c r="A57" s="390">
        <v>51</v>
      </c>
      <c r="B57" s="392"/>
      <c r="C57" s="392"/>
      <c r="D57" s="393"/>
      <c r="E57" s="394"/>
      <c r="F57" s="416"/>
      <c r="G57" s="416"/>
      <c r="H57" s="408"/>
      <c r="I57" s="409"/>
      <c r="J57" s="397" t="e">
        <f>IF(AND(Q57="",#REF!&gt;0,#REF!&lt;5),K57,)</f>
        <v>#REF!</v>
      </c>
      <c r="K57" s="398" t="str">
        <f>IF(D57="","ZZZ9",IF(AND(#REF!&gt;0,#REF!&lt;5),D57&amp;#REF!,D57&amp;"9"))</f>
        <v>ZZZ9</v>
      </c>
      <c r="L57" s="399">
        <f t="shared" si="0"/>
        <v>999</v>
      </c>
      <c r="M57" s="417">
        <f t="shared" si="1"/>
        <v>999</v>
      </c>
      <c r="N57" s="424"/>
      <c r="O57" s="416"/>
      <c r="P57" s="401">
        <f t="shared" si="2"/>
        <v>999</v>
      </c>
      <c r="Q57" s="416"/>
    </row>
    <row r="58" spans="1:17" s="403" customFormat="1" ht="18.899999999999999" customHeight="1" x14ac:dyDescent="0.25">
      <c r="A58" s="390">
        <v>52</v>
      </c>
      <c r="B58" s="392"/>
      <c r="C58" s="392"/>
      <c r="D58" s="393"/>
      <c r="E58" s="394"/>
      <c r="F58" s="416"/>
      <c r="G58" s="416"/>
      <c r="H58" s="408"/>
      <c r="I58" s="409"/>
      <c r="J58" s="397" t="e">
        <f>IF(AND(Q58="",#REF!&gt;0,#REF!&lt;5),K58,)</f>
        <v>#REF!</v>
      </c>
      <c r="K58" s="398" t="str">
        <f>IF(D58="","ZZZ9",IF(AND(#REF!&gt;0,#REF!&lt;5),D58&amp;#REF!,D58&amp;"9"))</f>
        <v>ZZZ9</v>
      </c>
      <c r="L58" s="399">
        <f t="shared" si="0"/>
        <v>999</v>
      </c>
      <c r="M58" s="417">
        <f t="shared" si="1"/>
        <v>999</v>
      </c>
      <c r="N58" s="424"/>
      <c r="O58" s="416"/>
      <c r="P58" s="401">
        <f t="shared" si="2"/>
        <v>999</v>
      </c>
      <c r="Q58" s="416"/>
    </row>
    <row r="59" spans="1:17" s="403" customFormat="1" ht="18.899999999999999" customHeight="1" x14ac:dyDescent="0.25">
      <c r="A59" s="390">
        <v>53</v>
      </c>
      <c r="B59" s="392"/>
      <c r="C59" s="392"/>
      <c r="D59" s="393"/>
      <c r="E59" s="394"/>
      <c r="F59" s="416"/>
      <c r="G59" s="416"/>
      <c r="H59" s="408"/>
      <c r="I59" s="409"/>
      <c r="J59" s="397" t="e">
        <f>IF(AND(Q59="",#REF!&gt;0,#REF!&lt;5),K59,)</f>
        <v>#REF!</v>
      </c>
      <c r="K59" s="398" t="str">
        <f>IF(D59="","ZZZ9",IF(AND(#REF!&gt;0,#REF!&lt;5),D59&amp;#REF!,D59&amp;"9"))</f>
        <v>ZZZ9</v>
      </c>
      <c r="L59" s="399">
        <f t="shared" si="0"/>
        <v>999</v>
      </c>
      <c r="M59" s="417">
        <f t="shared" si="1"/>
        <v>999</v>
      </c>
      <c r="N59" s="424"/>
      <c r="O59" s="416"/>
      <c r="P59" s="401">
        <f t="shared" si="2"/>
        <v>999</v>
      </c>
      <c r="Q59" s="416"/>
    </row>
    <row r="60" spans="1:17" s="403" customFormat="1" ht="18.899999999999999" customHeight="1" x14ac:dyDescent="0.25">
      <c r="A60" s="390">
        <v>54</v>
      </c>
      <c r="B60" s="392"/>
      <c r="C60" s="392"/>
      <c r="D60" s="393"/>
      <c r="E60" s="394"/>
      <c r="F60" s="416"/>
      <c r="G60" s="416"/>
      <c r="H60" s="408"/>
      <c r="I60" s="409"/>
      <c r="J60" s="397" t="e">
        <f>IF(AND(Q60="",#REF!&gt;0,#REF!&lt;5),K60,)</f>
        <v>#REF!</v>
      </c>
      <c r="K60" s="398" t="str">
        <f>IF(D60="","ZZZ9",IF(AND(#REF!&gt;0,#REF!&lt;5),D60&amp;#REF!,D60&amp;"9"))</f>
        <v>ZZZ9</v>
      </c>
      <c r="L60" s="399">
        <f t="shared" si="0"/>
        <v>999</v>
      </c>
      <c r="M60" s="417">
        <f t="shared" si="1"/>
        <v>999</v>
      </c>
      <c r="N60" s="424"/>
      <c r="O60" s="416"/>
      <c r="P60" s="401">
        <f t="shared" si="2"/>
        <v>999</v>
      </c>
      <c r="Q60" s="416"/>
    </row>
    <row r="61" spans="1:17" s="403" customFormat="1" ht="18.899999999999999" customHeight="1" x14ac:dyDescent="0.25">
      <c r="A61" s="390">
        <v>55</v>
      </c>
      <c r="B61" s="392"/>
      <c r="C61" s="392"/>
      <c r="D61" s="393"/>
      <c r="E61" s="394"/>
      <c r="F61" s="416"/>
      <c r="G61" s="416"/>
      <c r="H61" s="408"/>
      <c r="I61" s="409"/>
      <c r="J61" s="397" t="e">
        <f>IF(AND(Q61="",#REF!&gt;0,#REF!&lt;5),K61,)</f>
        <v>#REF!</v>
      </c>
      <c r="K61" s="398" t="str">
        <f>IF(D61="","ZZZ9",IF(AND(#REF!&gt;0,#REF!&lt;5),D61&amp;#REF!,D61&amp;"9"))</f>
        <v>ZZZ9</v>
      </c>
      <c r="L61" s="399">
        <f t="shared" si="0"/>
        <v>999</v>
      </c>
      <c r="M61" s="417">
        <f t="shared" si="1"/>
        <v>999</v>
      </c>
      <c r="N61" s="424"/>
      <c r="O61" s="416"/>
      <c r="P61" s="401">
        <f t="shared" si="2"/>
        <v>999</v>
      </c>
      <c r="Q61" s="416"/>
    </row>
    <row r="62" spans="1:17" s="403" customFormat="1" ht="18.899999999999999" customHeight="1" x14ac:dyDescent="0.25">
      <c r="A62" s="390">
        <v>56</v>
      </c>
      <c r="B62" s="392"/>
      <c r="C62" s="392"/>
      <c r="D62" s="393"/>
      <c r="E62" s="394"/>
      <c r="F62" s="416"/>
      <c r="G62" s="416"/>
      <c r="H62" s="408"/>
      <c r="I62" s="409"/>
      <c r="J62" s="397" t="e">
        <f>IF(AND(Q62="",#REF!&gt;0,#REF!&lt;5),K62,)</f>
        <v>#REF!</v>
      </c>
      <c r="K62" s="398" t="str">
        <f>IF(D62="","ZZZ9",IF(AND(#REF!&gt;0,#REF!&lt;5),D62&amp;#REF!,D62&amp;"9"))</f>
        <v>ZZZ9</v>
      </c>
      <c r="L62" s="399">
        <f t="shared" si="0"/>
        <v>999</v>
      </c>
      <c r="M62" s="417">
        <f t="shared" si="1"/>
        <v>999</v>
      </c>
      <c r="N62" s="424"/>
      <c r="O62" s="416"/>
      <c r="P62" s="401">
        <f t="shared" si="2"/>
        <v>999</v>
      </c>
      <c r="Q62" s="416"/>
    </row>
    <row r="63" spans="1:17" s="403" customFormat="1" ht="18.899999999999999" customHeight="1" x14ac:dyDescent="0.25">
      <c r="A63" s="390">
        <v>57</v>
      </c>
      <c r="B63" s="392"/>
      <c r="C63" s="392"/>
      <c r="D63" s="393"/>
      <c r="E63" s="394"/>
      <c r="F63" s="416"/>
      <c r="G63" s="416"/>
      <c r="H63" s="408"/>
      <c r="I63" s="409"/>
      <c r="J63" s="397" t="e">
        <f>IF(AND(Q63="",#REF!&gt;0,#REF!&lt;5),K63,)</f>
        <v>#REF!</v>
      </c>
      <c r="K63" s="398" t="str">
        <f>IF(D63="","ZZZ9",IF(AND(#REF!&gt;0,#REF!&lt;5),D63&amp;#REF!,D63&amp;"9"))</f>
        <v>ZZZ9</v>
      </c>
      <c r="L63" s="399">
        <f t="shared" si="0"/>
        <v>999</v>
      </c>
      <c r="M63" s="417">
        <f t="shared" si="1"/>
        <v>999</v>
      </c>
      <c r="N63" s="424"/>
      <c r="O63" s="416"/>
      <c r="P63" s="401">
        <f t="shared" si="2"/>
        <v>999</v>
      </c>
      <c r="Q63" s="416"/>
    </row>
    <row r="64" spans="1:17" s="403" customFormat="1" ht="18.899999999999999" customHeight="1" x14ac:dyDescent="0.25">
      <c r="A64" s="390">
        <v>58</v>
      </c>
      <c r="B64" s="392"/>
      <c r="C64" s="392"/>
      <c r="D64" s="393"/>
      <c r="E64" s="394"/>
      <c r="F64" s="416"/>
      <c r="G64" s="416"/>
      <c r="H64" s="408"/>
      <c r="I64" s="409"/>
      <c r="J64" s="397" t="e">
        <f>IF(AND(Q64="",#REF!&gt;0,#REF!&lt;5),K64,)</f>
        <v>#REF!</v>
      </c>
      <c r="K64" s="398" t="str">
        <f>IF(D64="","ZZZ9",IF(AND(#REF!&gt;0,#REF!&lt;5),D64&amp;#REF!,D64&amp;"9"))</f>
        <v>ZZZ9</v>
      </c>
      <c r="L64" s="399">
        <f t="shared" si="0"/>
        <v>999</v>
      </c>
      <c r="M64" s="417">
        <f t="shared" si="1"/>
        <v>999</v>
      </c>
      <c r="N64" s="424"/>
      <c r="O64" s="416"/>
      <c r="P64" s="401">
        <f t="shared" si="2"/>
        <v>999</v>
      </c>
      <c r="Q64" s="416"/>
    </row>
    <row r="65" spans="1:17" s="403" customFormat="1" ht="18.899999999999999" customHeight="1" x14ac:dyDescent="0.25">
      <c r="A65" s="390">
        <v>59</v>
      </c>
      <c r="B65" s="392"/>
      <c r="C65" s="392"/>
      <c r="D65" s="393"/>
      <c r="E65" s="394"/>
      <c r="F65" s="416"/>
      <c r="G65" s="416"/>
      <c r="H65" s="408"/>
      <c r="I65" s="409"/>
      <c r="J65" s="397" t="e">
        <f>IF(AND(Q65="",#REF!&gt;0,#REF!&lt;5),K65,)</f>
        <v>#REF!</v>
      </c>
      <c r="K65" s="398" t="str">
        <f>IF(D65="","ZZZ9",IF(AND(#REF!&gt;0,#REF!&lt;5),D65&amp;#REF!,D65&amp;"9"))</f>
        <v>ZZZ9</v>
      </c>
      <c r="L65" s="399">
        <f t="shared" si="0"/>
        <v>999</v>
      </c>
      <c r="M65" s="417">
        <f t="shared" si="1"/>
        <v>999</v>
      </c>
      <c r="N65" s="424"/>
      <c r="O65" s="416"/>
      <c r="P65" s="401">
        <f t="shared" si="2"/>
        <v>999</v>
      </c>
      <c r="Q65" s="416"/>
    </row>
    <row r="66" spans="1:17" s="403" customFormat="1" ht="18.899999999999999" customHeight="1" x14ac:dyDescent="0.25">
      <c r="A66" s="390">
        <v>60</v>
      </c>
      <c r="B66" s="392"/>
      <c r="C66" s="392"/>
      <c r="D66" s="393"/>
      <c r="E66" s="394"/>
      <c r="F66" s="416"/>
      <c r="G66" s="416"/>
      <c r="H66" s="408"/>
      <c r="I66" s="409"/>
      <c r="J66" s="397" t="e">
        <f>IF(AND(Q66="",#REF!&gt;0,#REF!&lt;5),K66,)</f>
        <v>#REF!</v>
      </c>
      <c r="K66" s="398" t="str">
        <f>IF(D66="","ZZZ9",IF(AND(#REF!&gt;0,#REF!&lt;5),D66&amp;#REF!,D66&amp;"9"))</f>
        <v>ZZZ9</v>
      </c>
      <c r="L66" s="399">
        <f t="shared" si="0"/>
        <v>999</v>
      </c>
      <c r="M66" s="417">
        <f t="shared" si="1"/>
        <v>999</v>
      </c>
      <c r="N66" s="424"/>
      <c r="O66" s="416"/>
      <c r="P66" s="401">
        <f t="shared" si="2"/>
        <v>999</v>
      </c>
      <c r="Q66" s="416"/>
    </row>
    <row r="67" spans="1:17" s="403" customFormat="1" ht="18.899999999999999" customHeight="1" x14ac:dyDescent="0.25">
      <c r="A67" s="390">
        <v>61</v>
      </c>
      <c r="B67" s="392"/>
      <c r="C67" s="392"/>
      <c r="D67" s="393"/>
      <c r="E67" s="394"/>
      <c r="F67" s="416"/>
      <c r="G67" s="416"/>
      <c r="H67" s="408"/>
      <c r="I67" s="409"/>
      <c r="J67" s="397" t="e">
        <f>IF(AND(Q67="",#REF!&gt;0,#REF!&lt;5),K67,)</f>
        <v>#REF!</v>
      </c>
      <c r="K67" s="398" t="str">
        <f>IF(D67="","ZZZ9",IF(AND(#REF!&gt;0,#REF!&lt;5),D67&amp;#REF!,D67&amp;"9"))</f>
        <v>ZZZ9</v>
      </c>
      <c r="L67" s="399">
        <f t="shared" si="0"/>
        <v>999</v>
      </c>
      <c r="M67" s="417">
        <f t="shared" si="1"/>
        <v>999</v>
      </c>
      <c r="N67" s="424"/>
      <c r="O67" s="416"/>
      <c r="P67" s="401">
        <f t="shared" si="2"/>
        <v>999</v>
      </c>
      <c r="Q67" s="416"/>
    </row>
    <row r="68" spans="1:17" s="403" customFormat="1" ht="18.899999999999999" customHeight="1" x14ac:dyDescent="0.25">
      <c r="A68" s="390">
        <v>62</v>
      </c>
      <c r="B68" s="392"/>
      <c r="C68" s="392"/>
      <c r="D68" s="393"/>
      <c r="E68" s="394"/>
      <c r="F68" s="416"/>
      <c r="G68" s="416"/>
      <c r="H68" s="408"/>
      <c r="I68" s="409"/>
      <c r="J68" s="397" t="e">
        <f>IF(AND(Q68="",#REF!&gt;0,#REF!&lt;5),K68,)</f>
        <v>#REF!</v>
      </c>
      <c r="K68" s="398" t="str">
        <f>IF(D68="","ZZZ9",IF(AND(#REF!&gt;0,#REF!&lt;5),D68&amp;#REF!,D68&amp;"9"))</f>
        <v>ZZZ9</v>
      </c>
      <c r="L68" s="399">
        <f t="shared" si="0"/>
        <v>999</v>
      </c>
      <c r="M68" s="417">
        <f t="shared" si="1"/>
        <v>999</v>
      </c>
      <c r="N68" s="424"/>
      <c r="O68" s="416"/>
      <c r="P68" s="401">
        <f t="shared" si="2"/>
        <v>999</v>
      </c>
      <c r="Q68" s="416"/>
    </row>
    <row r="69" spans="1:17" s="403" customFormat="1" ht="18.899999999999999" customHeight="1" x14ac:dyDescent="0.25">
      <c r="A69" s="390">
        <v>63</v>
      </c>
      <c r="B69" s="392"/>
      <c r="C69" s="392"/>
      <c r="D69" s="393"/>
      <c r="E69" s="394"/>
      <c r="F69" s="416"/>
      <c r="G69" s="416"/>
      <c r="H69" s="408"/>
      <c r="I69" s="409"/>
      <c r="J69" s="397" t="e">
        <f>IF(AND(Q69="",#REF!&gt;0,#REF!&lt;5),K69,)</f>
        <v>#REF!</v>
      </c>
      <c r="K69" s="398" t="str">
        <f>IF(D69="","ZZZ9",IF(AND(#REF!&gt;0,#REF!&lt;5),D69&amp;#REF!,D69&amp;"9"))</f>
        <v>ZZZ9</v>
      </c>
      <c r="L69" s="399">
        <f t="shared" si="0"/>
        <v>999</v>
      </c>
      <c r="M69" s="417">
        <f t="shared" si="1"/>
        <v>999</v>
      </c>
      <c r="N69" s="424"/>
      <c r="O69" s="416"/>
      <c r="P69" s="401">
        <f t="shared" si="2"/>
        <v>999</v>
      </c>
      <c r="Q69" s="416"/>
    </row>
    <row r="70" spans="1:17" s="403" customFormat="1" ht="18.899999999999999" customHeight="1" x14ac:dyDescent="0.25">
      <c r="A70" s="390">
        <v>64</v>
      </c>
      <c r="B70" s="392"/>
      <c r="C70" s="392"/>
      <c r="D70" s="393"/>
      <c r="E70" s="394"/>
      <c r="F70" s="416"/>
      <c r="G70" s="416"/>
      <c r="H70" s="408"/>
      <c r="I70" s="409"/>
      <c r="J70" s="397" t="e">
        <f>IF(AND(Q70="",#REF!&gt;0,#REF!&lt;5),K70,)</f>
        <v>#REF!</v>
      </c>
      <c r="K70" s="398" t="str">
        <f>IF(D70="","ZZZ9",IF(AND(#REF!&gt;0,#REF!&lt;5),D70&amp;#REF!,D70&amp;"9"))</f>
        <v>ZZZ9</v>
      </c>
      <c r="L70" s="399">
        <f t="shared" si="0"/>
        <v>999</v>
      </c>
      <c r="M70" s="417">
        <f t="shared" si="1"/>
        <v>999</v>
      </c>
      <c r="N70" s="424"/>
      <c r="O70" s="416"/>
      <c r="P70" s="401">
        <f t="shared" si="2"/>
        <v>999</v>
      </c>
      <c r="Q70" s="416"/>
    </row>
    <row r="71" spans="1:17" s="403" customFormat="1" ht="18.899999999999999" customHeight="1" x14ac:dyDescent="0.25">
      <c r="A71" s="390">
        <v>65</v>
      </c>
      <c r="B71" s="392"/>
      <c r="C71" s="392"/>
      <c r="D71" s="393"/>
      <c r="E71" s="394"/>
      <c r="F71" s="416"/>
      <c r="G71" s="416"/>
      <c r="H71" s="408"/>
      <c r="I71" s="409"/>
      <c r="J71" s="397" t="e">
        <f>IF(AND(Q71="",#REF!&gt;0,#REF!&lt;5),K71,)</f>
        <v>#REF!</v>
      </c>
      <c r="K71" s="398" t="str">
        <f>IF(D71="","ZZZ9",IF(AND(#REF!&gt;0,#REF!&lt;5),D71&amp;#REF!,D71&amp;"9"))</f>
        <v>ZZZ9</v>
      </c>
      <c r="L71" s="399">
        <f t="shared" si="0"/>
        <v>999</v>
      </c>
      <c r="M71" s="417">
        <f t="shared" si="1"/>
        <v>999</v>
      </c>
      <c r="N71" s="424"/>
      <c r="O71" s="416"/>
      <c r="P71" s="401">
        <f t="shared" si="2"/>
        <v>999</v>
      </c>
      <c r="Q71" s="416"/>
    </row>
    <row r="72" spans="1:17" s="403" customFormat="1" ht="18.899999999999999" customHeight="1" x14ac:dyDescent="0.25">
      <c r="A72" s="390">
        <v>66</v>
      </c>
      <c r="B72" s="392"/>
      <c r="C72" s="392"/>
      <c r="D72" s="393"/>
      <c r="E72" s="394"/>
      <c r="F72" s="416"/>
      <c r="G72" s="416"/>
      <c r="H72" s="408"/>
      <c r="I72" s="409"/>
      <c r="J72" s="397" t="e">
        <f>IF(AND(Q72="",#REF!&gt;0,#REF!&lt;5),K72,)</f>
        <v>#REF!</v>
      </c>
      <c r="K72" s="398" t="str">
        <f>IF(D72="","ZZZ9",IF(AND(#REF!&gt;0,#REF!&lt;5),D72&amp;#REF!,D72&amp;"9"))</f>
        <v>ZZZ9</v>
      </c>
      <c r="L72" s="399">
        <f t="shared" si="0"/>
        <v>999</v>
      </c>
      <c r="M72" s="417">
        <f t="shared" si="1"/>
        <v>999</v>
      </c>
      <c r="N72" s="424"/>
      <c r="O72" s="416"/>
      <c r="P72" s="401">
        <f t="shared" si="2"/>
        <v>999</v>
      </c>
      <c r="Q72" s="416"/>
    </row>
    <row r="73" spans="1:17" s="403" customFormat="1" ht="18.899999999999999" customHeight="1" x14ac:dyDescent="0.25">
      <c r="A73" s="390">
        <v>67</v>
      </c>
      <c r="B73" s="392"/>
      <c r="C73" s="392"/>
      <c r="D73" s="393"/>
      <c r="E73" s="394"/>
      <c r="F73" s="416"/>
      <c r="G73" s="416"/>
      <c r="H73" s="408"/>
      <c r="I73" s="409"/>
      <c r="J73" s="397" t="e">
        <f>IF(AND(Q73="",#REF!&gt;0,#REF!&lt;5),K73,)</f>
        <v>#REF!</v>
      </c>
      <c r="K73" s="398" t="str">
        <f>IF(D73="","ZZZ9",IF(AND(#REF!&gt;0,#REF!&lt;5),D73&amp;#REF!,D73&amp;"9"))</f>
        <v>ZZZ9</v>
      </c>
      <c r="L73" s="399">
        <f t="shared" si="0"/>
        <v>999</v>
      </c>
      <c r="M73" s="417">
        <f t="shared" si="1"/>
        <v>999</v>
      </c>
      <c r="N73" s="424"/>
      <c r="O73" s="416"/>
      <c r="P73" s="401">
        <f t="shared" si="2"/>
        <v>999</v>
      </c>
      <c r="Q73" s="416"/>
    </row>
    <row r="74" spans="1:17" s="403" customFormat="1" ht="18.899999999999999" customHeight="1" x14ac:dyDescent="0.25">
      <c r="A74" s="390">
        <v>68</v>
      </c>
      <c r="B74" s="392"/>
      <c r="C74" s="392"/>
      <c r="D74" s="393"/>
      <c r="E74" s="394"/>
      <c r="F74" s="416"/>
      <c r="G74" s="416"/>
      <c r="H74" s="408"/>
      <c r="I74" s="409"/>
      <c r="J74" s="397" t="e">
        <f>IF(AND(Q74="",#REF!&gt;0,#REF!&lt;5),K74,)</f>
        <v>#REF!</v>
      </c>
      <c r="K74" s="398" t="str">
        <f>IF(D74="","ZZZ9",IF(AND(#REF!&gt;0,#REF!&lt;5),D74&amp;#REF!,D74&amp;"9"))</f>
        <v>ZZZ9</v>
      </c>
      <c r="L74" s="399">
        <f t="shared" si="0"/>
        <v>999</v>
      </c>
      <c r="M74" s="417">
        <f t="shared" si="1"/>
        <v>999</v>
      </c>
      <c r="N74" s="424"/>
      <c r="O74" s="416"/>
      <c r="P74" s="401">
        <f t="shared" si="2"/>
        <v>999</v>
      </c>
      <c r="Q74" s="416"/>
    </row>
    <row r="75" spans="1:17" s="403" customFormat="1" ht="18.899999999999999" customHeight="1" x14ac:dyDescent="0.25">
      <c r="A75" s="390">
        <v>69</v>
      </c>
      <c r="B75" s="392"/>
      <c r="C75" s="392"/>
      <c r="D75" s="393"/>
      <c r="E75" s="394"/>
      <c r="F75" s="416"/>
      <c r="G75" s="416"/>
      <c r="H75" s="408"/>
      <c r="I75" s="409"/>
      <c r="J75" s="397" t="e">
        <f>IF(AND(Q75="",#REF!&gt;0,#REF!&lt;5),K75,)</f>
        <v>#REF!</v>
      </c>
      <c r="K75" s="398" t="str">
        <f>IF(D75="","ZZZ9",IF(AND(#REF!&gt;0,#REF!&lt;5),D75&amp;#REF!,D75&amp;"9"))</f>
        <v>ZZZ9</v>
      </c>
      <c r="L75" s="399">
        <f t="shared" si="0"/>
        <v>999</v>
      </c>
      <c r="M75" s="417">
        <f t="shared" si="1"/>
        <v>999</v>
      </c>
      <c r="N75" s="424"/>
      <c r="O75" s="416"/>
      <c r="P75" s="401">
        <f t="shared" si="2"/>
        <v>999</v>
      </c>
      <c r="Q75" s="416"/>
    </row>
    <row r="76" spans="1:17" s="403" customFormat="1" ht="18.899999999999999" customHeight="1" x14ac:dyDescent="0.25">
      <c r="A76" s="390">
        <v>70</v>
      </c>
      <c r="B76" s="392"/>
      <c r="C76" s="392"/>
      <c r="D76" s="393"/>
      <c r="E76" s="394"/>
      <c r="F76" s="416"/>
      <c r="G76" s="416"/>
      <c r="H76" s="408"/>
      <c r="I76" s="409"/>
      <c r="J76" s="397" t="e">
        <f>IF(AND(Q76="",#REF!&gt;0,#REF!&lt;5),K76,)</f>
        <v>#REF!</v>
      </c>
      <c r="K76" s="398" t="str">
        <f>IF(D76="","ZZZ9",IF(AND(#REF!&gt;0,#REF!&lt;5),D76&amp;#REF!,D76&amp;"9"))</f>
        <v>ZZZ9</v>
      </c>
      <c r="L76" s="399">
        <f t="shared" si="0"/>
        <v>999</v>
      </c>
      <c r="M76" s="417">
        <f t="shared" si="1"/>
        <v>999</v>
      </c>
      <c r="N76" s="424"/>
      <c r="O76" s="416"/>
      <c r="P76" s="401">
        <f t="shared" si="2"/>
        <v>999</v>
      </c>
      <c r="Q76" s="416"/>
    </row>
    <row r="77" spans="1:17" s="403" customFormat="1" ht="18.899999999999999" customHeight="1" x14ac:dyDescent="0.25">
      <c r="A77" s="390">
        <v>71</v>
      </c>
      <c r="B77" s="392"/>
      <c r="C77" s="392"/>
      <c r="D77" s="393"/>
      <c r="E77" s="394"/>
      <c r="F77" s="416"/>
      <c r="G77" s="416"/>
      <c r="H77" s="408"/>
      <c r="I77" s="409"/>
      <c r="J77" s="397" t="e">
        <f>IF(AND(Q77="",#REF!&gt;0,#REF!&lt;5),K77,)</f>
        <v>#REF!</v>
      </c>
      <c r="K77" s="398" t="str">
        <f>IF(D77="","ZZZ9",IF(AND(#REF!&gt;0,#REF!&lt;5),D77&amp;#REF!,D77&amp;"9"))</f>
        <v>ZZZ9</v>
      </c>
      <c r="L77" s="399">
        <f t="shared" si="0"/>
        <v>999</v>
      </c>
      <c r="M77" s="417">
        <f t="shared" si="1"/>
        <v>999</v>
      </c>
      <c r="N77" s="424"/>
      <c r="O77" s="416"/>
      <c r="P77" s="401">
        <f t="shared" si="2"/>
        <v>999</v>
      </c>
      <c r="Q77" s="416"/>
    </row>
    <row r="78" spans="1:17" s="403" customFormat="1" ht="18.899999999999999" customHeight="1" x14ac:dyDescent="0.25">
      <c r="A78" s="390">
        <v>72</v>
      </c>
      <c r="B78" s="392"/>
      <c r="C78" s="392"/>
      <c r="D78" s="393"/>
      <c r="E78" s="394"/>
      <c r="F78" s="416"/>
      <c r="G78" s="416"/>
      <c r="H78" s="408"/>
      <c r="I78" s="409"/>
      <c r="J78" s="397" t="e">
        <f>IF(AND(Q78="",#REF!&gt;0,#REF!&lt;5),K78,)</f>
        <v>#REF!</v>
      </c>
      <c r="K78" s="398" t="str">
        <f>IF(D78="","ZZZ9",IF(AND(#REF!&gt;0,#REF!&lt;5),D78&amp;#REF!,D78&amp;"9"))</f>
        <v>ZZZ9</v>
      </c>
      <c r="L78" s="399">
        <f t="shared" si="0"/>
        <v>999</v>
      </c>
      <c r="M78" s="417">
        <f t="shared" si="1"/>
        <v>999</v>
      </c>
      <c r="N78" s="424"/>
      <c r="O78" s="416"/>
      <c r="P78" s="401">
        <f t="shared" si="2"/>
        <v>999</v>
      </c>
      <c r="Q78" s="416"/>
    </row>
    <row r="79" spans="1:17" s="403" customFormat="1" ht="18.899999999999999" customHeight="1" x14ac:dyDescent="0.25">
      <c r="A79" s="390">
        <v>73</v>
      </c>
      <c r="B79" s="392"/>
      <c r="C79" s="392"/>
      <c r="D79" s="393"/>
      <c r="E79" s="394"/>
      <c r="F79" s="416"/>
      <c r="G79" s="416"/>
      <c r="H79" s="408"/>
      <c r="I79" s="409"/>
      <c r="J79" s="397" t="e">
        <f>IF(AND(Q79="",#REF!&gt;0,#REF!&lt;5),K79,)</f>
        <v>#REF!</v>
      </c>
      <c r="K79" s="398" t="str">
        <f>IF(D79="","ZZZ9",IF(AND(#REF!&gt;0,#REF!&lt;5),D79&amp;#REF!,D79&amp;"9"))</f>
        <v>ZZZ9</v>
      </c>
      <c r="L79" s="399">
        <f t="shared" si="0"/>
        <v>999</v>
      </c>
      <c r="M79" s="417">
        <f t="shared" si="1"/>
        <v>999</v>
      </c>
      <c r="N79" s="424"/>
      <c r="O79" s="416"/>
      <c r="P79" s="401">
        <f t="shared" si="2"/>
        <v>999</v>
      </c>
      <c r="Q79" s="416"/>
    </row>
    <row r="80" spans="1:17" s="403" customFormat="1" ht="18.899999999999999" customHeight="1" x14ac:dyDescent="0.25">
      <c r="A80" s="390">
        <v>74</v>
      </c>
      <c r="B80" s="392"/>
      <c r="C80" s="392"/>
      <c r="D80" s="393"/>
      <c r="E80" s="394"/>
      <c r="F80" s="416"/>
      <c r="G80" s="416"/>
      <c r="H80" s="408"/>
      <c r="I80" s="409"/>
      <c r="J80" s="397" t="e">
        <f>IF(AND(Q80="",#REF!&gt;0,#REF!&lt;5),K80,)</f>
        <v>#REF!</v>
      </c>
      <c r="K80" s="398" t="str">
        <f>IF(D80="","ZZZ9",IF(AND(#REF!&gt;0,#REF!&lt;5),D80&amp;#REF!,D80&amp;"9"))</f>
        <v>ZZZ9</v>
      </c>
      <c r="L80" s="399">
        <f t="shared" si="0"/>
        <v>999</v>
      </c>
      <c r="M80" s="417">
        <f t="shared" si="1"/>
        <v>999</v>
      </c>
      <c r="N80" s="424"/>
      <c r="O80" s="416"/>
      <c r="P80" s="401">
        <f t="shared" si="2"/>
        <v>999</v>
      </c>
      <c r="Q80" s="416"/>
    </row>
    <row r="81" spans="1:17" s="403" customFormat="1" ht="18.899999999999999" customHeight="1" x14ac:dyDescent="0.25">
      <c r="A81" s="390">
        <v>75</v>
      </c>
      <c r="B81" s="392"/>
      <c r="C81" s="392"/>
      <c r="D81" s="393"/>
      <c r="E81" s="394"/>
      <c r="F81" s="416"/>
      <c r="G81" s="416"/>
      <c r="H81" s="408"/>
      <c r="I81" s="409"/>
      <c r="J81" s="397" t="e">
        <f>IF(AND(Q81="",#REF!&gt;0,#REF!&lt;5),K81,)</f>
        <v>#REF!</v>
      </c>
      <c r="K81" s="398" t="str">
        <f>IF(D81="","ZZZ9",IF(AND(#REF!&gt;0,#REF!&lt;5),D81&amp;#REF!,D81&amp;"9"))</f>
        <v>ZZZ9</v>
      </c>
      <c r="L81" s="399">
        <f t="shared" si="0"/>
        <v>999</v>
      </c>
      <c r="M81" s="417">
        <f t="shared" si="1"/>
        <v>999</v>
      </c>
      <c r="N81" s="424"/>
      <c r="O81" s="416"/>
      <c r="P81" s="401">
        <f t="shared" si="2"/>
        <v>999</v>
      </c>
      <c r="Q81" s="416"/>
    </row>
    <row r="82" spans="1:17" s="403" customFormat="1" ht="18.899999999999999" customHeight="1" x14ac:dyDescent="0.25">
      <c r="A82" s="390">
        <v>76</v>
      </c>
      <c r="B82" s="392"/>
      <c r="C82" s="392"/>
      <c r="D82" s="393"/>
      <c r="E82" s="394"/>
      <c r="F82" s="416"/>
      <c r="G82" s="416"/>
      <c r="H82" s="408"/>
      <c r="I82" s="409"/>
      <c r="J82" s="397" t="e">
        <f>IF(AND(Q82="",#REF!&gt;0,#REF!&lt;5),K82,)</f>
        <v>#REF!</v>
      </c>
      <c r="K82" s="398" t="str">
        <f>IF(D82="","ZZZ9",IF(AND(#REF!&gt;0,#REF!&lt;5),D82&amp;#REF!,D82&amp;"9"))</f>
        <v>ZZZ9</v>
      </c>
      <c r="L82" s="399">
        <f t="shared" si="0"/>
        <v>999</v>
      </c>
      <c r="M82" s="417">
        <f t="shared" si="1"/>
        <v>999</v>
      </c>
      <c r="N82" s="424"/>
      <c r="O82" s="416"/>
      <c r="P82" s="401">
        <f t="shared" si="2"/>
        <v>999</v>
      </c>
      <c r="Q82" s="416"/>
    </row>
    <row r="83" spans="1:17" s="403" customFormat="1" ht="18.899999999999999" customHeight="1" x14ac:dyDescent="0.25">
      <c r="A83" s="390">
        <v>77</v>
      </c>
      <c r="B83" s="392"/>
      <c r="C83" s="392"/>
      <c r="D83" s="393"/>
      <c r="E83" s="394"/>
      <c r="F83" s="416"/>
      <c r="G83" s="416"/>
      <c r="H83" s="408"/>
      <c r="I83" s="409"/>
      <c r="J83" s="397" t="e">
        <f>IF(AND(Q83="",#REF!&gt;0,#REF!&lt;5),K83,)</f>
        <v>#REF!</v>
      </c>
      <c r="K83" s="398" t="str">
        <f>IF(D83="","ZZZ9",IF(AND(#REF!&gt;0,#REF!&lt;5),D83&amp;#REF!,D83&amp;"9"))</f>
        <v>ZZZ9</v>
      </c>
      <c r="L83" s="399">
        <f t="shared" si="0"/>
        <v>999</v>
      </c>
      <c r="M83" s="417">
        <f t="shared" si="1"/>
        <v>999</v>
      </c>
      <c r="N83" s="424"/>
      <c r="O83" s="416"/>
      <c r="P83" s="401">
        <f t="shared" si="2"/>
        <v>999</v>
      </c>
      <c r="Q83" s="416"/>
    </row>
    <row r="84" spans="1:17" s="403" customFormat="1" ht="18.899999999999999" customHeight="1" x14ac:dyDescent="0.25">
      <c r="A84" s="390">
        <v>78</v>
      </c>
      <c r="B84" s="392"/>
      <c r="C84" s="392"/>
      <c r="D84" s="393"/>
      <c r="E84" s="394"/>
      <c r="F84" s="416"/>
      <c r="G84" s="416"/>
      <c r="H84" s="408"/>
      <c r="I84" s="409"/>
      <c r="J84" s="397" t="e">
        <f>IF(AND(Q84="",#REF!&gt;0,#REF!&lt;5),K84,)</f>
        <v>#REF!</v>
      </c>
      <c r="K84" s="398" t="str">
        <f>IF(D84="","ZZZ9",IF(AND(#REF!&gt;0,#REF!&lt;5),D84&amp;#REF!,D84&amp;"9"))</f>
        <v>ZZZ9</v>
      </c>
      <c r="L84" s="399">
        <f t="shared" si="0"/>
        <v>999</v>
      </c>
      <c r="M84" s="417">
        <f t="shared" si="1"/>
        <v>999</v>
      </c>
      <c r="N84" s="424"/>
      <c r="O84" s="416"/>
      <c r="P84" s="401">
        <f t="shared" si="2"/>
        <v>999</v>
      </c>
      <c r="Q84" s="416"/>
    </row>
    <row r="85" spans="1:17" s="403" customFormat="1" ht="18.899999999999999" customHeight="1" x14ac:dyDescent="0.25">
      <c r="A85" s="390">
        <v>79</v>
      </c>
      <c r="B85" s="392"/>
      <c r="C85" s="392"/>
      <c r="D85" s="393"/>
      <c r="E85" s="394"/>
      <c r="F85" s="416"/>
      <c r="G85" s="416"/>
      <c r="H85" s="408"/>
      <c r="I85" s="409"/>
      <c r="J85" s="397" t="e">
        <f>IF(AND(Q85="",#REF!&gt;0,#REF!&lt;5),K85,)</f>
        <v>#REF!</v>
      </c>
      <c r="K85" s="398" t="str">
        <f>IF(D85="","ZZZ9",IF(AND(#REF!&gt;0,#REF!&lt;5),D85&amp;#REF!,D85&amp;"9"))</f>
        <v>ZZZ9</v>
      </c>
      <c r="L85" s="399">
        <f t="shared" si="0"/>
        <v>999</v>
      </c>
      <c r="M85" s="417">
        <f t="shared" si="1"/>
        <v>999</v>
      </c>
      <c r="N85" s="424"/>
      <c r="O85" s="416"/>
      <c r="P85" s="401">
        <f t="shared" si="2"/>
        <v>999</v>
      </c>
      <c r="Q85" s="416"/>
    </row>
    <row r="86" spans="1:17" s="403" customFormat="1" ht="18.899999999999999" customHeight="1" x14ac:dyDescent="0.25">
      <c r="A86" s="390">
        <v>80</v>
      </c>
      <c r="B86" s="392"/>
      <c r="C86" s="392"/>
      <c r="D86" s="393"/>
      <c r="E86" s="394"/>
      <c r="F86" s="416"/>
      <c r="G86" s="416"/>
      <c r="H86" s="408"/>
      <c r="I86" s="409"/>
      <c r="J86" s="397" t="e">
        <f>IF(AND(Q86="",#REF!&gt;0,#REF!&lt;5),K86,)</f>
        <v>#REF!</v>
      </c>
      <c r="K86" s="398" t="str">
        <f>IF(D86="","ZZZ9",IF(AND(#REF!&gt;0,#REF!&lt;5),D86&amp;#REF!,D86&amp;"9"))</f>
        <v>ZZZ9</v>
      </c>
      <c r="L86" s="399">
        <f t="shared" si="0"/>
        <v>999</v>
      </c>
      <c r="M86" s="417">
        <f t="shared" si="1"/>
        <v>999</v>
      </c>
      <c r="N86" s="424"/>
      <c r="O86" s="416"/>
      <c r="P86" s="401">
        <f t="shared" si="2"/>
        <v>999</v>
      </c>
      <c r="Q86" s="416"/>
    </row>
    <row r="87" spans="1:17" s="403" customFormat="1" ht="18.899999999999999" customHeight="1" x14ac:dyDescent="0.25">
      <c r="A87" s="390">
        <v>81</v>
      </c>
      <c r="B87" s="392"/>
      <c r="C87" s="392"/>
      <c r="D87" s="393"/>
      <c r="E87" s="394"/>
      <c r="F87" s="416"/>
      <c r="G87" s="416"/>
      <c r="H87" s="408"/>
      <c r="I87" s="409"/>
      <c r="J87" s="397" t="e">
        <f>IF(AND(Q87="",#REF!&gt;0,#REF!&lt;5),K87,)</f>
        <v>#REF!</v>
      </c>
      <c r="K87" s="398" t="str">
        <f>IF(D87="","ZZZ9",IF(AND(#REF!&gt;0,#REF!&lt;5),D87&amp;#REF!,D87&amp;"9"))</f>
        <v>ZZZ9</v>
      </c>
      <c r="L87" s="399">
        <f t="shared" si="0"/>
        <v>999</v>
      </c>
      <c r="M87" s="417">
        <f t="shared" si="1"/>
        <v>999</v>
      </c>
      <c r="N87" s="424"/>
      <c r="O87" s="416"/>
      <c r="P87" s="401">
        <f t="shared" si="2"/>
        <v>999</v>
      </c>
      <c r="Q87" s="416"/>
    </row>
    <row r="88" spans="1:17" s="403" customFormat="1" ht="18.899999999999999" customHeight="1" x14ac:dyDescent="0.25">
      <c r="A88" s="390">
        <v>82</v>
      </c>
      <c r="B88" s="392"/>
      <c r="C88" s="392"/>
      <c r="D88" s="393"/>
      <c r="E88" s="394"/>
      <c r="F88" s="416"/>
      <c r="G88" s="416"/>
      <c r="H88" s="408"/>
      <c r="I88" s="409"/>
      <c r="J88" s="397" t="e">
        <f>IF(AND(Q88="",#REF!&gt;0,#REF!&lt;5),K88,)</f>
        <v>#REF!</v>
      </c>
      <c r="K88" s="398" t="str">
        <f>IF(D88="","ZZZ9",IF(AND(#REF!&gt;0,#REF!&lt;5),D88&amp;#REF!,D88&amp;"9"))</f>
        <v>ZZZ9</v>
      </c>
      <c r="L88" s="399">
        <f t="shared" si="0"/>
        <v>999</v>
      </c>
      <c r="M88" s="417">
        <f t="shared" si="1"/>
        <v>999</v>
      </c>
      <c r="N88" s="424"/>
      <c r="O88" s="416"/>
      <c r="P88" s="401">
        <f t="shared" si="2"/>
        <v>999</v>
      </c>
      <c r="Q88" s="416"/>
    </row>
    <row r="89" spans="1:17" s="403" customFormat="1" ht="18.899999999999999" customHeight="1" x14ac:dyDescent="0.25">
      <c r="A89" s="390">
        <v>83</v>
      </c>
      <c r="B89" s="392"/>
      <c r="C89" s="392"/>
      <c r="D89" s="393"/>
      <c r="E89" s="394"/>
      <c r="F89" s="416"/>
      <c r="G89" s="416"/>
      <c r="H89" s="408"/>
      <c r="I89" s="409"/>
      <c r="J89" s="397" t="e">
        <f>IF(AND(Q89="",#REF!&gt;0,#REF!&lt;5),K89,)</f>
        <v>#REF!</v>
      </c>
      <c r="K89" s="398" t="str">
        <f>IF(D89="","ZZZ9",IF(AND(#REF!&gt;0,#REF!&lt;5),D89&amp;#REF!,D89&amp;"9"))</f>
        <v>ZZZ9</v>
      </c>
      <c r="L89" s="399">
        <f t="shared" si="0"/>
        <v>999</v>
      </c>
      <c r="M89" s="417">
        <f t="shared" si="1"/>
        <v>999</v>
      </c>
      <c r="N89" s="424"/>
      <c r="O89" s="416"/>
      <c r="P89" s="401">
        <f t="shared" si="2"/>
        <v>999</v>
      </c>
      <c r="Q89" s="416"/>
    </row>
    <row r="90" spans="1:17" s="403" customFormat="1" ht="18.899999999999999" customHeight="1" x14ac:dyDescent="0.25">
      <c r="A90" s="390">
        <v>84</v>
      </c>
      <c r="B90" s="392"/>
      <c r="C90" s="392"/>
      <c r="D90" s="393"/>
      <c r="E90" s="394"/>
      <c r="F90" s="416"/>
      <c r="G90" s="416"/>
      <c r="H90" s="408"/>
      <c r="I90" s="409"/>
      <c r="J90" s="397" t="e">
        <f>IF(AND(Q90="",#REF!&gt;0,#REF!&lt;5),K90,)</f>
        <v>#REF!</v>
      </c>
      <c r="K90" s="398" t="str">
        <f>IF(D90="","ZZZ9",IF(AND(#REF!&gt;0,#REF!&lt;5),D90&amp;#REF!,D90&amp;"9"))</f>
        <v>ZZZ9</v>
      </c>
      <c r="L90" s="399">
        <f t="shared" si="0"/>
        <v>999</v>
      </c>
      <c r="M90" s="417">
        <f t="shared" si="1"/>
        <v>999</v>
      </c>
      <c r="N90" s="424"/>
      <c r="O90" s="416"/>
      <c r="P90" s="401">
        <f t="shared" si="2"/>
        <v>999</v>
      </c>
      <c r="Q90" s="416"/>
    </row>
    <row r="91" spans="1:17" s="403" customFormat="1" ht="18.899999999999999" customHeight="1" x14ac:dyDescent="0.25">
      <c r="A91" s="390">
        <v>85</v>
      </c>
      <c r="B91" s="392"/>
      <c r="C91" s="392"/>
      <c r="D91" s="393"/>
      <c r="E91" s="394"/>
      <c r="F91" s="416"/>
      <c r="G91" s="416"/>
      <c r="H91" s="408"/>
      <c r="I91" s="409"/>
      <c r="J91" s="397" t="e">
        <f>IF(AND(Q91="",#REF!&gt;0,#REF!&lt;5),K91,)</f>
        <v>#REF!</v>
      </c>
      <c r="K91" s="398" t="str">
        <f>IF(D91="","ZZZ9",IF(AND(#REF!&gt;0,#REF!&lt;5),D91&amp;#REF!,D91&amp;"9"))</f>
        <v>ZZZ9</v>
      </c>
      <c r="L91" s="399">
        <f t="shared" si="0"/>
        <v>999</v>
      </c>
      <c r="M91" s="417">
        <f t="shared" si="1"/>
        <v>999</v>
      </c>
      <c r="N91" s="424"/>
      <c r="O91" s="416"/>
      <c r="P91" s="401">
        <f t="shared" si="2"/>
        <v>999</v>
      </c>
      <c r="Q91" s="416"/>
    </row>
    <row r="92" spans="1:17" s="403" customFormat="1" ht="18.899999999999999" customHeight="1" x14ac:dyDescent="0.25">
      <c r="A92" s="390">
        <v>86</v>
      </c>
      <c r="B92" s="392"/>
      <c r="C92" s="392"/>
      <c r="D92" s="393"/>
      <c r="E92" s="394"/>
      <c r="F92" s="416"/>
      <c r="G92" s="416"/>
      <c r="H92" s="408"/>
      <c r="I92" s="409"/>
      <c r="J92" s="397" t="e">
        <f>IF(AND(Q92="",#REF!&gt;0,#REF!&lt;5),K92,)</f>
        <v>#REF!</v>
      </c>
      <c r="K92" s="398" t="str">
        <f>IF(D92="","ZZZ9",IF(AND(#REF!&gt;0,#REF!&lt;5),D92&amp;#REF!,D92&amp;"9"))</f>
        <v>ZZZ9</v>
      </c>
      <c r="L92" s="399">
        <f t="shared" si="0"/>
        <v>999</v>
      </c>
      <c r="M92" s="417">
        <f t="shared" si="1"/>
        <v>999</v>
      </c>
      <c r="N92" s="424"/>
      <c r="O92" s="416"/>
      <c r="P92" s="401">
        <f t="shared" si="2"/>
        <v>999</v>
      </c>
      <c r="Q92" s="416"/>
    </row>
    <row r="93" spans="1:17" s="403" customFormat="1" ht="18.899999999999999" customHeight="1" x14ac:dyDescent="0.25">
      <c r="A93" s="390">
        <v>87</v>
      </c>
      <c r="B93" s="392"/>
      <c r="C93" s="392"/>
      <c r="D93" s="393"/>
      <c r="E93" s="394"/>
      <c r="F93" s="416"/>
      <c r="G93" s="416"/>
      <c r="H93" s="408"/>
      <c r="I93" s="409"/>
      <c r="J93" s="397" t="e">
        <f>IF(AND(Q93="",#REF!&gt;0,#REF!&lt;5),K93,)</f>
        <v>#REF!</v>
      </c>
      <c r="K93" s="398" t="str">
        <f>IF(D93="","ZZZ9",IF(AND(#REF!&gt;0,#REF!&lt;5),D93&amp;#REF!,D93&amp;"9"))</f>
        <v>ZZZ9</v>
      </c>
      <c r="L93" s="399">
        <f t="shared" si="0"/>
        <v>999</v>
      </c>
      <c r="M93" s="417">
        <f t="shared" si="1"/>
        <v>999</v>
      </c>
      <c r="N93" s="424"/>
      <c r="O93" s="416"/>
      <c r="P93" s="401">
        <f t="shared" si="2"/>
        <v>999</v>
      </c>
      <c r="Q93" s="416"/>
    </row>
    <row r="94" spans="1:17" s="403" customFormat="1" ht="18.899999999999999" customHeight="1" x14ac:dyDescent="0.25">
      <c r="A94" s="390">
        <v>88</v>
      </c>
      <c r="B94" s="392"/>
      <c r="C94" s="392"/>
      <c r="D94" s="393"/>
      <c r="E94" s="394"/>
      <c r="F94" s="416"/>
      <c r="G94" s="416"/>
      <c r="H94" s="408"/>
      <c r="I94" s="409"/>
      <c r="J94" s="397" t="e">
        <f>IF(AND(Q94="",#REF!&gt;0,#REF!&lt;5),K94,)</f>
        <v>#REF!</v>
      </c>
      <c r="K94" s="398" t="str">
        <f>IF(D94="","ZZZ9",IF(AND(#REF!&gt;0,#REF!&lt;5),D94&amp;#REF!,D94&amp;"9"))</f>
        <v>ZZZ9</v>
      </c>
      <c r="L94" s="399">
        <f t="shared" si="0"/>
        <v>999</v>
      </c>
      <c r="M94" s="417">
        <f t="shared" si="1"/>
        <v>999</v>
      </c>
      <c r="N94" s="424"/>
      <c r="O94" s="416"/>
      <c r="P94" s="401">
        <f t="shared" si="2"/>
        <v>999</v>
      </c>
      <c r="Q94" s="416"/>
    </row>
    <row r="95" spans="1:17" s="403" customFormat="1" ht="18.899999999999999" customHeight="1" x14ac:dyDescent="0.25">
      <c r="A95" s="390">
        <v>89</v>
      </c>
      <c r="B95" s="392"/>
      <c r="C95" s="392"/>
      <c r="D95" s="393"/>
      <c r="E95" s="394"/>
      <c r="F95" s="416"/>
      <c r="G95" s="416"/>
      <c r="H95" s="408"/>
      <c r="I95" s="409"/>
      <c r="J95" s="397" t="e">
        <f>IF(AND(Q95="",#REF!&gt;0,#REF!&lt;5),K95,)</f>
        <v>#REF!</v>
      </c>
      <c r="K95" s="398" t="str">
        <f>IF(D95="","ZZZ9",IF(AND(#REF!&gt;0,#REF!&lt;5),D95&amp;#REF!,D95&amp;"9"))</f>
        <v>ZZZ9</v>
      </c>
      <c r="L95" s="399">
        <f t="shared" si="0"/>
        <v>999</v>
      </c>
      <c r="M95" s="417">
        <f t="shared" si="1"/>
        <v>999</v>
      </c>
      <c r="N95" s="424"/>
      <c r="O95" s="416"/>
      <c r="P95" s="401">
        <f t="shared" si="2"/>
        <v>999</v>
      </c>
      <c r="Q95" s="416"/>
    </row>
    <row r="96" spans="1:17" s="403" customFormat="1" ht="18.899999999999999" customHeight="1" x14ac:dyDescent="0.25">
      <c r="A96" s="390">
        <v>90</v>
      </c>
      <c r="B96" s="392"/>
      <c r="C96" s="392"/>
      <c r="D96" s="393"/>
      <c r="E96" s="394"/>
      <c r="F96" s="416"/>
      <c r="G96" s="416"/>
      <c r="H96" s="408"/>
      <c r="I96" s="409"/>
      <c r="J96" s="397" t="e">
        <f>IF(AND(Q96="",#REF!&gt;0,#REF!&lt;5),K96,)</f>
        <v>#REF!</v>
      </c>
      <c r="K96" s="398" t="str">
        <f>IF(D96="","ZZZ9",IF(AND(#REF!&gt;0,#REF!&lt;5),D96&amp;#REF!,D96&amp;"9"))</f>
        <v>ZZZ9</v>
      </c>
      <c r="L96" s="399">
        <f t="shared" si="0"/>
        <v>999</v>
      </c>
      <c r="M96" s="417">
        <f t="shared" si="1"/>
        <v>999</v>
      </c>
      <c r="N96" s="424"/>
      <c r="O96" s="416"/>
      <c r="P96" s="401">
        <f t="shared" si="2"/>
        <v>999</v>
      </c>
      <c r="Q96" s="416"/>
    </row>
    <row r="97" spans="1:17" s="403" customFormat="1" ht="18.899999999999999" customHeight="1" x14ac:dyDescent="0.25">
      <c r="A97" s="390">
        <v>91</v>
      </c>
      <c r="B97" s="392"/>
      <c r="C97" s="392"/>
      <c r="D97" s="393"/>
      <c r="E97" s="394"/>
      <c r="F97" s="416"/>
      <c r="G97" s="416"/>
      <c r="H97" s="408"/>
      <c r="I97" s="409"/>
      <c r="J97" s="397" t="e">
        <f>IF(AND(Q97="",#REF!&gt;0,#REF!&lt;5),K97,)</f>
        <v>#REF!</v>
      </c>
      <c r="K97" s="398" t="str">
        <f>IF(D97="","ZZZ9",IF(AND(#REF!&gt;0,#REF!&lt;5),D97&amp;#REF!,D97&amp;"9"))</f>
        <v>ZZZ9</v>
      </c>
      <c r="L97" s="399">
        <f t="shared" si="0"/>
        <v>999</v>
      </c>
      <c r="M97" s="417">
        <f t="shared" si="1"/>
        <v>999</v>
      </c>
      <c r="N97" s="424"/>
      <c r="O97" s="416"/>
      <c r="P97" s="401">
        <f t="shared" si="2"/>
        <v>999</v>
      </c>
      <c r="Q97" s="416"/>
    </row>
    <row r="98" spans="1:17" s="403" customFormat="1" ht="18.899999999999999" customHeight="1" x14ac:dyDescent="0.25">
      <c r="A98" s="390">
        <v>92</v>
      </c>
      <c r="B98" s="392"/>
      <c r="C98" s="392"/>
      <c r="D98" s="393"/>
      <c r="E98" s="394"/>
      <c r="F98" s="416"/>
      <c r="G98" s="416"/>
      <c r="H98" s="408"/>
      <c r="I98" s="409"/>
      <c r="J98" s="397" t="e">
        <f>IF(AND(Q98="",#REF!&gt;0,#REF!&lt;5),K98,)</f>
        <v>#REF!</v>
      </c>
      <c r="K98" s="398" t="str">
        <f>IF(D98="","ZZZ9",IF(AND(#REF!&gt;0,#REF!&lt;5),D98&amp;#REF!,D98&amp;"9"))</f>
        <v>ZZZ9</v>
      </c>
      <c r="L98" s="399">
        <f t="shared" si="0"/>
        <v>999</v>
      </c>
      <c r="M98" s="417">
        <f t="shared" si="1"/>
        <v>999</v>
      </c>
      <c r="N98" s="424"/>
      <c r="O98" s="416"/>
      <c r="P98" s="401">
        <f t="shared" si="2"/>
        <v>999</v>
      </c>
      <c r="Q98" s="416"/>
    </row>
    <row r="99" spans="1:17" s="403" customFormat="1" ht="18.899999999999999" customHeight="1" x14ac:dyDescent="0.25">
      <c r="A99" s="390">
        <v>93</v>
      </c>
      <c r="B99" s="392"/>
      <c r="C99" s="392"/>
      <c r="D99" s="393"/>
      <c r="E99" s="394"/>
      <c r="F99" s="416"/>
      <c r="G99" s="416"/>
      <c r="H99" s="408"/>
      <c r="I99" s="409"/>
      <c r="J99" s="397" t="e">
        <f>IF(AND(Q99="",#REF!&gt;0,#REF!&lt;5),K99,)</f>
        <v>#REF!</v>
      </c>
      <c r="K99" s="398" t="str">
        <f>IF(D99="","ZZZ9",IF(AND(#REF!&gt;0,#REF!&lt;5),D99&amp;#REF!,D99&amp;"9"))</f>
        <v>ZZZ9</v>
      </c>
      <c r="L99" s="399">
        <f t="shared" si="0"/>
        <v>999</v>
      </c>
      <c r="M99" s="417">
        <f t="shared" si="1"/>
        <v>999</v>
      </c>
      <c r="N99" s="424"/>
      <c r="O99" s="416"/>
      <c r="P99" s="401">
        <f t="shared" si="2"/>
        <v>999</v>
      </c>
      <c r="Q99" s="416"/>
    </row>
    <row r="100" spans="1:17" s="403" customFormat="1" ht="18.899999999999999" customHeight="1" x14ac:dyDescent="0.25">
      <c r="A100" s="390">
        <v>94</v>
      </c>
      <c r="B100" s="392"/>
      <c r="C100" s="392"/>
      <c r="D100" s="393"/>
      <c r="E100" s="394"/>
      <c r="F100" s="416"/>
      <c r="G100" s="416"/>
      <c r="H100" s="408"/>
      <c r="I100" s="409"/>
      <c r="J100" s="397" t="e">
        <f>IF(AND(Q100="",#REF!&gt;0,#REF!&lt;5),K100,)</f>
        <v>#REF!</v>
      </c>
      <c r="K100" s="398" t="str">
        <f>IF(D100="","ZZZ9",IF(AND(#REF!&gt;0,#REF!&lt;5),D100&amp;#REF!,D100&amp;"9"))</f>
        <v>ZZZ9</v>
      </c>
      <c r="L100" s="399">
        <f t="shared" si="0"/>
        <v>999</v>
      </c>
      <c r="M100" s="417">
        <f t="shared" si="1"/>
        <v>999</v>
      </c>
      <c r="N100" s="424"/>
      <c r="O100" s="416"/>
      <c r="P100" s="401">
        <f t="shared" si="2"/>
        <v>999</v>
      </c>
      <c r="Q100" s="416"/>
    </row>
    <row r="101" spans="1:17" s="403" customFormat="1" ht="18.899999999999999" customHeight="1" x14ac:dyDescent="0.25">
      <c r="A101" s="390">
        <v>95</v>
      </c>
      <c r="B101" s="392"/>
      <c r="C101" s="392"/>
      <c r="D101" s="393"/>
      <c r="E101" s="394"/>
      <c r="F101" s="416"/>
      <c r="G101" s="416"/>
      <c r="H101" s="408"/>
      <c r="I101" s="409"/>
      <c r="J101" s="397" t="e">
        <f>IF(AND(Q101="",#REF!&gt;0,#REF!&lt;5),K101,)</f>
        <v>#REF!</v>
      </c>
      <c r="K101" s="398" t="str">
        <f>IF(D101="","ZZZ9",IF(AND(#REF!&gt;0,#REF!&lt;5),D101&amp;#REF!,D101&amp;"9"))</f>
        <v>ZZZ9</v>
      </c>
      <c r="L101" s="399">
        <f t="shared" si="0"/>
        <v>999</v>
      </c>
      <c r="M101" s="417">
        <f t="shared" si="1"/>
        <v>999</v>
      </c>
      <c r="N101" s="424"/>
      <c r="O101" s="416"/>
      <c r="P101" s="401">
        <f t="shared" si="2"/>
        <v>999</v>
      </c>
      <c r="Q101" s="416"/>
    </row>
    <row r="102" spans="1:17" s="403" customFormat="1" ht="18.899999999999999" customHeight="1" x14ac:dyDescent="0.25">
      <c r="A102" s="390">
        <v>96</v>
      </c>
      <c r="B102" s="392"/>
      <c r="C102" s="392"/>
      <c r="D102" s="393"/>
      <c r="E102" s="394"/>
      <c r="F102" s="416"/>
      <c r="G102" s="416"/>
      <c r="H102" s="408"/>
      <c r="I102" s="409"/>
      <c r="J102" s="397" t="e">
        <f>IF(AND(Q102="",#REF!&gt;0,#REF!&lt;5),K102,)</f>
        <v>#REF!</v>
      </c>
      <c r="K102" s="398" t="str">
        <f>IF(D102="","ZZZ9",IF(AND(#REF!&gt;0,#REF!&lt;5),D102&amp;#REF!,D102&amp;"9"))</f>
        <v>ZZZ9</v>
      </c>
      <c r="L102" s="399">
        <f t="shared" si="0"/>
        <v>999</v>
      </c>
      <c r="M102" s="417">
        <f t="shared" si="1"/>
        <v>999</v>
      </c>
      <c r="N102" s="424"/>
      <c r="O102" s="416"/>
      <c r="P102" s="401">
        <f t="shared" si="2"/>
        <v>999</v>
      </c>
      <c r="Q102" s="416"/>
    </row>
    <row r="103" spans="1:17" s="403" customFormat="1" ht="18.899999999999999" customHeight="1" x14ac:dyDescent="0.25">
      <c r="A103" s="390">
        <v>97</v>
      </c>
      <c r="B103" s="392"/>
      <c r="C103" s="392"/>
      <c r="D103" s="393"/>
      <c r="E103" s="394"/>
      <c r="F103" s="416"/>
      <c r="G103" s="416"/>
      <c r="H103" s="408"/>
      <c r="I103" s="409"/>
      <c r="J103" s="397" t="e">
        <f>IF(AND(Q103="",#REF!&gt;0,#REF!&lt;5),K103,)</f>
        <v>#REF!</v>
      </c>
      <c r="K103" s="398" t="str">
        <f>IF(D103="","ZZZ9",IF(AND(#REF!&gt;0,#REF!&lt;5),D103&amp;#REF!,D103&amp;"9"))</f>
        <v>ZZZ9</v>
      </c>
      <c r="L103" s="399">
        <f t="shared" si="0"/>
        <v>999</v>
      </c>
      <c r="M103" s="417">
        <f t="shared" si="1"/>
        <v>999</v>
      </c>
      <c r="N103" s="424"/>
      <c r="O103" s="416"/>
      <c r="P103" s="401">
        <f t="shared" si="2"/>
        <v>999</v>
      </c>
      <c r="Q103" s="416"/>
    </row>
    <row r="104" spans="1:17" s="403" customFormat="1" ht="18.899999999999999" customHeight="1" x14ac:dyDescent="0.25">
      <c r="A104" s="390">
        <v>98</v>
      </c>
      <c r="B104" s="392"/>
      <c r="C104" s="392"/>
      <c r="D104" s="393"/>
      <c r="E104" s="394"/>
      <c r="F104" s="416"/>
      <c r="G104" s="416"/>
      <c r="H104" s="408"/>
      <c r="I104" s="409"/>
      <c r="J104" s="397" t="e">
        <f>IF(AND(Q104="",#REF!&gt;0,#REF!&lt;5),K104,)</f>
        <v>#REF!</v>
      </c>
      <c r="K104" s="398" t="str">
        <f>IF(D104="","ZZZ9",IF(AND(#REF!&gt;0,#REF!&lt;5),D104&amp;#REF!,D104&amp;"9"))</f>
        <v>ZZZ9</v>
      </c>
      <c r="L104" s="399">
        <f t="shared" ref="L104:L156" si="3">IF(Q104="",999,Q104)</f>
        <v>999</v>
      </c>
      <c r="M104" s="417">
        <f t="shared" ref="M104:M156" si="4">IF(P104=999,999,1)</f>
        <v>999</v>
      </c>
      <c r="N104" s="424"/>
      <c r="O104" s="416"/>
      <c r="P104" s="401">
        <f t="shared" ref="P104:P156" si="5">IF(N104="DA",1,IF(N104="WC",2,IF(N104="SE",3,IF(N104="Q",4,IF(N104="LL",5,999)))))</f>
        <v>999</v>
      </c>
      <c r="Q104" s="416"/>
    </row>
    <row r="105" spans="1:17" s="403" customFormat="1" ht="18.899999999999999" customHeight="1" x14ac:dyDescent="0.25">
      <c r="A105" s="390">
        <v>99</v>
      </c>
      <c r="B105" s="392"/>
      <c r="C105" s="392"/>
      <c r="D105" s="393"/>
      <c r="E105" s="394"/>
      <c r="F105" s="416"/>
      <c r="G105" s="416"/>
      <c r="H105" s="408"/>
      <c r="I105" s="409"/>
      <c r="J105" s="397" t="e">
        <f>IF(AND(Q105="",#REF!&gt;0,#REF!&lt;5),K105,)</f>
        <v>#REF!</v>
      </c>
      <c r="K105" s="398" t="str">
        <f>IF(D105="","ZZZ9",IF(AND(#REF!&gt;0,#REF!&lt;5),D105&amp;#REF!,D105&amp;"9"))</f>
        <v>ZZZ9</v>
      </c>
      <c r="L105" s="399">
        <f t="shared" si="3"/>
        <v>999</v>
      </c>
      <c r="M105" s="417">
        <f t="shared" si="4"/>
        <v>999</v>
      </c>
      <c r="N105" s="424"/>
      <c r="O105" s="416"/>
      <c r="P105" s="401">
        <f t="shared" si="5"/>
        <v>999</v>
      </c>
      <c r="Q105" s="416"/>
    </row>
    <row r="106" spans="1:17" s="403" customFormat="1" ht="18.899999999999999" customHeight="1" x14ac:dyDescent="0.25">
      <c r="A106" s="390">
        <v>100</v>
      </c>
      <c r="B106" s="392"/>
      <c r="C106" s="392"/>
      <c r="D106" s="393"/>
      <c r="E106" s="394"/>
      <c r="F106" s="416"/>
      <c r="G106" s="416"/>
      <c r="H106" s="408"/>
      <c r="I106" s="409"/>
      <c r="J106" s="397" t="e">
        <f>IF(AND(Q106="",#REF!&gt;0,#REF!&lt;5),K106,)</f>
        <v>#REF!</v>
      </c>
      <c r="K106" s="398" t="str">
        <f>IF(D106="","ZZZ9",IF(AND(#REF!&gt;0,#REF!&lt;5),D106&amp;#REF!,D106&amp;"9"))</f>
        <v>ZZZ9</v>
      </c>
      <c r="L106" s="399">
        <f t="shared" si="3"/>
        <v>999</v>
      </c>
      <c r="M106" s="417">
        <f t="shared" si="4"/>
        <v>999</v>
      </c>
      <c r="N106" s="424"/>
      <c r="O106" s="416"/>
      <c r="P106" s="401">
        <f t="shared" si="5"/>
        <v>999</v>
      </c>
      <c r="Q106" s="416"/>
    </row>
    <row r="107" spans="1:17" s="403" customFormat="1" ht="18.899999999999999" customHeight="1" x14ac:dyDescent="0.25">
      <c r="A107" s="390">
        <v>101</v>
      </c>
      <c r="B107" s="392"/>
      <c r="C107" s="392"/>
      <c r="D107" s="393"/>
      <c r="E107" s="394"/>
      <c r="F107" s="416"/>
      <c r="G107" s="416"/>
      <c r="H107" s="408"/>
      <c r="I107" s="409"/>
      <c r="J107" s="397" t="e">
        <f>IF(AND(Q107="",#REF!&gt;0,#REF!&lt;5),K107,)</f>
        <v>#REF!</v>
      </c>
      <c r="K107" s="398" t="str">
        <f>IF(D107="","ZZZ9",IF(AND(#REF!&gt;0,#REF!&lt;5),D107&amp;#REF!,D107&amp;"9"))</f>
        <v>ZZZ9</v>
      </c>
      <c r="L107" s="399">
        <f t="shared" si="3"/>
        <v>999</v>
      </c>
      <c r="M107" s="417">
        <f t="shared" si="4"/>
        <v>999</v>
      </c>
      <c r="N107" s="424"/>
      <c r="O107" s="416"/>
      <c r="P107" s="401">
        <f t="shared" si="5"/>
        <v>999</v>
      </c>
      <c r="Q107" s="416"/>
    </row>
    <row r="108" spans="1:17" s="403" customFormat="1" ht="18.899999999999999" customHeight="1" x14ac:dyDescent="0.25">
      <c r="A108" s="390">
        <v>102</v>
      </c>
      <c r="B108" s="392"/>
      <c r="C108" s="392"/>
      <c r="D108" s="393"/>
      <c r="E108" s="394"/>
      <c r="F108" s="416"/>
      <c r="G108" s="416"/>
      <c r="H108" s="408"/>
      <c r="I108" s="409"/>
      <c r="J108" s="397" t="e">
        <f>IF(AND(Q108="",#REF!&gt;0,#REF!&lt;5),K108,)</f>
        <v>#REF!</v>
      </c>
      <c r="K108" s="398" t="str">
        <f>IF(D108="","ZZZ9",IF(AND(#REF!&gt;0,#REF!&lt;5),D108&amp;#REF!,D108&amp;"9"))</f>
        <v>ZZZ9</v>
      </c>
      <c r="L108" s="399">
        <f t="shared" si="3"/>
        <v>999</v>
      </c>
      <c r="M108" s="417">
        <f t="shared" si="4"/>
        <v>999</v>
      </c>
      <c r="N108" s="424"/>
      <c r="O108" s="416"/>
      <c r="P108" s="401">
        <f t="shared" si="5"/>
        <v>999</v>
      </c>
      <c r="Q108" s="416"/>
    </row>
    <row r="109" spans="1:17" s="403" customFormat="1" ht="18.899999999999999" customHeight="1" x14ac:dyDescent="0.25">
      <c r="A109" s="390">
        <v>103</v>
      </c>
      <c r="B109" s="392"/>
      <c r="C109" s="392"/>
      <c r="D109" s="393"/>
      <c r="E109" s="394"/>
      <c r="F109" s="416"/>
      <c r="G109" s="416"/>
      <c r="H109" s="408"/>
      <c r="I109" s="409"/>
      <c r="J109" s="397" t="e">
        <f>IF(AND(Q109="",#REF!&gt;0,#REF!&lt;5),K109,)</f>
        <v>#REF!</v>
      </c>
      <c r="K109" s="398" t="str">
        <f>IF(D109="","ZZZ9",IF(AND(#REF!&gt;0,#REF!&lt;5),D109&amp;#REF!,D109&amp;"9"))</f>
        <v>ZZZ9</v>
      </c>
      <c r="L109" s="399">
        <f t="shared" si="3"/>
        <v>999</v>
      </c>
      <c r="M109" s="417">
        <f t="shared" si="4"/>
        <v>999</v>
      </c>
      <c r="N109" s="424"/>
      <c r="O109" s="416"/>
      <c r="P109" s="401">
        <f t="shared" si="5"/>
        <v>999</v>
      </c>
      <c r="Q109" s="416"/>
    </row>
    <row r="110" spans="1:17" s="403" customFormat="1" ht="18.899999999999999" customHeight="1" x14ac:dyDescent="0.25">
      <c r="A110" s="390">
        <v>104</v>
      </c>
      <c r="B110" s="392"/>
      <c r="C110" s="392"/>
      <c r="D110" s="393"/>
      <c r="E110" s="394"/>
      <c r="F110" s="416"/>
      <c r="G110" s="416"/>
      <c r="H110" s="408"/>
      <c r="I110" s="409"/>
      <c r="J110" s="397" t="e">
        <f>IF(AND(Q110="",#REF!&gt;0,#REF!&lt;5),K110,)</f>
        <v>#REF!</v>
      </c>
      <c r="K110" s="398" t="str">
        <f>IF(D110="","ZZZ9",IF(AND(#REF!&gt;0,#REF!&lt;5),D110&amp;#REF!,D110&amp;"9"))</f>
        <v>ZZZ9</v>
      </c>
      <c r="L110" s="399">
        <f t="shared" si="3"/>
        <v>999</v>
      </c>
      <c r="M110" s="417">
        <f t="shared" si="4"/>
        <v>999</v>
      </c>
      <c r="N110" s="424"/>
      <c r="O110" s="416"/>
      <c r="P110" s="401">
        <f t="shared" si="5"/>
        <v>999</v>
      </c>
      <c r="Q110" s="416"/>
    </row>
    <row r="111" spans="1:17" s="403" customFormat="1" ht="18.899999999999999" customHeight="1" x14ac:dyDescent="0.25">
      <c r="A111" s="390">
        <v>105</v>
      </c>
      <c r="B111" s="392"/>
      <c r="C111" s="392"/>
      <c r="D111" s="393"/>
      <c r="E111" s="394"/>
      <c r="F111" s="416"/>
      <c r="G111" s="416"/>
      <c r="H111" s="408"/>
      <c r="I111" s="409"/>
      <c r="J111" s="397" t="e">
        <f>IF(AND(Q111="",#REF!&gt;0,#REF!&lt;5),K111,)</f>
        <v>#REF!</v>
      </c>
      <c r="K111" s="398" t="str">
        <f>IF(D111="","ZZZ9",IF(AND(#REF!&gt;0,#REF!&lt;5),D111&amp;#REF!,D111&amp;"9"))</f>
        <v>ZZZ9</v>
      </c>
      <c r="L111" s="399">
        <f t="shared" si="3"/>
        <v>999</v>
      </c>
      <c r="M111" s="417">
        <f t="shared" si="4"/>
        <v>999</v>
      </c>
      <c r="N111" s="424"/>
      <c r="O111" s="416"/>
      <c r="P111" s="401">
        <f t="shared" si="5"/>
        <v>999</v>
      </c>
      <c r="Q111" s="416"/>
    </row>
    <row r="112" spans="1:17" s="403" customFormat="1" ht="18.899999999999999" customHeight="1" x14ac:dyDescent="0.25">
      <c r="A112" s="390">
        <v>106</v>
      </c>
      <c r="B112" s="392"/>
      <c r="C112" s="392"/>
      <c r="D112" s="393"/>
      <c r="E112" s="394"/>
      <c r="F112" s="416"/>
      <c r="G112" s="416"/>
      <c r="H112" s="408"/>
      <c r="I112" s="409"/>
      <c r="J112" s="397" t="e">
        <f>IF(AND(Q112="",#REF!&gt;0,#REF!&lt;5),K112,)</f>
        <v>#REF!</v>
      </c>
      <c r="K112" s="398" t="str">
        <f>IF(D112="","ZZZ9",IF(AND(#REF!&gt;0,#REF!&lt;5),D112&amp;#REF!,D112&amp;"9"))</f>
        <v>ZZZ9</v>
      </c>
      <c r="L112" s="399">
        <f t="shared" si="3"/>
        <v>999</v>
      </c>
      <c r="M112" s="417">
        <f t="shared" si="4"/>
        <v>999</v>
      </c>
      <c r="N112" s="424"/>
      <c r="O112" s="416"/>
      <c r="P112" s="401">
        <f t="shared" si="5"/>
        <v>999</v>
      </c>
      <c r="Q112" s="416"/>
    </row>
    <row r="113" spans="1:17" s="403" customFormat="1" ht="18.899999999999999" customHeight="1" x14ac:dyDescent="0.25">
      <c r="A113" s="390">
        <v>107</v>
      </c>
      <c r="B113" s="392"/>
      <c r="C113" s="392"/>
      <c r="D113" s="393"/>
      <c r="E113" s="394"/>
      <c r="F113" s="416"/>
      <c r="G113" s="416"/>
      <c r="H113" s="408"/>
      <c r="I113" s="409"/>
      <c r="J113" s="397" t="e">
        <f>IF(AND(Q113="",#REF!&gt;0,#REF!&lt;5),K113,)</f>
        <v>#REF!</v>
      </c>
      <c r="K113" s="398" t="str">
        <f>IF(D113="","ZZZ9",IF(AND(#REF!&gt;0,#REF!&lt;5),D113&amp;#REF!,D113&amp;"9"))</f>
        <v>ZZZ9</v>
      </c>
      <c r="L113" s="399">
        <f t="shared" si="3"/>
        <v>999</v>
      </c>
      <c r="M113" s="417">
        <f t="shared" si="4"/>
        <v>999</v>
      </c>
      <c r="N113" s="424"/>
      <c r="O113" s="416"/>
      <c r="P113" s="401">
        <f t="shared" si="5"/>
        <v>999</v>
      </c>
      <c r="Q113" s="416"/>
    </row>
    <row r="114" spans="1:17" s="403" customFormat="1" ht="18.899999999999999" customHeight="1" x14ac:dyDescent="0.25">
      <c r="A114" s="390">
        <v>108</v>
      </c>
      <c r="B114" s="392"/>
      <c r="C114" s="392"/>
      <c r="D114" s="393"/>
      <c r="E114" s="394"/>
      <c r="F114" s="416"/>
      <c r="G114" s="416"/>
      <c r="H114" s="408"/>
      <c r="I114" s="409"/>
      <c r="J114" s="397" t="e">
        <f>IF(AND(Q114="",#REF!&gt;0,#REF!&lt;5),K114,)</f>
        <v>#REF!</v>
      </c>
      <c r="K114" s="398" t="str">
        <f>IF(D114="","ZZZ9",IF(AND(#REF!&gt;0,#REF!&lt;5),D114&amp;#REF!,D114&amp;"9"))</f>
        <v>ZZZ9</v>
      </c>
      <c r="L114" s="399">
        <f t="shared" si="3"/>
        <v>999</v>
      </c>
      <c r="M114" s="417">
        <f t="shared" si="4"/>
        <v>999</v>
      </c>
      <c r="N114" s="424"/>
      <c r="O114" s="416"/>
      <c r="P114" s="401">
        <f t="shared" si="5"/>
        <v>999</v>
      </c>
      <c r="Q114" s="416"/>
    </row>
    <row r="115" spans="1:17" s="403" customFormat="1" ht="18.899999999999999" customHeight="1" x14ac:dyDescent="0.25">
      <c r="A115" s="390">
        <v>109</v>
      </c>
      <c r="B115" s="392"/>
      <c r="C115" s="392"/>
      <c r="D115" s="393"/>
      <c r="E115" s="394"/>
      <c r="F115" s="416"/>
      <c r="G115" s="416"/>
      <c r="H115" s="408"/>
      <c r="I115" s="409"/>
      <c r="J115" s="397" t="e">
        <f>IF(AND(Q115="",#REF!&gt;0,#REF!&lt;5),K115,)</f>
        <v>#REF!</v>
      </c>
      <c r="K115" s="398" t="str">
        <f>IF(D115="","ZZZ9",IF(AND(#REF!&gt;0,#REF!&lt;5),D115&amp;#REF!,D115&amp;"9"))</f>
        <v>ZZZ9</v>
      </c>
      <c r="L115" s="399">
        <f t="shared" si="3"/>
        <v>999</v>
      </c>
      <c r="M115" s="417">
        <f t="shared" si="4"/>
        <v>999</v>
      </c>
      <c r="N115" s="424"/>
      <c r="O115" s="416"/>
      <c r="P115" s="401">
        <f t="shared" si="5"/>
        <v>999</v>
      </c>
      <c r="Q115" s="416"/>
    </row>
    <row r="116" spans="1:17" s="403" customFormat="1" ht="18.899999999999999" customHeight="1" x14ac:dyDescent="0.25">
      <c r="A116" s="390">
        <v>110</v>
      </c>
      <c r="B116" s="392"/>
      <c r="C116" s="392"/>
      <c r="D116" s="393"/>
      <c r="E116" s="394"/>
      <c r="F116" s="416"/>
      <c r="G116" s="416"/>
      <c r="H116" s="408"/>
      <c r="I116" s="409"/>
      <c r="J116" s="397" t="e">
        <f>IF(AND(Q116="",#REF!&gt;0,#REF!&lt;5),K116,)</f>
        <v>#REF!</v>
      </c>
      <c r="K116" s="398" t="str">
        <f>IF(D116="","ZZZ9",IF(AND(#REF!&gt;0,#REF!&lt;5),D116&amp;#REF!,D116&amp;"9"))</f>
        <v>ZZZ9</v>
      </c>
      <c r="L116" s="399">
        <f t="shared" si="3"/>
        <v>999</v>
      </c>
      <c r="M116" s="417">
        <f t="shared" si="4"/>
        <v>999</v>
      </c>
      <c r="N116" s="424"/>
      <c r="O116" s="416"/>
      <c r="P116" s="401">
        <f t="shared" si="5"/>
        <v>999</v>
      </c>
      <c r="Q116" s="416"/>
    </row>
    <row r="117" spans="1:17" s="403" customFormat="1" ht="18.899999999999999" customHeight="1" x14ac:dyDescent="0.25">
      <c r="A117" s="390">
        <v>111</v>
      </c>
      <c r="B117" s="392"/>
      <c r="C117" s="392"/>
      <c r="D117" s="393"/>
      <c r="E117" s="394"/>
      <c r="F117" s="416"/>
      <c r="G117" s="416"/>
      <c r="H117" s="408"/>
      <c r="I117" s="409"/>
      <c r="J117" s="397" t="e">
        <f>IF(AND(Q117="",#REF!&gt;0,#REF!&lt;5),K117,)</f>
        <v>#REF!</v>
      </c>
      <c r="K117" s="398" t="str">
        <f>IF(D117="","ZZZ9",IF(AND(#REF!&gt;0,#REF!&lt;5),D117&amp;#REF!,D117&amp;"9"))</f>
        <v>ZZZ9</v>
      </c>
      <c r="L117" s="399">
        <f t="shared" si="3"/>
        <v>999</v>
      </c>
      <c r="M117" s="417">
        <f t="shared" si="4"/>
        <v>999</v>
      </c>
      <c r="N117" s="424"/>
      <c r="O117" s="416"/>
      <c r="P117" s="401">
        <f t="shared" si="5"/>
        <v>999</v>
      </c>
      <c r="Q117" s="416"/>
    </row>
    <row r="118" spans="1:17" s="403" customFormat="1" ht="18.899999999999999" customHeight="1" x14ac:dyDescent="0.25">
      <c r="A118" s="390">
        <v>112</v>
      </c>
      <c r="B118" s="392"/>
      <c r="C118" s="392"/>
      <c r="D118" s="393"/>
      <c r="E118" s="394"/>
      <c r="F118" s="416"/>
      <c r="G118" s="416"/>
      <c r="H118" s="408"/>
      <c r="I118" s="409"/>
      <c r="J118" s="397" t="e">
        <f>IF(AND(Q118="",#REF!&gt;0,#REF!&lt;5),K118,)</f>
        <v>#REF!</v>
      </c>
      <c r="K118" s="398" t="str">
        <f>IF(D118="","ZZZ9",IF(AND(#REF!&gt;0,#REF!&lt;5),D118&amp;#REF!,D118&amp;"9"))</f>
        <v>ZZZ9</v>
      </c>
      <c r="L118" s="399">
        <f t="shared" si="3"/>
        <v>999</v>
      </c>
      <c r="M118" s="417">
        <f t="shared" si="4"/>
        <v>999</v>
      </c>
      <c r="N118" s="424"/>
      <c r="O118" s="416"/>
      <c r="P118" s="401">
        <f t="shared" si="5"/>
        <v>999</v>
      </c>
      <c r="Q118" s="416"/>
    </row>
    <row r="119" spans="1:17" s="403" customFormat="1" ht="18.899999999999999" customHeight="1" x14ac:dyDescent="0.25">
      <c r="A119" s="390">
        <v>113</v>
      </c>
      <c r="B119" s="392"/>
      <c r="C119" s="392"/>
      <c r="D119" s="393"/>
      <c r="E119" s="394"/>
      <c r="F119" s="416"/>
      <c r="G119" s="416"/>
      <c r="H119" s="408"/>
      <c r="I119" s="409"/>
      <c r="J119" s="397" t="e">
        <f>IF(AND(Q119="",#REF!&gt;0,#REF!&lt;5),K119,)</f>
        <v>#REF!</v>
      </c>
      <c r="K119" s="398" t="str">
        <f>IF(D119="","ZZZ9",IF(AND(#REF!&gt;0,#REF!&lt;5),D119&amp;#REF!,D119&amp;"9"))</f>
        <v>ZZZ9</v>
      </c>
      <c r="L119" s="399">
        <f t="shared" si="3"/>
        <v>999</v>
      </c>
      <c r="M119" s="417">
        <f t="shared" si="4"/>
        <v>999</v>
      </c>
      <c r="N119" s="424"/>
      <c r="O119" s="416"/>
      <c r="P119" s="401">
        <f t="shared" si="5"/>
        <v>999</v>
      </c>
      <c r="Q119" s="416"/>
    </row>
    <row r="120" spans="1:17" s="403" customFormat="1" ht="18.899999999999999" customHeight="1" x14ac:dyDescent="0.25">
      <c r="A120" s="390">
        <v>114</v>
      </c>
      <c r="B120" s="392"/>
      <c r="C120" s="392"/>
      <c r="D120" s="393"/>
      <c r="E120" s="394"/>
      <c r="F120" s="416"/>
      <c r="G120" s="416"/>
      <c r="H120" s="408"/>
      <c r="I120" s="409"/>
      <c r="J120" s="397" t="e">
        <f>IF(AND(Q120="",#REF!&gt;0,#REF!&lt;5),K120,)</f>
        <v>#REF!</v>
      </c>
      <c r="K120" s="398" t="str">
        <f>IF(D120="","ZZZ9",IF(AND(#REF!&gt;0,#REF!&lt;5),D120&amp;#REF!,D120&amp;"9"))</f>
        <v>ZZZ9</v>
      </c>
      <c r="L120" s="399">
        <f t="shared" si="3"/>
        <v>999</v>
      </c>
      <c r="M120" s="417">
        <f t="shared" si="4"/>
        <v>999</v>
      </c>
      <c r="N120" s="424"/>
      <c r="O120" s="416"/>
      <c r="P120" s="401">
        <f t="shared" si="5"/>
        <v>999</v>
      </c>
      <c r="Q120" s="416"/>
    </row>
    <row r="121" spans="1:17" s="403" customFormat="1" ht="18.899999999999999" customHeight="1" x14ac:dyDescent="0.25">
      <c r="A121" s="390">
        <v>115</v>
      </c>
      <c r="B121" s="392"/>
      <c r="C121" s="392"/>
      <c r="D121" s="393"/>
      <c r="E121" s="394"/>
      <c r="F121" s="416"/>
      <c r="G121" s="416"/>
      <c r="H121" s="408"/>
      <c r="I121" s="409"/>
      <c r="J121" s="397" t="e">
        <f>IF(AND(Q121="",#REF!&gt;0,#REF!&lt;5),K121,)</f>
        <v>#REF!</v>
      </c>
      <c r="K121" s="398" t="str">
        <f>IF(D121="","ZZZ9",IF(AND(#REF!&gt;0,#REF!&lt;5),D121&amp;#REF!,D121&amp;"9"))</f>
        <v>ZZZ9</v>
      </c>
      <c r="L121" s="399">
        <f t="shared" si="3"/>
        <v>999</v>
      </c>
      <c r="M121" s="417">
        <f t="shared" si="4"/>
        <v>999</v>
      </c>
      <c r="N121" s="424"/>
      <c r="O121" s="416"/>
      <c r="P121" s="401">
        <f t="shared" si="5"/>
        <v>999</v>
      </c>
      <c r="Q121" s="416"/>
    </row>
    <row r="122" spans="1:17" s="403" customFormat="1" ht="18.899999999999999" customHeight="1" x14ac:dyDescent="0.25">
      <c r="A122" s="390">
        <v>116</v>
      </c>
      <c r="B122" s="392"/>
      <c r="C122" s="392"/>
      <c r="D122" s="393"/>
      <c r="E122" s="394"/>
      <c r="F122" s="416"/>
      <c r="G122" s="416"/>
      <c r="H122" s="408"/>
      <c r="I122" s="409"/>
      <c r="J122" s="397" t="e">
        <f>IF(AND(Q122="",#REF!&gt;0,#REF!&lt;5),K122,)</f>
        <v>#REF!</v>
      </c>
      <c r="K122" s="398" t="str">
        <f>IF(D122="","ZZZ9",IF(AND(#REF!&gt;0,#REF!&lt;5),D122&amp;#REF!,D122&amp;"9"))</f>
        <v>ZZZ9</v>
      </c>
      <c r="L122" s="399">
        <f t="shared" si="3"/>
        <v>999</v>
      </c>
      <c r="M122" s="417">
        <f t="shared" si="4"/>
        <v>999</v>
      </c>
      <c r="N122" s="424"/>
      <c r="O122" s="416"/>
      <c r="P122" s="401">
        <f t="shared" si="5"/>
        <v>999</v>
      </c>
      <c r="Q122" s="416"/>
    </row>
    <row r="123" spans="1:17" s="403" customFormat="1" ht="18.899999999999999" customHeight="1" x14ac:dyDescent="0.25">
      <c r="A123" s="390">
        <v>117</v>
      </c>
      <c r="B123" s="392"/>
      <c r="C123" s="392"/>
      <c r="D123" s="393"/>
      <c r="E123" s="394"/>
      <c r="F123" s="416"/>
      <c r="G123" s="416"/>
      <c r="H123" s="408"/>
      <c r="I123" s="409"/>
      <c r="J123" s="397" t="e">
        <f>IF(AND(Q123="",#REF!&gt;0,#REF!&lt;5),K123,)</f>
        <v>#REF!</v>
      </c>
      <c r="K123" s="398" t="str">
        <f>IF(D123="","ZZZ9",IF(AND(#REF!&gt;0,#REF!&lt;5),D123&amp;#REF!,D123&amp;"9"))</f>
        <v>ZZZ9</v>
      </c>
      <c r="L123" s="399">
        <f t="shared" si="3"/>
        <v>999</v>
      </c>
      <c r="M123" s="417">
        <f t="shared" si="4"/>
        <v>999</v>
      </c>
      <c r="N123" s="424"/>
      <c r="O123" s="416"/>
      <c r="P123" s="401">
        <f t="shared" si="5"/>
        <v>999</v>
      </c>
      <c r="Q123" s="416"/>
    </row>
    <row r="124" spans="1:17" s="403" customFormat="1" ht="18.899999999999999" customHeight="1" x14ac:dyDescent="0.25">
      <c r="A124" s="390">
        <v>118</v>
      </c>
      <c r="B124" s="392"/>
      <c r="C124" s="392"/>
      <c r="D124" s="393"/>
      <c r="E124" s="394"/>
      <c r="F124" s="416"/>
      <c r="G124" s="416"/>
      <c r="H124" s="408"/>
      <c r="I124" s="409"/>
      <c r="J124" s="397" t="e">
        <f>IF(AND(Q124="",#REF!&gt;0,#REF!&lt;5),K124,)</f>
        <v>#REF!</v>
      </c>
      <c r="K124" s="398" t="str">
        <f>IF(D124="","ZZZ9",IF(AND(#REF!&gt;0,#REF!&lt;5),D124&amp;#REF!,D124&amp;"9"))</f>
        <v>ZZZ9</v>
      </c>
      <c r="L124" s="399">
        <f t="shared" si="3"/>
        <v>999</v>
      </c>
      <c r="M124" s="417">
        <f t="shared" si="4"/>
        <v>999</v>
      </c>
      <c r="N124" s="424"/>
      <c r="O124" s="416"/>
      <c r="P124" s="401">
        <f t="shared" si="5"/>
        <v>999</v>
      </c>
      <c r="Q124" s="416"/>
    </row>
    <row r="125" spans="1:17" s="403" customFormat="1" ht="18.899999999999999" customHeight="1" x14ac:dyDescent="0.25">
      <c r="A125" s="390">
        <v>119</v>
      </c>
      <c r="B125" s="392"/>
      <c r="C125" s="392"/>
      <c r="D125" s="393"/>
      <c r="E125" s="394"/>
      <c r="F125" s="416"/>
      <c r="G125" s="416"/>
      <c r="H125" s="408"/>
      <c r="I125" s="409"/>
      <c r="J125" s="397" t="e">
        <f>IF(AND(Q125="",#REF!&gt;0,#REF!&lt;5),K125,)</f>
        <v>#REF!</v>
      </c>
      <c r="K125" s="398" t="str">
        <f>IF(D125="","ZZZ9",IF(AND(#REF!&gt;0,#REF!&lt;5),D125&amp;#REF!,D125&amp;"9"))</f>
        <v>ZZZ9</v>
      </c>
      <c r="L125" s="399">
        <f t="shared" si="3"/>
        <v>999</v>
      </c>
      <c r="M125" s="417">
        <f t="shared" si="4"/>
        <v>999</v>
      </c>
      <c r="N125" s="424"/>
      <c r="O125" s="416"/>
      <c r="P125" s="401">
        <f t="shared" si="5"/>
        <v>999</v>
      </c>
      <c r="Q125" s="416"/>
    </row>
    <row r="126" spans="1:17" s="403" customFormat="1" ht="18.899999999999999" customHeight="1" x14ac:dyDescent="0.25">
      <c r="A126" s="390">
        <v>120</v>
      </c>
      <c r="B126" s="392"/>
      <c r="C126" s="392"/>
      <c r="D126" s="393"/>
      <c r="E126" s="394"/>
      <c r="F126" s="416"/>
      <c r="G126" s="416"/>
      <c r="H126" s="408"/>
      <c r="I126" s="409"/>
      <c r="J126" s="397" t="e">
        <f>IF(AND(Q126="",#REF!&gt;0,#REF!&lt;5),K126,)</f>
        <v>#REF!</v>
      </c>
      <c r="K126" s="398" t="str">
        <f>IF(D126="","ZZZ9",IF(AND(#REF!&gt;0,#REF!&lt;5),D126&amp;#REF!,D126&amp;"9"))</f>
        <v>ZZZ9</v>
      </c>
      <c r="L126" s="399">
        <f t="shared" si="3"/>
        <v>999</v>
      </c>
      <c r="M126" s="417">
        <f t="shared" si="4"/>
        <v>999</v>
      </c>
      <c r="N126" s="424"/>
      <c r="O126" s="416"/>
      <c r="P126" s="401">
        <f t="shared" si="5"/>
        <v>999</v>
      </c>
      <c r="Q126" s="416"/>
    </row>
    <row r="127" spans="1:17" s="403" customFormat="1" ht="18.899999999999999" customHeight="1" x14ac:dyDescent="0.25">
      <c r="A127" s="390">
        <v>121</v>
      </c>
      <c r="B127" s="392"/>
      <c r="C127" s="392"/>
      <c r="D127" s="393"/>
      <c r="E127" s="394"/>
      <c r="F127" s="416"/>
      <c r="G127" s="416"/>
      <c r="H127" s="408"/>
      <c r="I127" s="409"/>
      <c r="J127" s="397" t="e">
        <f>IF(AND(Q127="",#REF!&gt;0,#REF!&lt;5),K127,)</f>
        <v>#REF!</v>
      </c>
      <c r="K127" s="398" t="str">
        <f>IF(D127="","ZZZ9",IF(AND(#REF!&gt;0,#REF!&lt;5),D127&amp;#REF!,D127&amp;"9"))</f>
        <v>ZZZ9</v>
      </c>
      <c r="L127" s="399">
        <f t="shared" si="3"/>
        <v>999</v>
      </c>
      <c r="M127" s="417">
        <f t="shared" si="4"/>
        <v>999</v>
      </c>
      <c r="N127" s="424"/>
      <c r="O127" s="416"/>
      <c r="P127" s="401">
        <f t="shared" si="5"/>
        <v>999</v>
      </c>
      <c r="Q127" s="416"/>
    </row>
    <row r="128" spans="1:17" s="403" customFormat="1" ht="18.899999999999999" customHeight="1" x14ac:dyDescent="0.25">
      <c r="A128" s="390">
        <v>122</v>
      </c>
      <c r="B128" s="392"/>
      <c r="C128" s="392"/>
      <c r="D128" s="393"/>
      <c r="E128" s="394"/>
      <c r="F128" s="416"/>
      <c r="G128" s="416"/>
      <c r="H128" s="408"/>
      <c r="I128" s="409"/>
      <c r="J128" s="397" t="e">
        <f>IF(AND(Q128="",#REF!&gt;0,#REF!&lt;5),K128,)</f>
        <v>#REF!</v>
      </c>
      <c r="K128" s="398" t="str">
        <f>IF(D128="","ZZZ9",IF(AND(#REF!&gt;0,#REF!&lt;5),D128&amp;#REF!,D128&amp;"9"))</f>
        <v>ZZZ9</v>
      </c>
      <c r="L128" s="399">
        <f t="shared" si="3"/>
        <v>999</v>
      </c>
      <c r="M128" s="417">
        <f t="shared" si="4"/>
        <v>999</v>
      </c>
      <c r="N128" s="424"/>
      <c r="O128" s="416"/>
      <c r="P128" s="401">
        <f t="shared" si="5"/>
        <v>999</v>
      </c>
      <c r="Q128" s="416"/>
    </row>
    <row r="129" spans="1:17" s="403" customFormat="1" ht="18.899999999999999" customHeight="1" x14ac:dyDescent="0.25">
      <c r="A129" s="390">
        <v>123</v>
      </c>
      <c r="B129" s="392"/>
      <c r="C129" s="392"/>
      <c r="D129" s="393"/>
      <c r="E129" s="394"/>
      <c r="F129" s="416"/>
      <c r="G129" s="416"/>
      <c r="H129" s="408"/>
      <c r="I129" s="409"/>
      <c r="J129" s="397" t="e">
        <f>IF(AND(Q129="",#REF!&gt;0,#REF!&lt;5),K129,)</f>
        <v>#REF!</v>
      </c>
      <c r="K129" s="398" t="str">
        <f>IF(D129="","ZZZ9",IF(AND(#REF!&gt;0,#REF!&lt;5),D129&amp;#REF!,D129&amp;"9"))</f>
        <v>ZZZ9</v>
      </c>
      <c r="L129" s="399">
        <f t="shared" si="3"/>
        <v>999</v>
      </c>
      <c r="M129" s="417">
        <f t="shared" si="4"/>
        <v>999</v>
      </c>
      <c r="N129" s="424"/>
      <c r="O129" s="416"/>
      <c r="P129" s="401">
        <f t="shared" si="5"/>
        <v>999</v>
      </c>
      <c r="Q129" s="416"/>
    </row>
    <row r="130" spans="1:17" s="403" customFormat="1" ht="18.899999999999999" customHeight="1" x14ac:dyDescent="0.25">
      <c r="A130" s="390">
        <v>124</v>
      </c>
      <c r="B130" s="392"/>
      <c r="C130" s="392"/>
      <c r="D130" s="393"/>
      <c r="E130" s="394"/>
      <c r="F130" s="416"/>
      <c r="G130" s="416"/>
      <c r="H130" s="408"/>
      <c r="I130" s="409"/>
      <c r="J130" s="397" t="e">
        <f>IF(AND(Q130="",#REF!&gt;0,#REF!&lt;5),K130,)</f>
        <v>#REF!</v>
      </c>
      <c r="K130" s="398" t="str">
        <f>IF(D130="","ZZZ9",IF(AND(#REF!&gt;0,#REF!&lt;5),D130&amp;#REF!,D130&amp;"9"))</f>
        <v>ZZZ9</v>
      </c>
      <c r="L130" s="399">
        <f t="shared" si="3"/>
        <v>999</v>
      </c>
      <c r="M130" s="417">
        <f t="shared" si="4"/>
        <v>999</v>
      </c>
      <c r="N130" s="424"/>
      <c r="O130" s="416"/>
      <c r="P130" s="401">
        <f t="shared" si="5"/>
        <v>999</v>
      </c>
      <c r="Q130" s="416"/>
    </row>
    <row r="131" spans="1:17" s="403" customFormat="1" ht="18.899999999999999" customHeight="1" x14ac:dyDescent="0.25">
      <c r="A131" s="390">
        <v>125</v>
      </c>
      <c r="B131" s="392"/>
      <c r="C131" s="392"/>
      <c r="D131" s="393"/>
      <c r="E131" s="394"/>
      <c r="F131" s="416"/>
      <c r="G131" s="416"/>
      <c r="H131" s="408"/>
      <c r="I131" s="409"/>
      <c r="J131" s="397" t="e">
        <f>IF(AND(Q131="",#REF!&gt;0,#REF!&lt;5),K131,)</f>
        <v>#REF!</v>
      </c>
      <c r="K131" s="398" t="str">
        <f>IF(D131="","ZZZ9",IF(AND(#REF!&gt;0,#REF!&lt;5),D131&amp;#REF!,D131&amp;"9"))</f>
        <v>ZZZ9</v>
      </c>
      <c r="L131" s="399">
        <f t="shared" si="3"/>
        <v>999</v>
      </c>
      <c r="M131" s="417">
        <f t="shared" si="4"/>
        <v>999</v>
      </c>
      <c r="N131" s="424"/>
      <c r="O131" s="416"/>
      <c r="P131" s="401">
        <f t="shared" si="5"/>
        <v>999</v>
      </c>
      <c r="Q131" s="416"/>
    </row>
    <row r="132" spans="1:17" s="403" customFormat="1" ht="18.899999999999999" customHeight="1" x14ac:dyDescent="0.25">
      <c r="A132" s="390">
        <v>126</v>
      </c>
      <c r="B132" s="392"/>
      <c r="C132" s="392"/>
      <c r="D132" s="393"/>
      <c r="E132" s="394"/>
      <c r="F132" s="416"/>
      <c r="G132" s="416"/>
      <c r="H132" s="408"/>
      <c r="I132" s="409"/>
      <c r="J132" s="397" t="e">
        <f>IF(AND(Q132="",#REF!&gt;0,#REF!&lt;5),K132,)</f>
        <v>#REF!</v>
      </c>
      <c r="K132" s="398" t="str">
        <f>IF(D132="","ZZZ9",IF(AND(#REF!&gt;0,#REF!&lt;5),D132&amp;#REF!,D132&amp;"9"))</f>
        <v>ZZZ9</v>
      </c>
      <c r="L132" s="399">
        <f t="shared" si="3"/>
        <v>999</v>
      </c>
      <c r="M132" s="417">
        <f t="shared" si="4"/>
        <v>999</v>
      </c>
      <c r="N132" s="424"/>
      <c r="O132" s="416"/>
      <c r="P132" s="401">
        <f t="shared" si="5"/>
        <v>999</v>
      </c>
      <c r="Q132" s="416"/>
    </row>
    <row r="133" spans="1:17" s="403" customFormat="1" ht="18.899999999999999" customHeight="1" x14ac:dyDescent="0.25">
      <c r="A133" s="390">
        <v>127</v>
      </c>
      <c r="B133" s="392"/>
      <c r="C133" s="392"/>
      <c r="D133" s="393"/>
      <c r="E133" s="394"/>
      <c r="F133" s="416"/>
      <c r="G133" s="416"/>
      <c r="H133" s="408"/>
      <c r="I133" s="409"/>
      <c r="J133" s="397" t="e">
        <f>IF(AND(Q133="",#REF!&gt;0,#REF!&lt;5),K133,)</f>
        <v>#REF!</v>
      </c>
      <c r="K133" s="398" t="str">
        <f>IF(D133="","ZZZ9",IF(AND(#REF!&gt;0,#REF!&lt;5),D133&amp;#REF!,D133&amp;"9"))</f>
        <v>ZZZ9</v>
      </c>
      <c r="L133" s="399">
        <f t="shared" si="3"/>
        <v>999</v>
      </c>
      <c r="M133" s="417">
        <f t="shared" si="4"/>
        <v>999</v>
      </c>
      <c r="N133" s="424"/>
      <c r="O133" s="416"/>
      <c r="P133" s="401">
        <f t="shared" si="5"/>
        <v>999</v>
      </c>
      <c r="Q133" s="416"/>
    </row>
    <row r="134" spans="1:17" s="403" customFormat="1" ht="18.899999999999999" customHeight="1" x14ac:dyDescent="0.25">
      <c r="A134" s="390">
        <v>128</v>
      </c>
      <c r="B134" s="392"/>
      <c r="C134" s="392"/>
      <c r="D134" s="393"/>
      <c r="E134" s="394"/>
      <c r="F134" s="416"/>
      <c r="G134" s="416"/>
      <c r="H134" s="408"/>
      <c r="I134" s="409"/>
      <c r="J134" s="397" t="e">
        <f>IF(AND(Q134="",#REF!&gt;0,#REF!&lt;5),K134,)</f>
        <v>#REF!</v>
      </c>
      <c r="K134" s="398" t="str">
        <f>IF(D134="","ZZZ9",IF(AND(#REF!&gt;0,#REF!&lt;5),D134&amp;#REF!,D134&amp;"9"))</f>
        <v>ZZZ9</v>
      </c>
      <c r="L134" s="399">
        <f t="shared" si="3"/>
        <v>999</v>
      </c>
      <c r="M134" s="417">
        <f t="shared" si="4"/>
        <v>999</v>
      </c>
      <c r="N134" s="424"/>
      <c r="O134" s="409"/>
      <c r="P134" s="427">
        <f t="shared" si="5"/>
        <v>999</v>
      </c>
      <c r="Q134" s="409"/>
    </row>
    <row r="135" spans="1:17" x14ac:dyDescent="0.25">
      <c r="A135" s="390">
        <v>129</v>
      </c>
      <c r="B135" s="392"/>
      <c r="C135" s="392"/>
      <c r="D135" s="393"/>
      <c r="E135" s="394"/>
      <c r="F135" s="416"/>
      <c r="G135" s="416"/>
      <c r="H135" s="408"/>
      <c r="I135" s="409"/>
      <c r="J135" s="397" t="e">
        <f>IF(AND(Q135="",#REF!&gt;0,#REF!&lt;5),K135,)</f>
        <v>#REF!</v>
      </c>
      <c r="K135" s="398" t="str">
        <f>IF(D135="","ZZZ9",IF(AND(#REF!&gt;0,#REF!&lt;5),D135&amp;#REF!,D135&amp;"9"))</f>
        <v>ZZZ9</v>
      </c>
      <c r="L135" s="399">
        <f t="shared" si="3"/>
        <v>999</v>
      </c>
      <c r="M135" s="417">
        <f t="shared" si="4"/>
        <v>999</v>
      </c>
      <c r="N135" s="424"/>
      <c r="O135" s="416"/>
      <c r="P135" s="401">
        <f t="shared" si="5"/>
        <v>999</v>
      </c>
      <c r="Q135" s="416"/>
    </row>
    <row r="136" spans="1:17" x14ac:dyDescent="0.25">
      <c r="A136" s="390">
        <v>130</v>
      </c>
      <c r="B136" s="392"/>
      <c r="C136" s="392"/>
      <c r="D136" s="393"/>
      <c r="E136" s="394"/>
      <c r="F136" s="416"/>
      <c r="G136" s="416"/>
      <c r="H136" s="408"/>
      <c r="I136" s="409"/>
      <c r="J136" s="397" t="e">
        <f>IF(AND(Q136="",#REF!&gt;0,#REF!&lt;5),K136,)</f>
        <v>#REF!</v>
      </c>
      <c r="K136" s="398" t="str">
        <f>IF(D136="","ZZZ9",IF(AND(#REF!&gt;0,#REF!&lt;5),D136&amp;#REF!,D136&amp;"9"))</f>
        <v>ZZZ9</v>
      </c>
      <c r="L136" s="399">
        <f t="shared" si="3"/>
        <v>999</v>
      </c>
      <c r="M136" s="417">
        <f t="shared" si="4"/>
        <v>999</v>
      </c>
      <c r="N136" s="424"/>
      <c r="O136" s="416"/>
      <c r="P136" s="401">
        <f t="shared" si="5"/>
        <v>999</v>
      </c>
      <c r="Q136" s="416"/>
    </row>
    <row r="137" spans="1:17" x14ac:dyDescent="0.25">
      <c r="A137" s="390">
        <v>131</v>
      </c>
      <c r="B137" s="392"/>
      <c r="C137" s="392"/>
      <c r="D137" s="393"/>
      <c r="E137" s="394"/>
      <c r="F137" s="416"/>
      <c r="G137" s="416"/>
      <c r="H137" s="408"/>
      <c r="I137" s="409"/>
      <c r="J137" s="397" t="e">
        <f>IF(AND(Q137="",#REF!&gt;0,#REF!&lt;5),K137,)</f>
        <v>#REF!</v>
      </c>
      <c r="K137" s="398" t="str">
        <f>IF(D137="","ZZZ9",IF(AND(#REF!&gt;0,#REF!&lt;5),D137&amp;#REF!,D137&amp;"9"))</f>
        <v>ZZZ9</v>
      </c>
      <c r="L137" s="399">
        <f t="shared" si="3"/>
        <v>999</v>
      </c>
      <c r="M137" s="417">
        <f t="shared" si="4"/>
        <v>999</v>
      </c>
      <c r="N137" s="424"/>
      <c r="O137" s="416"/>
      <c r="P137" s="401">
        <f t="shared" si="5"/>
        <v>999</v>
      </c>
      <c r="Q137" s="416"/>
    </row>
    <row r="138" spans="1:17" x14ac:dyDescent="0.25">
      <c r="A138" s="390">
        <v>132</v>
      </c>
      <c r="B138" s="392"/>
      <c r="C138" s="392"/>
      <c r="D138" s="393"/>
      <c r="E138" s="394"/>
      <c r="F138" s="416"/>
      <c r="G138" s="416"/>
      <c r="H138" s="408"/>
      <c r="I138" s="409"/>
      <c r="J138" s="397" t="e">
        <f>IF(AND(Q138="",#REF!&gt;0,#REF!&lt;5),K138,)</f>
        <v>#REF!</v>
      </c>
      <c r="K138" s="398" t="str">
        <f>IF(D138="","ZZZ9",IF(AND(#REF!&gt;0,#REF!&lt;5),D138&amp;#REF!,D138&amp;"9"))</f>
        <v>ZZZ9</v>
      </c>
      <c r="L138" s="399">
        <f t="shared" si="3"/>
        <v>999</v>
      </c>
      <c r="M138" s="417">
        <f t="shared" si="4"/>
        <v>999</v>
      </c>
      <c r="N138" s="424"/>
      <c r="O138" s="416"/>
      <c r="P138" s="401">
        <f t="shared" si="5"/>
        <v>999</v>
      </c>
      <c r="Q138" s="416"/>
    </row>
    <row r="139" spans="1:17" x14ac:dyDescent="0.25">
      <c r="A139" s="390">
        <v>133</v>
      </c>
      <c r="B139" s="392"/>
      <c r="C139" s="392"/>
      <c r="D139" s="393"/>
      <c r="E139" s="394"/>
      <c r="F139" s="416"/>
      <c r="G139" s="416"/>
      <c r="H139" s="408"/>
      <c r="I139" s="409"/>
      <c r="J139" s="397" t="e">
        <f>IF(AND(Q139="",#REF!&gt;0,#REF!&lt;5),K139,)</f>
        <v>#REF!</v>
      </c>
      <c r="K139" s="398" t="str">
        <f>IF(D139="","ZZZ9",IF(AND(#REF!&gt;0,#REF!&lt;5),D139&amp;#REF!,D139&amp;"9"))</f>
        <v>ZZZ9</v>
      </c>
      <c r="L139" s="399">
        <f t="shared" si="3"/>
        <v>999</v>
      </c>
      <c r="M139" s="417">
        <f t="shared" si="4"/>
        <v>999</v>
      </c>
      <c r="N139" s="424"/>
      <c r="O139" s="416"/>
      <c r="P139" s="401">
        <f t="shared" si="5"/>
        <v>999</v>
      </c>
      <c r="Q139" s="416"/>
    </row>
    <row r="140" spans="1:17" x14ac:dyDescent="0.25">
      <c r="A140" s="390">
        <v>134</v>
      </c>
      <c r="B140" s="392"/>
      <c r="C140" s="392"/>
      <c r="D140" s="393"/>
      <c r="E140" s="394"/>
      <c r="F140" s="416"/>
      <c r="G140" s="416"/>
      <c r="H140" s="408"/>
      <c r="I140" s="409"/>
      <c r="J140" s="397" t="e">
        <f>IF(AND(Q140="",#REF!&gt;0,#REF!&lt;5),K140,)</f>
        <v>#REF!</v>
      </c>
      <c r="K140" s="398" t="str">
        <f>IF(D140="","ZZZ9",IF(AND(#REF!&gt;0,#REF!&lt;5),D140&amp;#REF!,D140&amp;"9"))</f>
        <v>ZZZ9</v>
      </c>
      <c r="L140" s="399">
        <f t="shared" si="3"/>
        <v>999</v>
      </c>
      <c r="M140" s="417">
        <f t="shared" si="4"/>
        <v>999</v>
      </c>
      <c r="N140" s="424"/>
      <c r="O140" s="416"/>
      <c r="P140" s="401">
        <f t="shared" si="5"/>
        <v>999</v>
      </c>
      <c r="Q140" s="416"/>
    </row>
    <row r="141" spans="1:17" x14ac:dyDescent="0.25">
      <c r="A141" s="390">
        <v>135</v>
      </c>
      <c r="B141" s="392"/>
      <c r="C141" s="392"/>
      <c r="D141" s="393"/>
      <c r="E141" s="394"/>
      <c r="F141" s="416"/>
      <c r="G141" s="416"/>
      <c r="H141" s="408"/>
      <c r="I141" s="409"/>
      <c r="J141" s="397" t="e">
        <f>IF(AND(Q141="",#REF!&gt;0,#REF!&lt;5),K141,)</f>
        <v>#REF!</v>
      </c>
      <c r="K141" s="398" t="str">
        <f>IF(D141="","ZZZ9",IF(AND(#REF!&gt;0,#REF!&lt;5),D141&amp;#REF!,D141&amp;"9"))</f>
        <v>ZZZ9</v>
      </c>
      <c r="L141" s="399">
        <f t="shared" si="3"/>
        <v>999</v>
      </c>
      <c r="M141" s="417">
        <f t="shared" si="4"/>
        <v>999</v>
      </c>
      <c r="N141" s="424"/>
      <c r="O141" s="409"/>
      <c r="P141" s="427">
        <f t="shared" si="5"/>
        <v>999</v>
      </c>
      <c r="Q141" s="409"/>
    </row>
    <row r="142" spans="1:17" x14ac:dyDescent="0.25">
      <c r="A142" s="390">
        <v>136</v>
      </c>
      <c r="B142" s="392"/>
      <c r="C142" s="392"/>
      <c r="D142" s="393"/>
      <c r="E142" s="394"/>
      <c r="F142" s="416"/>
      <c r="G142" s="416"/>
      <c r="H142" s="408"/>
      <c r="I142" s="409"/>
      <c r="J142" s="397" t="e">
        <f>IF(AND(Q142="",#REF!&gt;0,#REF!&lt;5),K142,)</f>
        <v>#REF!</v>
      </c>
      <c r="K142" s="398" t="str">
        <f>IF(D142="","ZZZ9",IF(AND(#REF!&gt;0,#REF!&lt;5),D142&amp;#REF!,D142&amp;"9"))</f>
        <v>ZZZ9</v>
      </c>
      <c r="L142" s="399">
        <f t="shared" si="3"/>
        <v>999</v>
      </c>
      <c r="M142" s="417">
        <f t="shared" si="4"/>
        <v>999</v>
      </c>
      <c r="N142" s="424"/>
      <c r="O142" s="416"/>
      <c r="P142" s="401">
        <f t="shared" si="5"/>
        <v>999</v>
      </c>
      <c r="Q142" s="416"/>
    </row>
    <row r="143" spans="1:17" x14ac:dyDescent="0.25">
      <c r="A143" s="390">
        <v>137</v>
      </c>
      <c r="B143" s="392"/>
      <c r="C143" s="392"/>
      <c r="D143" s="393"/>
      <c r="E143" s="394"/>
      <c r="F143" s="416"/>
      <c r="G143" s="416"/>
      <c r="H143" s="408"/>
      <c r="I143" s="409"/>
      <c r="J143" s="397" t="e">
        <f>IF(AND(Q143="",#REF!&gt;0,#REF!&lt;5),K143,)</f>
        <v>#REF!</v>
      </c>
      <c r="K143" s="398" t="str">
        <f>IF(D143="","ZZZ9",IF(AND(#REF!&gt;0,#REF!&lt;5),D143&amp;#REF!,D143&amp;"9"))</f>
        <v>ZZZ9</v>
      </c>
      <c r="L143" s="399">
        <f t="shared" si="3"/>
        <v>999</v>
      </c>
      <c r="M143" s="417">
        <f t="shared" si="4"/>
        <v>999</v>
      </c>
      <c r="N143" s="424"/>
      <c r="O143" s="416"/>
      <c r="P143" s="401">
        <f t="shared" si="5"/>
        <v>999</v>
      </c>
      <c r="Q143" s="416"/>
    </row>
    <row r="144" spans="1:17" x14ac:dyDescent="0.25">
      <c r="A144" s="390">
        <v>138</v>
      </c>
      <c r="B144" s="392"/>
      <c r="C144" s="392"/>
      <c r="D144" s="393"/>
      <c r="E144" s="394"/>
      <c r="F144" s="416"/>
      <c r="G144" s="416"/>
      <c r="H144" s="408"/>
      <c r="I144" s="409"/>
      <c r="J144" s="397" t="e">
        <f>IF(AND(Q144="",#REF!&gt;0,#REF!&lt;5),K144,)</f>
        <v>#REF!</v>
      </c>
      <c r="K144" s="398" t="str">
        <f>IF(D144="","ZZZ9",IF(AND(#REF!&gt;0,#REF!&lt;5),D144&amp;#REF!,D144&amp;"9"))</f>
        <v>ZZZ9</v>
      </c>
      <c r="L144" s="399">
        <f t="shared" si="3"/>
        <v>999</v>
      </c>
      <c r="M144" s="417">
        <f t="shared" si="4"/>
        <v>999</v>
      </c>
      <c r="N144" s="424"/>
      <c r="O144" s="416"/>
      <c r="P144" s="401">
        <f t="shared" si="5"/>
        <v>999</v>
      </c>
      <c r="Q144" s="416"/>
    </row>
    <row r="145" spans="1:17" x14ac:dyDescent="0.25">
      <c r="A145" s="390">
        <v>139</v>
      </c>
      <c r="B145" s="392"/>
      <c r="C145" s="392"/>
      <c r="D145" s="393"/>
      <c r="E145" s="394"/>
      <c r="F145" s="416"/>
      <c r="G145" s="416"/>
      <c r="H145" s="408"/>
      <c r="I145" s="409"/>
      <c r="J145" s="397" t="e">
        <f>IF(AND(Q145="",#REF!&gt;0,#REF!&lt;5),K145,)</f>
        <v>#REF!</v>
      </c>
      <c r="K145" s="398" t="str">
        <f>IF(D145="","ZZZ9",IF(AND(#REF!&gt;0,#REF!&lt;5),D145&amp;#REF!,D145&amp;"9"))</f>
        <v>ZZZ9</v>
      </c>
      <c r="L145" s="399">
        <f t="shared" si="3"/>
        <v>999</v>
      </c>
      <c r="M145" s="417">
        <f t="shared" si="4"/>
        <v>999</v>
      </c>
      <c r="N145" s="424"/>
      <c r="O145" s="416"/>
      <c r="P145" s="401">
        <f t="shared" si="5"/>
        <v>999</v>
      </c>
      <c r="Q145" s="416"/>
    </row>
    <row r="146" spans="1:17" x14ac:dyDescent="0.25">
      <c r="A146" s="390">
        <v>140</v>
      </c>
      <c r="B146" s="392"/>
      <c r="C146" s="392"/>
      <c r="D146" s="393"/>
      <c r="E146" s="394"/>
      <c r="F146" s="416"/>
      <c r="G146" s="416"/>
      <c r="H146" s="408"/>
      <c r="I146" s="409"/>
      <c r="J146" s="397" t="e">
        <f>IF(AND(Q146="",#REF!&gt;0,#REF!&lt;5),K146,)</f>
        <v>#REF!</v>
      </c>
      <c r="K146" s="398" t="str">
        <f>IF(D146="","ZZZ9",IF(AND(#REF!&gt;0,#REF!&lt;5),D146&amp;#REF!,D146&amp;"9"))</f>
        <v>ZZZ9</v>
      </c>
      <c r="L146" s="399">
        <f t="shared" si="3"/>
        <v>999</v>
      </c>
      <c r="M146" s="417">
        <f t="shared" si="4"/>
        <v>999</v>
      </c>
      <c r="N146" s="424"/>
      <c r="O146" s="416"/>
      <c r="P146" s="401">
        <f t="shared" si="5"/>
        <v>999</v>
      </c>
      <c r="Q146" s="416"/>
    </row>
    <row r="147" spans="1:17" x14ac:dyDescent="0.25">
      <c r="A147" s="390">
        <v>141</v>
      </c>
      <c r="B147" s="392"/>
      <c r="C147" s="392"/>
      <c r="D147" s="393"/>
      <c r="E147" s="394"/>
      <c r="F147" s="416"/>
      <c r="G147" s="416"/>
      <c r="H147" s="408"/>
      <c r="I147" s="409"/>
      <c r="J147" s="397" t="e">
        <f>IF(AND(Q147="",#REF!&gt;0,#REF!&lt;5),K147,)</f>
        <v>#REF!</v>
      </c>
      <c r="K147" s="398" t="str">
        <f>IF(D147="","ZZZ9",IF(AND(#REF!&gt;0,#REF!&lt;5),D147&amp;#REF!,D147&amp;"9"))</f>
        <v>ZZZ9</v>
      </c>
      <c r="L147" s="399">
        <f t="shared" si="3"/>
        <v>999</v>
      </c>
      <c r="M147" s="417">
        <f t="shared" si="4"/>
        <v>999</v>
      </c>
      <c r="N147" s="424"/>
      <c r="O147" s="416"/>
      <c r="P147" s="401">
        <f t="shared" si="5"/>
        <v>999</v>
      </c>
      <c r="Q147" s="416"/>
    </row>
    <row r="148" spans="1:17" x14ac:dyDescent="0.25">
      <c r="A148" s="390">
        <v>142</v>
      </c>
      <c r="B148" s="392"/>
      <c r="C148" s="392"/>
      <c r="D148" s="393"/>
      <c r="E148" s="394"/>
      <c r="F148" s="416"/>
      <c r="G148" s="416"/>
      <c r="H148" s="408"/>
      <c r="I148" s="409"/>
      <c r="J148" s="397" t="e">
        <f>IF(AND(Q148="",#REF!&gt;0,#REF!&lt;5),K148,)</f>
        <v>#REF!</v>
      </c>
      <c r="K148" s="398" t="str">
        <f>IF(D148="","ZZZ9",IF(AND(#REF!&gt;0,#REF!&lt;5),D148&amp;#REF!,D148&amp;"9"))</f>
        <v>ZZZ9</v>
      </c>
      <c r="L148" s="399">
        <f t="shared" si="3"/>
        <v>999</v>
      </c>
      <c r="M148" s="417">
        <f t="shared" si="4"/>
        <v>999</v>
      </c>
      <c r="N148" s="424"/>
      <c r="O148" s="409"/>
      <c r="P148" s="427">
        <f t="shared" si="5"/>
        <v>999</v>
      </c>
      <c r="Q148" s="409"/>
    </row>
    <row r="149" spans="1:17" x14ac:dyDescent="0.25">
      <c r="A149" s="390">
        <v>143</v>
      </c>
      <c r="B149" s="392"/>
      <c r="C149" s="392"/>
      <c r="D149" s="393"/>
      <c r="E149" s="394"/>
      <c r="F149" s="416"/>
      <c r="G149" s="416"/>
      <c r="H149" s="408"/>
      <c r="I149" s="409"/>
      <c r="J149" s="397" t="e">
        <f>IF(AND(Q149="",#REF!&gt;0,#REF!&lt;5),K149,)</f>
        <v>#REF!</v>
      </c>
      <c r="K149" s="398" t="str">
        <f>IF(D149="","ZZZ9",IF(AND(#REF!&gt;0,#REF!&lt;5),D149&amp;#REF!,D149&amp;"9"))</f>
        <v>ZZZ9</v>
      </c>
      <c r="L149" s="399">
        <f t="shared" si="3"/>
        <v>999</v>
      </c>
      <c r="M149" s="417">
        <f t="shared" si="4"/>
        <v>999</v>
      </c>
      <c r="N149" s="424"/>
      <c r="O149" s="416"/>
      <c r="P149" s="401">
        <f t="shared" si="5"/>
        <v>999</v>
      </c>
      <c r="Q149" s="416"/>
    </row>
    <row r="150" spans="1:17" x14ac:dyDescent="0.25">
      <c r="A150" s="390">
        <v>144</v>
      </c>
      <c r="B150" s="392"/>
      <c r="C150" s="392"/>
      <c r="D150" s="393"/>
      <c r="E150" s="394"/>
      <c r="F150" s="416"/>
      <c r="G150" s="416"/>
      <c r="H150" s="408"/>
      <c r="I150" s="409"/>
      <c r="J150" s="397" t="e">
        <f>IF(AND(Q150="",#REF!&gt;0,#REF!&lt;5),K150,)</f>
        <v>#REF!</v>
      </c>
      <c r="K150" s="398" t="str">
        <f>IF(D150="","ZZZ9",IF(AND(#REF!&gt;0,#REF!&lt;5),D150&amp;#REF!,D150&amp;"9"))</f>
        <v>ZZZ9</v>
      </c>
      <c r="L150" s="399">
        <f t="shared" si="3"/>
        <v>999</v>
      </c>
      <c r="M150" s="417">
        <f t="shared" si="4"/>
        <v>999</v>
      </c>
      <c r="N150" s="424"/>
      <c r="O150" s="416"/>
      <c r="P150" s="401">
        <f t="shared" si="5"/>
        <v>999</v>
      </c>
      <c r="Q150" s="416"/>
    </row>
    <row r="151" spans="1:17" x14ac:dyDescent="0.25">
      <c r="A151" s="390">
        <v>145</v>
      </c>
      <c r="B151" s="392"/>
      <c r="C151" s="392"/>
      <c r="D151" s="393"/>
      <c r="E151" s="394"/>
      <c r="F151" s="416"/>
      <c r="G151" s="416"/>
      <c r="H151" s="408"/>
      <c r="I151" s="409"/>
      <c r="J151" s="397" t="e">
        <f>IF(AND(Q151="",#REF!&gt;0,#REF!&lt;5),K151,)</f>
        <v>#REF!</v>
      </c>
      <c r="K151" s="398" t="str">
        <f>IF(D151="","ZZZ9",IF(AND(#REF!&gt;0,#REF!&lt;5),D151&amp;#REF!,D151&amp;"9"))</f>
        <v>ZZZ9</v>
      </c>
      <c r="L151" s="399">
        <f t="shared" si="3"/>
        <v>999</v>
      </c>
      <c r="M151" s="417">
        <f t="shared" si="4"/>
        <v>999</v>
      </c>
      <c r="N151" s="424"/>
      <c r="O151" s="416"/>
      <c r="P151" s="401">
        <f t="shared" si="5"/>
        <v>999</v>
      </c>
      <c r="Q151" s="416"/>
    </row>
    <row r="152" spans="1:17" x14ac:dyDescent="0.25">
      <c r="A152" s="390">
        <v>146</v>
      </c>
      <c r="B152" s="392"/>
      <c r="C152" s="392"/>
      <c r="D152" s="393"/>
      <c r="E152" s="394"/>
      <c r="F152" s="416"/>
      <c r="G152" s="416"/>
      <c r="H152" s="408"/>
      <c r="I152" s="409"/>
      <c r="J152" s="397" t="e">
        <f>IF(AND(Q152="",#REF!&gt;0,#REF!&lt;5),K152,)</f>
        <v>#REF!</v>
      </c>
      <c r="K152" s="398" t="str">
        <f>IF(D152="","ZZZ9",IF(AND(#REF!&gt;0,#REF!&lt;5),D152&amp;#REF!,D152&amp;"9"))</f>
        <v>ZZZ9</v>
      </c>
      <c r="L152" s="399">
        <f t="shared" si="3"/>
        <v>999</v>
      </c>
      <c r="M152" s="417">
        <f t="shared" si="4"/>
        <v>999</v>
      </c>
      <c r="N152" s="424"/>
      <c r="O152" s="416"/>
      <c r="P152" s="401">
        <f t="shared" si="5"/>
        <v>999</v>
      </c>
      <c r="Q152" s="416"/>
    </row>
    <row r="153" spans="1:17" x14ac:dyDescent="0.25">
      <c r="A153" s="390">
        <v>147</v>
      </c>
      <c r="B153" s="392"/>
      <c r="C153" s="392"/>
      <c r="D153" s="393"/>
      <c r="E153" s="394"/>
      <c r="F153" s="416"/>
      <c r="G153" s="416"/>
      <c r="H153" s="408"/>
      <c r="I153" s="409"/>
      <c r="J153" s="397" t="e">
        <f>IF(AND(Q153="",#REF!&gt;0,#REF!&lt;5),K153,)</f>
        <v>#REF!</v>
      </c>
      <c r="K153" s="398" t="str">
        <f>IF(D153="","ZZZ9",IF(AND(#REF!&gt;0,#REF!&lt;5),D153&amp;#REF!,D153&amp;"9"))</f>
        <v>ZZZ9</v>
      </c>
      <c r="L153" s="399">
        <f t="shared" si="3"/>
        <v>999</v>
      </c>
      <c r="M153" s="417">
        <f t="shared" si="4"/>
        <v>999</v>
      </c>
      <c r="N153" s="424"/>
      <c r="O153" s="416"/>
      <c r="P153" s="401">
        <f t="shared" si="5"/>
        <v>999</v>
      </c>
      <c r="Q153" s="416"/>
    </row>
    <row r="154" spans="1:17" x14ac:dyDescent="0.25">
      <c r="A154" s="390">
        <v>148</v>
      </c>
      <c r="B154" s="392"/>
      <c r="C154" s="392"/>
      <c r="D154" s="393"/>
      <c r="E154" s="394"/>
      <c r="F154" s="416"/>
      <c r="G154" s="416"/>
      <c r="H154" s="408"/>
      <c r="I154" s="409"/>
      <c r="J154" s="397" t="e">
        <f>IF(AND(Q154="",#REF!&gt;0,#REF!&lt;5),K154,)</f>
        <v>#REF!</v>
      </c>
      <c r="K154" s="398" t="str">
        <f>IF(D154="","ZZZ9",IF(AND(#REF!&gt;0,#REF!&lt;5),D154&amp;#REF!,D154&amp;"9"))</f>
        <v>ZZZ9</v>
      </c>
      <c r="L154" s="399">
        <f t="shared" si="3"/>
        <v>999</v>
      </c>
      <c r="M154" s="417">
        <f t="shared" si="4"/>
        <v>999</v>
      </c>
      <c r="N154" s="424"/>
      <c r="O154" s="416"/>
      <c r="P154" s="401">
        <f t="shared" si="5"/>
        <v>999</v>
      </c>
      <c r="Q154" s="416"/>
    </row>
    <row r="155" spans="1:17" x14ac:dyDescent="0.25">
      <c r="A155" s="390">
        <v>149</v>
      </c>
      <c r="B155" s="392"/>
      <c r="C155" s="392"/>
      <c r="D155" s="393"/>
      <c r="E155" s="394"/>
      <c r="F155" s="416"/>
      <c r="G155" s="416"/>
      <c r="H155" s="408"/>
      <c r="I155" s="409"/>
      <c r="J155" s="397" t="e">
        <f>IF(AND(Q155="",#REF!&gt;0,#REF!&lt;5),K155,)</f>
        <v>#REF!</v>
      </c>
      <c r="K155" s="398" t="str">
        <f>IF(D155="","ZZZ9",IF(AND(#REF!&gt;0,#REF!&lt;5),D155&amp;#REF!,D155&amp;"9"))</f>
        <v>ZZZ9</v>
      </c>
      <c r="L155" s="399">
        <f t="shared" si="3"/>
        <v>999</v>
      </c>
      <c r="M155" s="417">
        <f t="shared" si="4"/>
        <v>999</v>
      </c>
      <c r="N155" s="424"/>
      <c r="O155" s="416"/>
      <c r="P155" s="401">
        <f t="shared" si="5"/>
        <v>999</v>
      </c>
      <c r="Q155" s="416"/>
    </row>
    <row r="156" spans="1:17" x14ac:dyDescent="0.25">
      <c r="A156" s="390">
        <v>150</v>
      </c>
      <c r="B156" s="392"/>
      <c r="C156" s="392"/>
      <c r="D156" s="393"/>
      <c r="E156" s="394"/>
      <c r="F156" s="416"/>
      <c r="G156" s="416"/>
      <c r="H156" s="408"/>
      <c r="I156" s="409"/>
      <c r="J156" s="397" t="e">
        <f>IF(AND(Q156="",#REF!&gt;0,#REF!&lt;5),K156,)</f>
        <v>#REF!</v>
      </c>
      <c r="K156" s="398" t="str">
        <f>IF(D156="","ZZZ9",IF(AND(#REF!&gt;0,#REF!&lt;5),D156&amp;#REF!,D156&amp;"9"))</f>
        <v>ZZZ9</v>
      </c>
      <c r="L156" s="399">
        <f t="shared" si="3"/>
        <v>999</v>
      </c>
      <c r="M156" s="417">
        <f t="shared" si="4"/>
        <v>999</v>
      </c>
      <c r="N156" s="424"/>
      <c r="O156" s="416"/>
      <c r="P156" s="401">
        <f t="shared" si="5"/>
        <v>999</v>
      </c>
      <c r="Q156" s="416"/>
    </row>
  </sheetData>
  <conditionalFormatting sqref="E10:E156">
    <cfRule type="expression" dxfId="35" priority="32" stopIfTrue="1">
      <formula>AND(ROUNDDOWN(($A$4-E10)/365.25,0)&lt;=13,G10&lt;&gt;"OK")</formula>
    </cfRule>
    <cfRule type="expression" dxfId="34" priority="33" stopIfTrue="1">
      <formula>AND(ROUNDDOWN(($A$4-E10)/365.25,0)&lt;=14,G10&lt;&gt;"OK")</formula>
    </cfRule>
    <cfRule type="expression" dxfId="33" priority="34" stopIfTrue="1">
      <formula>AND(ROUNDDOWN(($A$4-E10)/365.25,0)&lt;=17,G10&lt;&gt;"OK")</formula>
    </cfRule>
  </conditionalFormatting>
  <conditionalFormatting sqref="J7:J156">
    <cfRule type="cellIs" dxfId="32" priority="31" stopIfTrue="1" operator="equal">
      <formula>"Z"</formula>
    </cfRule>
  </conditionalFormatting>
  <conditionalFormatting sqref="A10:D156 A7:A9">
    <cfRule type="expression" dxfId="31" priority="30" stopIfTrue="1">
      <formula>$Q7&gt;=1</formula>
    </cfRule>
  </conditionalFormatting>
  <conditionalFormatting sqref="E10:E14">
    <cfRule type="expression" dxfId="30" priority="27" stopIfTrue="1">
      <formula>AND(ROUNDDOWN(($A$4-E10)/365.25,0)&lt;=13,G10&lt;&gt;"OK")</formula>
    </cfRule>
    <cfRule type="expression" dxfId="29" priority="28" stopIfTrue="1">
      <formula>AND(ROUNDDOWN(($A$4-E10)/365.25,0)&lt;=14,G10&lt;&gt;"OK")</formula>
    </cfRule>
    <cfRule type="expression" dxfId="28" priority="29" stopIfTrue="1">
      <formula>AND(ROUNDDOWN(($A$4-E10)/365.25,0)&lt;=17,G10&lt;&gt;"OK")</formula>
    </cfRule>
  </conditionalFormatting>
  <conditionalFormatting sqref="J7:J14">
    <cfRule type="cellIs" dxfId="27" priority="26" stopIfTrue="1" operator="equal">
      <formula>"Z"</formula>
    </cfRule>
  </conditionalFormatting>
  <conditionalFormatting sqref="B10:D14">
    <cfRule type="expression" dxfId="26" priority="25" stopIfTrue="1">
      <formula>$Q10&gt;=1</formula>
    </cfRule>
  </conditionalFormatting>
  <conditionalFormatting sqref="E10:E14">
    <cfRule type="expression" dxfId="25" priority="22" stopIfTrue="1">
      <formula>AND(ROUNDDOWN(($A$4-E10)/365.25,0)&lt;=13,G10&lt;&gt;"OK")</formula>
    </cfRule>
    <cfRule type="expression" dxfId="24" priority="23" stopIfTrue="1">
      <formula>AND(ROUNDDOWN(($A$4-E10)/365.25,0)&lt;=14,G10&lt;&gt;"OK")</formula>
    </cfRule>
    <cfRule type="expression" dxfId="23" priority="24" stopIfTrue="1">
      <formula>AND(ROUNDDOWN(($A$4-E10)/365.25,0)&lt;=17,G10&lt;&gt;"OK")</formula>
    </cfRule>
  </conditionalFormatting>
  <conditionalFormatting sqref="B10:D14">
    <cfRule type="expression" dxfId="22" priority="21" stopIfTrue="1">
      <formula>$Q10&gt;=1</formula>
    </cfRule>
  </conditionalFormatting>
  <conditionalFormatting sqref="E10:E27 E29:E37">
    <cfRule type="expression" dxfId="21" priority="18" stopIfTrue="1">
      <formula>AND(ROUNDDOWN(($A$4-E10)/365.25,0)&lt;=13,G10&lt;&gt;"OK")</formula>
    </cfRule>
    <cfRule type="expression" dxfId="20" priority="19" stopIfTrue="1">
      <formula>AND(ROUNDDOWN(($A$4-E10)/365.25,0)&lt;=14,G10&lt;&gt;"OK")</formula>
    </cfRule>
    <cfRule type="expression" dxfId="19" priority="20" stopIfTrue="1">
      <formula>AND(ROUNDDOWN(($A$4-E10)/365.25,0)&lt;=17,G10&lt;&gt;"OK")</formula>
    </cfRule>
  </conditionalFormatting>
  <conditionalFormatting sqref="B10:D37">
    <cfRule type="expression" dxfId="18" priority="17" stopIfTrue="1">
      <formula>$Q10&gt;=1</formula>
    </cfRule>
  </conditionalFormatting>
  <conditionalFormatting sqref="E7:E9">
    <cfRule type="expression" dxfId="17" priority="14" stopIfTrue="1">
      <formula>AND(ROUNDDOWN(($A$4-E7)/365.25,0)&lt;=13,G7&lt;&gt;"OK")</formula>
    </cfRule>
    <cfRule type="expression" dxfId="16" priority="15" stopIfTrue="1">
      <formula>AND(ROUNDDOWN(($A$4-E7)/365.25,0)&lt;=14,G7&lt;&gt;"OK")</formula>
    </cfRule>
    <cfRule type="expression" dxfId="15" priority="16" stopIfTrue="1">
      <formula>AND(ROUNDDOWN(($A$4-E7)/365.25,0)&lt;=17,G7&lt;&gt;"OK")</formula>
    </cfRule>
  </conditionalFormatting>
  <conditionalFormatting sqref="B7:D9">
    <cfRule type="expression" dxfId="14" priority="13" stopIfTrue="1">
      <formula>$Q7&gt;=1</formula>
    </cfRule>
  </conditionalFormatting>
  <conditionalFormatting sqref="E7:E9">
    <cfRule type="expression" dxfId="13" priority="10" stopIfTrue="1">
      <formula>AND(ROUNDDOWN(($A$4-E7)/365.25,0)&lt;=13,G7&lt;&gt;"OK")</formula>
    </cfRule>
    <cfRule type="expression" dxfId="12" priority="11" stopIfTrue="1">
      <formula>AND(ROUNDDOWN(($A$4-E7)/365.25,0)&lt;=14,G7&lt;&gt;"OK")</formula>
    </cfRule>
    <cfRule type="expression" dxfId="11" priority="12" stopIfTrue="1">
      <formula>AND(ROUNDDOWN(($A$4-E7)/365.25,0)&lt;=17,G7&lt;&gt;"OK")</formula>
    </cfRule>
  </conditionalFormatting>
  <conditionalFormatting sqref="B7:D9">
    <cfRule type="expression" dxfId="10" priority="9" stopIfTrue="1">
      <formula>$Q7&gt;=1</formula>
    </cfRule>
  </conditionalFormatting>
  <conditionalFormatting sqref="E7:E9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9">
    <cfRule type="expression" dxfId="6" priority="5" stopIfTrue="1">
      <formula>$Q7&gt;=1</formula>
    </cfRule>
  </conditionalFormatting>
  <conditionalFormatting sqref="E7:E9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9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1553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7DDB-8ED9-49A4-8676-0EE15D15161F}">
  <sheetPr codeName="Munka47">
    <tabColor indexed="11"/>
  </sheetPr>
  <dimension ref="A1:AK41"/>
  <sheetViews>
    <sheetView tabSelected="1" topLeftCell="A13" workbookViewId="0">
      <selection sqref="A1:F1"/>
    </sheetView>
  </sheetViews>
  <sheetFormatPr defaultRowHeight="13.2" x14ac:dyDescent="0.25"/>
  <cols>
    <col min="1" max="1" width="5.44140625" style="343" customWidth="1"/>
    <col min="2" max="2" width="4.44140625" style="343" customWidth="1"/>
    <col min="3" max="3" width="8.33203125" style="343" customWidth="1"/>
    <col min="4" max="4" width="7.109375" style="343" customWidth="1"/>
    <col min="5" max="5" width="9.33203125" style="343" customWidth="1"/>
    <col min="6" max="6" width="7.109375" style="343" customWidth="1"/>
    <col min="7" max="7" width="9.33203125" style="343" customWidth="1"/>
    <col min="8" max="8" width="7.109375" style="343" customWidth="1"/>
    <col min="9" max="9" width="9.33203125" style="343" customWidth="1"/>
    <col min="10" max="10" width="8.44140625" style="343" customWidth="1"/>
    <col min="11" max="13" width="8.5546875" style="343" customWidth="1"/>
    <col min="14" max="14" width="8.88671875" style="343"/>
    <col min="15" max="15" width="5.5546875" style="343" customWidth="1"/>
    <col min="16" max="16" width="4.5546875" style="343" customWidth="1"/>
    <col min="17" max="17" width="11.6640625" style="343" customWidth="1"/>
    <col min="18" max="24" width="8.88671875" style="343"/>
    <col min="25" max="25" width="10.33203125" style="343" hidden="1" customWidth="1"/>
    <col min="26" max="37" width="0" style="343" hidden="1" customWidth="1"/>
    <col min="38" max="16384" width="8.88671875" style="343"/>
  </cols>
  <sheetData>
    <row r="1" spans="1:37" ht="24.6" x14ac:dyDescent="0.25">
      <c r="A1" s="431" t="str">
        <f>[2]Altalanos!$A$6</f>
        <v>Baranya Vármegyei Tenisz Diákolimpia - B kategória</v>
      </c>
      <c r="B1" s="431"/>
      <c r="C1" s="431"/>
      <c r="D1" s="431"/>
      <c r="E1" s="431"/>
      <c r="F1" s="431"/>
      <c r="G1" s="432"/>
      <c r="H1" s="433" t="s">
        <v>47</v>
      </c>
      <c r="I1" s="434"/>
      <c r="J1" s="435"/>
      <c r="L1" s="436"/>
      <c r="M1" s="437"/>
      <c r="N1" s="438"/>
      <c r="O1" s="438" t="s">
        <v>11</v>
      </c>
      <c r="P1" s="438"/>
      <c r="Q1" s="439"/>
      <c r="R1" s="438"/>
      <c r="AB1" s="440" t="e">
        <f>IF(Y5=1,CONCATENATE(VLOOKUP(Y3,AA16:AH27,2)),CONCATENATE(VLOOKUP(Y3,AA2:AK13,2)))</f>
        <v>#N/A</v>
      </c>
      <c r="AC1" s="440" t="e">
        <f>IF(Y5=1,CONCATENATE(VLOOKUP(Y3,AA16:AK27,3)),CONCATENATE(VLOOKUP(Y3,AA2:AK13,3)))</f>
        <v>#N/A</v>
      </c>
      <c r="AD1" s="440" t="e">
        <f>IF(Y5=1,CONCATENATE(VLOOKUP(Y3,AA16:AK27,4)),CONCATENATE(VLOOKUP(Y3,AA2:AK13,4)))</f>
        <v>#N/A</v>
      </c>
      <c r="AE1" s="440" t="e">
        <f>IF(Y5=1,CONCATENATE(VLOOKUP(Y3,AA16:AK27,5)),CONCATENATE(VLOOKUP(Y3,AA2:AK13,5)))</f>
        <v>#N/A</v>
      </c>
      <c r="AF1" s="440" t="e">
        <f>IF(Y5=1,CONCATENATE(VLOOKUP(Y3,AA16:AK27,6)),CONCATENATE(VLOOKUP(Y3,AA2:AK13,6)))</f>
        <v>#N/A</v>
      </c>
      <c r="AG1" s="440" t="e">
        <f>IF(Y5=1,CONCATENATE(VLOOKUP(Y3,AA16:AK27,7)),CONCATENATE(VLOOKUP(Y3,AA2:AK13,7)))</f>
        <v>#N/A</v>
      </c>
      <c r="AH1" s="440" t="e">
        <f>IF(Y5=1,CONCATENATE(VLOOKUP(Y3,AA16:AK27,8)),CONCATENATE(VLOOKUP(Y3,AA2:AK13,8)))</f>
        <v>#N/A</v>
      </c>
      <c r="AI1" s="440" t="e">
        <f>IF(Y5=1,CONCATENATE(VLOOKUP(Y3,AA16:AK27,9)),CONCATENATE(VLOOKUP(Y3,AA2:AK13,9)))</f>
        <v>#N/A</v>
      </c>
      <c r="AJ1" s="440" t="e">
        <f>IF(Y5=1,CONCATENATE(VLOOKUP(Y3,AA16:AK27,10)),CONCATENATE(VLOOKUP(Y3,AA2:AK13,10)))</f>
        <v>#N/A</v>
      </c>
      <c r="AK1" s="440" t="e">
        <f>IF(Y5=1,CONCATENATE(VLOOKUP(Y3,AA16:AK27,11)),CONCATENATE(VLOOKUP(Y3,AA2:AK13,11)))</f>
        <v>#N/A</v>
      </c>
    </row>
    <row r="2" spans="1:37" x14ac:dyDescent="0.25">
      <c r="A2" s="441" t="s">
        <v>46</v>
      </c>
      <c r="B2" s="442"/>
      <c r="C2" s="442"/>
      <c r="D2" s="442"/>
      <c r="E2" s="562" t="str">
        <f>[2]Altalanos!$E$8</f>
        <v>B-U18+-F-VIII.kcs</v>
      </c>
      <c r="F2" s="442"/>
      <c r="G2" s="443"/>
      <c r="H2" s="444"/>
      <c r="I2" s="444"/>
      <c r="J2" s="445"/>
      <c r="K2" s="436"/>
      <c r="L2" s="436"/>
      <c r="M2" s="436"/>
      <c r="N2" s="446"/>
      <c r="O2" s="447"/>
      <c r="P2" s="446"/>
      <c r="Q2" s="447"/>
      <c r="R2" s="446"/>
      <c r="Y2" s="448"/>
      <c r="Z2" s="449"/>
      <c r="AA2" s="449" t="s">
        <v>57</v>
      </c>
      <c r="AB2" s="450">
        <v>150</v>
      </c>
      <c r="AC2" s="450">
        <v>120</v>
      </c>
      <c r="AD2" s="450">
        <v>100</v>
      </c>
      <c r="AE2" s="450">
        <v>80</v>
      </c>
      <c r="AF2" s="450">
        <v>70</v>
      </c>
      <c r="AG2" s="450">
        <v>60</v>
      </c>
      <c r="AH2" s="450">
        <v>55</v>
      </c>
      <c r="AI2" s="450">
        <v>50</v>
      </c>
      <c r="AJ2" s="450">
        <v>45</v>
      </c>
      <c r="AK2" s="450">
        <v>40</v>
      </c>
    </row>
    <row r="3" spans="1:37" x14ac:dyDescent="0.25">
      <c r="A3" s="359" t="s">
        <v>22</v>
      </c>
      <c r="B3" s="359"/>
      <c r="C3" s="359"/>
      <c r="D3" s="359"/>
      <c r="E3" s="359" t="s">
        <v>19</v>
      </c>
      <c r="F3" s="359"/>
      <c r="G3" s="359"/>
      <c r="H3" s="359" t="s">
        <v>27</v>
      </c>
      <c r="I3" s="359"/>
      <c r="J3" s="451"/>
      <c r="K3" s="359"/>
      <c r="L3" s="452" t="s">
        <v>28</v>
      </c>
      <c r="M3" s="359"/>
      <c r="N3" s="453"/>
      <c r="O3" s="454"/>
      <c r="P3" s="453"/>
      <c r="Q3" s="463" t="s">
        <v>65</v>
      </c>
      <c r="R3" s="450" t="s">
        <v>71</v>
      </c>
      <c r="Y3" s="449">
        <f>IF(H4="OB","A",IF(H4="IX","W",H4))</f>
        <v>0</v>
      </c>
      <c r="Z3" s="449"/>
      <c r="AA3" s="449" t="s">
        <v>74</v>
      </c>
      <c r="AB3" s="450">
        <v>120</v>
      </c>
      <c r="AC3" s="450">
        <v>90</v>
      </c>
      <c r="AD3" s="450">
        <v>65</v>
      </c>
      <c r="AE3" s="450">
        <v>55</v>
      </c>
      <c r="AF3" s="450">
        <v>50</v>
      </c>
      <c r="AG3" s="450">
        <v>45</v>
      </c>
      <c r="AH3" s="450">
        <v>40</v>
      </c>
      <c r="AI3" s="450">
        <v>35</v>
      </c>
      <c r="AJ3" s="450">
        <v>25</v>
      </c>
      <c r="AK3" s="450">
        <v>20</v>
      </c>
    </row>
    <row r="4" spans="1:37" ht="13.8" thickBot="1" x14ac:dyDescent="0.3">
      <c r="A4" s="456" t="str">
        <f>[2]Altalanos!$A$10</f>
        <v>2025.05.06-07.</v>
      </c>
      <c r="B4" s="456"/>
      <c r="C4" s="456"/>
      <c r="D4" s="457"/>
      <c r="E4" s="458" t="str">
        <f>[2]Altalanos!$C$10</f>
        <v>Pécs</v>
      </c>
      <c r="F4" s="458"/>
      <c r="G4" s="458"/>
      <c r="H4" s="190"/>
      <c r="I4" s="458"/>
      <c r="J4" s="459"/>
      <c r="K4" s="190"/>
      <c r="L4" s="460" t="str">
        <f>[2]Altalanos!$E$10</f>
        <v>Nagyistók-Nádasi Judit</v>
      </c>
      <c r="M4" s="190"/>
      <c r="N4" s="461"/>
      <c r="O4" s="462"/>
      <c r="P4" s="461"/>
      <c r="Q4" s="466" t="s">
        <v>72</v>
      </c>
      <c r="R4" s="467" t="s">
        <v>67</v>
      </c>
      <c r="Y4" s="449"/>
      <c r="Z4" s="449"/>
      <c r="AA4" s="449" t="s">
        <v>75</v>
      </c>
      <c r="AB4" s="450">
        <v>90</v>
      </c>
      <c r="AC4" s="450">
        <v>60</v>
      </c>
      <c r="AD4" s="450">
        <v>45</v>
      </c>
      <c r="AE4" s="450">
        <v>34</v>
      </c>
      <c r="AF4" s="450">
        <v>27</v>
      </c>
      <c r="AG4" s="450">
        <v>22</v>
      </c>
      <c r="AH4" s="450">
        <v>18</v>
      </c>
      <c r="AI4" s="450">
        <v>15</v>
      </c>
      <c r="AJ4" s="450">
        <v>12</v>
      </c>
      <c r="AK4" s="450">
        <v>9</v>
      </c>
    </row>
    <row r="5" spans="1:37" x14ac:dyDescent="0.25">
      <c r="A5" s="464"/>
      <c r="B5" s="464" t="s">
        <v>44</v>
      </c>
      <c r="C5" s="464" t="s">
        <v>55</v>
      </c>
      <c r="D5" s="464" t="s">
        <v>38</v>
      </c>
      <c r="E5" s="464" t="s">
        <v>60</v>
      </c>
      <c r="F5" s="464"/>
      <c r="G5" s="464" t="s">
        <v>26</v>
      </c>
      <c r="H5" s="464"/>
      <c r="I5" s="464" t="s">
        <v>29</v>
      </c>
      <c r="J5" s="464"/>
      <c r="K5" s="465" t="s">
        <v>61</v>
      </c>
      <c r="L5" s="465" t="s">
        <v>62</v>
      </c>
      <c r="M5" s="465" t="s">
        <v>63</v>
      </c>
      <c r="Q5" s="469" t="s">
        <v>73</v>
      </c>
      <c r="R5" s="470" t="s">
        <v>69</v>
      </c>
      <c r="Y5" s="449">
        <f>IF(OR([2]Altalanos!$A$8="F1",[2]Altalanos!$A$8="F2",[2]Altalanos!$A$8="N1",[2]Altalanos!$A$8="N2"),1,2)</f>
        <v>2</v>
      </c>
      <c r="Z5" s="449"/>
      <c r="AA5" s="449" t="s">
        <v>76</v>
      </c>
      <c r="AB5" s="450">
        <v>60</v>
      </c>
      <c r="AC5" s="450">
        <v>40</v>
      </c>
      <c r="AD5" s="450">
        <v>30</v>
      </c>
      <c r="AE5" s="450">
        <v>20</v>
      </c>
      <c r="AF5" s="450">
        <v>18</v>
      </c>
      <c r="AG5" s="450">
        <v>15</v>
      </c>
      <c r="AH5" s="450">
        <v>12</v>
      </c>
      <c r="AI5" s="450">
        <v>10</v>
      </c>
      <c r="AJ5" s="450">
        <v>8</v>
      </c>
      <c r="AK5" s="450">
        <v>6</v>
      </c>
    </row>
    <row r="6" spans="1:37" x14ac:dyDescent="0.2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Y6" s="449"/>
      <c r="Z6" s="449"/>
      <c r="AA6" s="449" t="s">
        <v>77</v>
      </c>
      <c r="AB6" s="450">
        <v>40</v>
      </c>
      <c r="AC6" s="450">
        <v>25</v>
      </c>
      <c r="AD6" s="450">
        <v>18</v>
      </c>
      <c r="AE6" s="450">
        <v>13</v>
      </c>
      <c r="AF6" s="450">
        <v>10</v>
      </c>
      <c r="AG6" s="450">
        <v>8</v>
      </c>
      <c r="AH6" s="450">
        <v>6</v>
      </c>
      <c r="AI6" s="450">
        <v>5</v>
      </c>
      <c r="AJ6" s="450">
        <v>4</v>
      </c>
      <c r="AK6" s="450">
        <v>3</v>
      </c>
    </row>
    <row r="7" spans="1:37" x14ac:dyDescent="0.25">
      <c r="A7" s="471" t="s">
        <v>57</v>
      </c>
      <c r="B7" s="472">
        <v>3</v>
      </c>
      <c r="C7" s="558" t="str">
        <f>IF($B7="","",VLOOKUP($B7,'B-U18+-F-VIII.kcs elo'!$A$7:$O$22,5))</f>
        <v>070625</v>
      </c>
      <c r="D7" s="558">
        <f>IF($B7="","",VLOOKUP($B7,'B-U18+-F-VIII.kcs elo'!$A$7:$O$22,15))</f>
        <v>0</v>
      </c>
      <c r="E7" s="559" t="str">
        <f>UPPER(IF($B7="","",VLOOKUP($B7,'B-U18+-F-VIII.kcs elo'!$A$7:$O$22,2)))</f>
        <v xml:space="preserve">SZUNDI </v>
      </c>
      <c r="F7" s="489"/>
      <c r="G7" s="559" t="str">
        <f>IF($B7="","",VLOOKUP($B7,'B-U18+-F-VIII.kcs elo'!$A$7:$O$22,3))</f>
        <v>Endre György</v>
      </c>
      <c r="H7" s="489"/>
      <c r="I7" s="559" t="str">
        <f>IF($B7="","",VLOOKUP($B7,'B-U18+-F-VIII.kcs elo'!$A$7:$O$22,4))</f>
        <v>PTE Babits - Pécs</v>
      </c>
      <c r="J7" s="468"/>
      <c r="K7" s="476"/>
      <c r="L7" s="477" t="str">
        <f>IF(K7="","",CONCATENATE(VLOOKUP($Y$3,$AB$1:$AK$1,K7)," pont"))</f>
        <v/>
      </c>
      <c r="M7" s="478"/>
      <c r="Y7" s="449"/>
      <c r="Z7" s="449"/>
      <c r="AA7" s="449" t="s">
        <v>78</v>
      </c>
      <c r="AB7" s="450">
        <v>25</v>
      </c>
      <c r="AC7" s="450">
        <v>15</v>
      </c>
      <c r="AD7" s="450">
        <v>13</v>
      </c>
      <c r="AE7" s="450">
        <v>8</v>
      </c>
      <c r="AF7" s="450">
        <v>6</v>
      </c>
      <c r="AG7" s="450">
        <v>4</v>
      </c>
      <c r="AH7" s="450">
        <v>3</v>
      </c>
      <c r="AI7" s="450">
        <v>2</v>
      </c>
      <c r="AJ7" s="450">
        <v>1</v>
      </c>
      <c r="AK7" s="450">
        <v>0</v>
      </c>
    </row>
    <row r="8" spans="1:37" x14ac:dyDescent="0.25">
      <c r="A8" s="471"/>
      <c r="B8" s="479"/>
      <c r="C8" s="468"/>
      <c r="D8" s="468"/>
      <c r="E8" s="468"/>
      <c r="F8" s="468"/>
      <c r="G8" s="468"/>
      <c r="H8" s="468"/>
      <c r="I8" s="468"/>
      <c r="J8" s="468"/>
      <c r="K8" s="471"/>
      <c r="L8" s="471"/>
      <c r="M8" s="481"/>
      <c r="Y8" s="449"/>
      <c r="Z8" s="449"/>
      <c r="AA8" s="449" t="s">
        <v>79</v>
      </c>
      <c r="AB8" s="450">
        <v>15</v>
      </c>
      <c r="AC8" s="450">
        <v>10</v>
      </c>
      <c r="AD8" s="450">
        <v>7</v>
      </c>
      <c r="AE8" s="450">
        <v>5</v>
      </c>
      <c r="AF8" s="450">
        <v>4</v>
      </c>
      <c r="AG8" s="450">
        <v>3</v>
      </c>
      <c r="AH8" s="450">
        <v>2</v>
      </c>
      <c r="AI8" s="450">
        <v>1</v>
      </c>
      <c r="AJ8" s="450">
        <v>0</v>
      </c>
      <c r="AK8" s="450">
        <v>0</v>
      </c>
    </row>
    <row r="9" spans="1:37" x14ac:dyDescent="0.25">
      <c r="A9" s="471" t="s">
        <v>58</v>
      </c>
      <c r="B9" s="472">
        <v>1</v>
      </c>
      <c r="C9" s="558" t="str">
        <f>IF($B9="","",VLOOKUP($B9,'B-U18+-F-VIII.kcs elo'!$A$7:$O$22,5))</f>
        <v>060205</v>
      </c>
      <c r="D9" s="558">
        <f>IF($B9="","",VLOOKUP($B9,'B-U18+-F-VIII.kcs elo'!$A$7:$O$22,15))</f>
        <v>0</v>
      </c>
      <c r="E9" s="559" t="str">
        <f>UPPER(IF($B9="","",VLOOKUP($B9,'B-U18+-F-VIII.kcs elo'!$A$7:$O$22,2)))</f>
        <v xml:space="preserve">GYENIS </v>
      </c>
      <c r="F9" s="489"/>
      <c r="G9" s="559" t="str">
        <f>IF($B9="","",VLOOKUP($B9,'B-U18+-F-VIII.kcs elo'!$A$7:$O$22,3))</f>
        <v>Máté</v>
      </c>
      <c r="H9" s="489"/>
      <c r="I9" s="559" t="str">
        <f>IF($B9="","",VLOOKUP($B9,'B-U18+-F-VIII.kcs elo'!$A$7:$O$22,4))</f>
        <v>Janus - Pécs</v>
      </c>
      <c r="J9" s="468"/>
      <c r="K9" s="476"/>
      <c r="L9" s="477" t="str">
        <f>IF(K9="","",CONCATENATE(VLOOKUP($Y$3,$AB$1:$AK$1,K9)," pont"))</f>
        <v/>
      </c>
      <c r="M9" s="478"/>
      <c r="Y9" s="449"/>
      <c r="Z9" s="449"/>
      <c r="AA9" s="449" t="s">
        <v>80</v>
      </c>
      <c r="AB9" s="450">
        <v>10</v>
      </c>
      <c r="AC9" s="450">
        <v>6</v>
      </c>
      <c r="AD9" s="450">
        <v>4</v>
      </c>
      <c r="AE9" s="450">
        <v>2</v>
      </c>
      <c r="AF9" s="450">
        <v>1</v>
      </c>
      <c r="AG9" s="450">
        <v>0</v>
      </c>
      <c r="AH9" s="450">
        <v>0</v>
      </c>
      <c r="AI9" s="450">
        <v>0</v>
      </c>
      <c r="AJ9" s="450">
        <v>0</v>
      </c>
      <c r="AK9" s="450">
        <v>0</v>
      </c>
    </row>
    <row r="10" spans="1:37" x14ac:dyDescent="0.25">
      <c r="A10" s="471"/>
      <c r="B10" s="479"/>
      <c r="C10" s="468"/>
      <c r="D10" s="468"/>
      <c r="E10" s="468"/>
      <c r="F10" s="468"/>
      <c r="G10" s="468"/>
      <c r="H10" s="468"/>
      <c r="I10" s="468"/>
      <c r="J10" s="468"/>
      <c r="K10" s="471"/>
      <c r="L10" s="471"/>
      <c r="M10" s="481"/>
      <c r="Y10" s="449"/>
      <c r="Z10" s="449"/>
      <c r="AA10" s="449" t="s">
        <v>81</v>
      </c>
      <c r="AB10" s="450">
        <v>6</v>
      </c>
      <c r="AC10" s="450">
        <v>3</v>
      </c>
      <c r="AD10" s="450">
        <v>2</v>
      </c>
      <c r="AE10" s="450">
        <v>1</v>
      </c>
      <c r="AF10" s="450">
        <v>0</v>
      </c>
      <c r="AG10" s="450">
        <v>0</v>
      </c>
      <c r="AH10" s="450">
        <v>0</v>
      </c>
      <c r="AI10" s="450">
        <v>0</v>
      </c>
      <c r="AJ10" s="450">
        <v>0</v>
      </c>
      <c r="AK10" s="450">
        <v>0</v>
      </c>
    </row>
    <row r="11" spans="1:37" x14ac:dyDescent="0.25">
      <c r="A11" s="471" t="s">
        <v>59</v>
      </c>
      <c r="B11" s="472">
        <v>2</v>
      </c>
      <c r="C11" s="558" t="str">
        <f>IF($B11="","",VLOOKUP($B11,'B-U18+-F-VIII.kcs elo'!$A$7:$O$22,5))</f>
        <v>060621</v>
      </c>
      <c r="D11" s="558">
        <f>IF($B11="","",VLOOKUP($B11,'B-U18+-F-VIII.kcs elo'!$A$7:$O$22,15))</f>
        <v>0</v>
      </c>
      <c r="E11" s="559" t="str">
        <f>UPPER(IF($B11="","",VLOOKUP($B11,'B-U18+-F-VIII.kcs elo'!$A$7:$O$22,2)))</f>
        <v xml:space="preserve">JAUCK </v>
      </c>
      <c r="F11" s="489"/>
      <c r="G11" s="559" t="str">
        <f>IF($B11="","",VLOOKUP($B11,'B-U18+-F-VIII.kcs elo'!$A$7:$O$22,3))</f>
        <v>Péter</v>
      </c>
      <c r="H11" s="489"/>
      <c r="I11" s="559" t="str">
        <f>IF($B11="","",VLOOKUP($B11,'B-U18+-F-VIII.kcs elo'!$A$7:$O$22,4))</f>
        <v>Janus - Pécs</v>
      </c>
      <c r="J11" s="468"/>
      <c r="K11" s="476"/>
      <c r="L11" s="477" t="str">
        <f>IF(K11="","",CONCATENATE(VLOOKUP($Y$3,$AB$1:$AK$1,K11)," pont"))</f>
        <v/>
      </c>
      <c r="M11" s="478"/>
      <c r="Y11" s="449"/>
      <c r="Z11" s="449"/>
      <c r="AA11" s="449" t="s">
        <v>86</v>
      </c>
      <c r="AB11" s="450">
        <v>3</v>
      </c>
      <c r="AC11" s="450">
        <v>2</v>
      </c>
      <c r="AD11" s="450">
        <v>1</v>
      </c>
      <c r="AE11" s="450">
        <v>0</v>
      </c>
      <c r="AF11" s="450">
        <v>0</v>
      </c>
      <c r="AG11" s="450">
        <v>0</v>
      </c>
      <c r="AH11" s="450">
        <v>0</v>
      </c>
      <c r="AI11" s="450">
        <v>0</v>
      </c>
      <c r="AJ11" s="450">
        <v>0</v>
      </c>
      <c r="AK11" s="450">
        <v>0</v>
      </c>
    </row>
    <row r="12" spans="1:37" x14ac:dyDescent="0.2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Y12" s="449"/>
      <c r="Z12" s="449"/>
      <c r="AA12" s="449" t="s">
        <v>82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</row>
    <row r="13" spans="1:37" x14ac:dyDescent="0.2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Y13" s="449"/>
      <c r="Z13" s="449"/>
      <c r="AA13" s="449" t="s">
        <v>83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482">
        <v>0</v>
      </c>
      <c r="AI13" s="482">
        <v>0</v>
      </c>
      <c r="AJ13" s="482">
        <v>0</v>
      </c>
      <c r="AK13" s="482">
        <v>0</v>
      </c>
    </row>
    <row r="14" spans="1:37" x14ac:dyDescent="0.2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</row>
    <row r="15" spans="1:37" x14ac:dyDescent="0.2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</row>
    <row r="16" spans="1:37" x14ac:dyDescent="0.2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Y16" s="449"/>
      <c r="Z16" s="449"/>
      <c r="AA16" s="449" t="s">
        <v>57</v>
      </c>
      <c r="AB16" s="449">
        <v>300</v>
      </c>
      <c r="AC16" s="449">
        <v>250</v>
      </c>
      <c r="AD16" s="449">
        <v>220</v>
      </c>
      <c r="AE16" s="449">
        <v>180</v>
      </c>
      <c r="AF16" s="449">
        <v>160</v>
      </c>
      <c r="AG16" s="449">
        <v>150</v>
      </c>
      <c r="AH16" s="449">
        <v>140</v>
      </c>
      <c r="AI16" s="449">
        <v>130</v>
      </c>
      <c r="AJ16" s="449">
        <v>120</v>
      </c>
      <c r="AK16" s="449">
        <v>110</v>
      </c>
    </row>
    <row r="17" spans="1:37" x14ac:dyDescent="0.2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Y17" s="449"/>
      <c r="Z17" s="449"/>
      <c r="AA17" s="449" t="s">
        <v>74</v>
      </c>
      <c r="AB17" s="449">
        <v>250</v>
      </c>
      <c r="AC17" s="449">
        <v>200</v>
      </c>
      <c r="AD17" s="449">
        <v>160</v>
      </c>
      <c r="AE17" s="449">
        <v>140</v>
      </c>
      <c r="AF17" s="449">
        <v>120</v>
      </c>
      <c r="AG17" s="449">
        <v>110</v>
      </c>
      <c r="AH17" s="449">
        <v>100</v>
      </c>
      <c r="AI17" s="449">
        <v>90</v>
      </c>
      <c r="AJ17" s="449">
        <v>80</v>
      </c>
      <c r="AK17" s="449">
        <v>70</v>
      </c>
    </row>
    <row r="18" spans="1:37" ht="18.75" customHeight="1" x14ac:dyDescent="0.25">
      <c r="A18" s="468"/>
      <c r="B18" s="483"/>
      <c r="C18" s="483"/>
      <c r="D18" s="484" t="str">
        <f>E7</f>
        <v xml:space="preserve">SZUNDI </v>
      </c>
      <c r="E18" s="484"/>
      <c r="F18" s="484" t="str">
        <f>E9</f>
        <v xml:space="preserve">GYENIS </v>
      </c>
      <c r="G18" s="484"/>
      <c r="H18" s="484" t="str">
        <f>E11</f>
        <v xml:space="preserve">JAUCK </v>
      </c>
      <c r="I18" s="484"/>
      <c r="J18" s="468"/>
      <c r="K18" s="468"/>
      <c r="L18" s="468"/>
      <c r="M18" s="468"/>
      <c r="Y18" s="449"/>
      <c r="Z18" s="449"/>
      <c r="AA18" s="449" t="s">
        <v>75</v>
      </c>
      <c r="AB18" s="449">
        <v>200</v>
      </c>
      <c r="AC18" s="449">
        <v>150</v>
      </c>
      <c r="AD18" s="449">
        <v>130</v>
      </c>
      <c r="AE18" s="449">
        <v>110</v>
      </c>
      <c r="AF18" s="449">
        <v>95</v>
      </c>
      <c r="AG18" s="449">
        <v>80</v>
      </c>
      <c r="AH18" s="449">
        <v>70</v>
      </c>
      <c r="AI18" s="449">
        <v>60</v>
      </c>
      <c r="AJ18" s="449">
        <v>55</v>
      </c>
      <c r="AK18" s="449">
        <v>50</v>
      </c>
    </row>
    <row r="19" spans="1:37" ht="18.75" customHeight="1" x14ac:dyDescent="0.25">
      <c r="A19" s="485" t="s">
        <v>57</v>
      </c>
      <c r="B19" s="486" t="str">
        <f>E7</f>
        <v xml:space="preserve">SZUNDI </v>
      </c>
      <c r="C19" s="486"/>
      <c r="D19" s="487"/>
      <c r="E19" s="487"/>
      <c r="F19" s="488"/>
      <c r="G19" s="488"/>
      <c r="H19" s="488"/>
      <c r="I19" s="488"/>
      <c r="J19" s="468"/>
      <c r="K19" s="468"/>
      <c r="L19" s="468"/>
      <c r="M19" s="468"/>
      <c r="Y19" s="449"/>
      <c r="Z19" s="449"/>
      <c r="AA19" s="449" t="s">
        <v>76</v>
      </c>
      <c r="AB19" s="449">
        <v>150</v>
      </c>
      <c r="AC19" s="449">
        <v>120</v>
      </c>
      <c r="AD19" s="449">
        <v>100</v>
      </c>
      <c r="AE19" s="449">
        <v>80</v>
      </c>
      <c r="AF19" s="449">
        <v>70</v>
      </c>
      <c r="AG19" s="449">
        <v>60</v>
      </c>
      <c r="AH19" s="449">
        <v>55</v>
      </c>
      <c r="AI19" s="449">
        <v>50</v>
      </c>
      <c r="AJ19" s="449">
        <v>45</v>
      </c>
      <c r="AK19" s="449">
        <v>40</v>
      </c>
    </row>
    <row r="20" spans="1:37" ht="18.75" customHeight="1" x14ac:dyDescent="0.25">
      <c r="A20" s="485" t="s">
        <v>58</v>
      </c>
      <c r="B20" s="486" t="str">
        <f>E9</f>
        <v xml:space="preserve">GYENIS </v>
      </c>
      <c r="C20" s="486"/>
      <c r="D20" s="488"/>
      <c r="E20" s="488"/>
      <c r="F20" s="487"/>
      <c r="G20" s="487"/>
      <c r="H20" s="488"/>
      <c r="I20" s="488"/>
      <c r="J20" s="468"/>
      <c r="K20" s="468"/>
      <c r="L20" s="468"/>
      <c r="M20" s="468"/>
      <c r="Y20" s="449"/>
      <c r="Z20" s="449"/>
      <c r="AA20" s="449" t="s">
        <v>77</v>
      </c>
      <c r="AB20" s="449">
        <v>120</v>
      </c>
      <c r="AC20" s="449">
        <v>90</v>
      </c>
      <c r="AD20" s="449">
        <v>65</v>
      </c>
      <c r="AE20" s="449">
        <v>55</v>
      </c>
      <c r="AF20" s="449">
        <v>50</v>
      </c>
      <c r="AG20" s="449">
        <v>45</v>
      </c>
      <c r="AH20" s="449">
        <v>40</v>
      </c>
      <c r="AI20" s="449">
        <v>35</v>
      </c>
      <c r="AJ20" s="449">
        <v>25</v>
      </c>
      <c r="AK20" s="449">
        <v>20</v>
      </c>
    </row>
    <row r="21" spans="1:37" ht="18.75" customHeight="1" x14ac:dyDescent="0.25">
      <c r="A21" s="485" t="s">
        <v>59</v>
      </c>
      <c r="B21" s="486" t="str">
        <f>E11</f>
        <v xml:space="preserve">JAUCK </v>
      </c>
      <c r="C21" s="486"/>
      <c r="D21" s="488"/>
      <c r="E21" s="488"/>
      <c r="F21" s="488"/>
      <c r="G21" s="488"/>
      <c r="H21" s="487"/>
      <c r="I21" s="487"/>
      <c r="J21" s="468"/>
      <c r="K21" s="468"/>
      <c r="L21" s="468"/>
      <c r="M21" s="468"/>
      <c r="Y21" s="449"/>
      <c r="Z21" s="449"/>
      <c r="AA21" s="449" t="s">
        <v>78</v>
      </c>
      <c r="AB21" s="449">
        <v>90</v>
      </c>
      <c r="AC21" s="449">
        <v>60</v>
      </c>
      <c r="AD21" s="449">
        <v>45</v>
      </c>
      <c r="AE21" s="449">
        <v>34</v>
      </c>
      <c r="AF21" s="449">
        <v>27</v>
      </c>
      <c r="AG21" s="449">
        <v>22</v>
      </c>
      <c r="AH21" s="449">
        <v>18</v>
      </c>
      <c r="AI21" s="449">
        <v>15</v>
      </c>
      <c r="AJ21" s="449">
        <v>12</v>
      </c>
      <c r="AK21" s="449">
        <v>9</v>
      </c>
    </row>
    <row r="22" spans="1:37" x14ac:dyDescent="0.2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Y22" s="449"/>
      <c r="Z22" s="449"/>
      <c r="AA22" s="449" t="s">
        <v>79</v>
      </c>
      <c r="AB22" s="449">
        <v>60</v>
      </c>
      <c r="AC22" s="449">
        <v>40</v>
      </c>
      <c r="AD22" s="449">
        <v>30</v>
      </c>
      <c r="AE22" s="449">
        <v>20</v>
      </c>
      <c r="AF22" s="449">
        <v>18</v>
      </c>
      <c r="AG22" s="449">
        <v>15</v>
      </c>
      <c r="AH22" s="449">
        <v>12</v>
      </c>
      <c r="AI22" s="449">
        <v>10</v>
      </c>
      <c r="AJ22" s="449">
        <v>8</v>
      </c>
      <c r="AK22" s="449">
        <v>6</v>
      </c>
    </row>
    <row r="23" spans="1:37" x14ac:dyDescent="0.2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Y23" s="449"/>
      <c r="Z23" s="449"/>
      <c r="AA23" s="449" t="s">
        <v>80</v>
      </c>
      <c r="AB23" s="449">
        <v>40</v>
      </c>
      <c r="AC23" s="449">
        <v>25</v>
      </c>
      <c r="AD23" s="449">
        <v>18</v>
      </c>
      <c r="AE23" s="449">
        <v>13</v>
      </c>
      <c r="AF23" s="449">
        <v>8</v>
      </c>
      <c r="AG23" s="449">
        <v>7</v>
      </c>
      <c r="AH23" s="449">
        <v>6</v>
      </c>
      <c r="AI23" s="449">
        <v>5</v>
      </c>
      <c r="AJ23" s="449">
        <v>4</v>
      </c>
      <c r="AK23" s="449">
        <v>3</v>
      </c>
    </row>
    <row r="24" spans="1:37" x14ac:dyDescent="0.2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Y24" s="449"/>
      <c r="Z24" s="449"/>
      <c r="AA24" s="449" t="s">
        <v>81</v>
      </c>
      <c r="AB24" s="449">
        <v>25</v>
      </c>
      <c r="AC24" s="449">
        <v>15</v>
      </c>
      <c r="AD24" s="449">
        <v>13</v>
      </c>
      <c r="AE24" s="449">
        <v>7</v>
      </c>
      <c r="AF24" s="449">
        <v>6</v>
      </c>
      <c r="AG24" s="449">
        <v>5</v>
      </c>
      <c r="AH24" s="449">
        <v>4</v>
      </c>
      <c r="AI24" s="449">
        <v>3</v>
      </c>
      <c r="AJ24" s="449">
        <v>2</v>
      </c>
      <c r="AK24" s="449">
        <v>1</v>
      </c>
    </row>
    <row r="25" spans="1:37" x14ac:dyDescent="0.2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Y25" s="449"/>
      <c r="Z25" s="449"/>
      <c r="AA25" s="449" t="s">
        <v>86</v>
      </c>
      <c r="AB25" s="449">
        <v>15</v>
      </c>
      <c r="AC25" s="449">
        <v>10</v>
      </c>
      <c r="AD25" s="449">
        <v>8</v>
      </c>
      <c r="AE25" s="449">
        <v>4</v>
      </c>
      <c r="AF25" s="449">
        <v>3</v>
      </c>
      <c r="AG25" s="449">
        <v>2</v>
      </c>
      <c r="AH25" s="449">
        <v>1</v>
      </c>
      <c r="AI25" s="449">
        <v>0</v>
      </c>
      <c r="AJ25" s="449">
        <v>0</v>
      </c>
      <c r="AK25" s="449">
        <v>0</v>
      </c>
    </row>
    <row r="26" spans="1:37" x14ac:dyDescent="0.2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Y26" s="449"/>
      <c r="Z26" s="449"/>
      <c r="AA26" s="449" t="s">
        <v>82</v>
      </c>
      <c r="AB26" s="449">
        <v>10</v>
      </c>
      <c r="AC26" s="449">
        <v>6</v>
      </c>
      <c r="AD26" s="449">
        <v>4</v>
      </c>
      <c r="AE26" s="449">
        <v>2</v>
      </c>
      <c r="AF26" s="449">
        <v>1</v>
      </c>
      <c r="AG26" s="449">
        <v>0</v>
      </c>
      <c r="AH26" s="449">
        <v>0</v>
      </c>
      <c r="AI26" s="449">
        <v>0</v>
      </c>
      <c r="AJ26" s="449">
        <v>0</v>
      </c>
      <c r="AK26" s="449">
        <v>0</v>
      </c>
    </row>
    <row r="27" spans="1:37" x14ac:dyDescent="0.2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Y27" s="449"/>
      <c r="Z27" s="449"/>
      <c r="AA27" s="449" t="s">
        <v>83</v>
      </c>
      <c r="AB27" s="449">
        <v>3</v>
      </c>
      <c r="AC27" s="449">
        <v>2</v>
      </c>
      <c r="AD27" s="449">
        <v>1</v>
      </c>
      <c r="AE27" s="449">
        <v>0</v>
      </c>
      <c r="AF27" s="449">
        <v>0</v>
      </c>
      <c r="AG27" s="449">
        <v>0</v>
      </c>
      <c r="AH27" s="449">
        <v>0</v>
      </c>
      <c r="AI27" s="449">
        <v>0</v>
      </c>
      <c r="AJ27" s="449">
        <v>0</v>
      </c>
      <c r="AK27" s="449">
        <v>0</v>
      </c>
    </row>
    <row r="28" spans="1:37" x14ac:dyDescent="0.2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</row>
    <row r="29" spans="1:37" x14ac:dyDescent="0.2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</row>
    <row r="30" spans="1:37" x14ac:dyDescent="0.2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</row>
    <row r="31" spans="1:37" x14ac:dyDescent="0.2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</row>
    <row r="32" spans="1:37" x14ac:dyDescent="0.2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89"/>
      <c r="M32" s="489"/>
    </row>
    <row r="33" spans="1:18" x14ac:dyDescent="0.25">
      <c r="A33" s="490" t="s">
        <v>38</v>
      </c>
      <c r="B33" s="491"/>
      <c r="C33" s="492"/>
      <c r="D33" s="493" t="s">
        <v>2</v>
      </c>
      <c r="E33" s="494" t="s">
        <v>40</v>
      </c>
      <c r="F33" s="495"/>
      <c r="G33" s="493" t="s">
        <v>2</v>
      </c>
      <c r="H33" s="494" t="s">
        <v>49</v>
      </c>
      <c r="I33" s="496"/>
      <c r="J33" s="494" t="s">
        <v>50</v>
      </c>
      <c r="K33" s="497" t="s">
        <v>51</v>
      </c>
      <c r="L33" s="464"/>
      <c r="M33" s="560"/>
      <c r="N33" s="561"/>
      <c r="P33" s="498"/>
      <c r="Q33" s="498"/>
      <c r="R33" s="499"/>
    </row>
    <row r="34" spans="1:18" x14ac:dyDescent="0.25">
      <c r="A34" s="500" t="s">
        <v>39</v>
      </c>
      <c r="B34" s="501"/>
      <c r="C34" s="502"/>
      <c r="D34" s="503"/>
      <c r="E34" s="504"/>
      <c r="F34" s="504"/>
      <c r="G34" s="505" t="s">
        <v>3</v>
      </c>
      <c r="H34" s="501"/>
      <c r="I34" s="506"/>
      <c r="J34" s="507"/>
      <c r="K34" s="508" t="s">
        <v>41</v>
      </c>
      <c r="L34" s="509"/>
      <c r="M34" s="533"/>
      <c r="P34" s="511"/>
      <c r="Q34" s="511"/>
      <c r="R34" s="512"/>
    </row>
    <row r="35" spans="1:18" x14ac:dyDescent="0.25">
      <c r="A35" s="513" t="s">
        <v>48</v>
      </c>
      <c r="B35" s="514"/>
      <c r="C35" s="515"/>
      <c r="D35" s="516"/>
      <c r="E35" s="517"/>
      <c r="F35" s="517"/>
      <c r="G35" s="518" t="s">
        <v>4</v>
      </c>
      <c r="H35" s="519"/>
      <c r="I35" s="520"/>
      <c r="J35" s="521"/>
      <c r="K35" s="522"/>
      <c r="L35" s="489"/>
      <c r="M35" s="523"/>
      <c r="P35" s="512"/>
      <c r="Q35" s="524"/>
      <c r="R35" s="512"/>
    </row>
    <row r="36" spans="1:18" x14ac:dyDescent="0.25">
      <c r="A36" s="525"/>
      <c r="B36" s="526"/>
      <c r="C36" s="527"/>
      <c r="D36" s="516"/>
      <c r="E36" s="528"/>
      <c r="F36" s="468"/>
      <c r="G36" s="518" t="s">
        <v>5</v>
      </c>
      <c r="H36" s="519"/>
      <c r="I36" s="520"/>
      <c r="J36" s="521"/>
      <c r="K36" s="508" t="s">
        <v>42</v>
      </c>
      <c r="L36" s="509"/>
      <c r="M36" s="510"/>
      <c r="P36" s="511"/>
      <c r="Q36" s="511"/>
      <c r="R36" s="512"/>
    </row>
    <row r="37" spans="1:18" x14ac:dyDescent="0.25">
      <c r="A37" s="529"/>
      <c r="B37" s="530"/>
      <c r="C37" s="531"/>
      <c r="D37" s="516"/>
      <c r="E37" s="528"/>
      <c r="F37" s="468"/>
      <c r="G37" s="518" t="s">
        <v>6</v>
      </c>
      <c r="H37" s="519"/>
      <c r="I37" s="520"/>
      <c r="J37" s="521"/>
      <c r="K37" s="532"/>
      <c r="L37" s="468"/>
      <c r="M37" s="533"/>
      <c r="P37" s="512"/>
      <c r="Q37" s="524"/>
      <c r="R37" s="512"/>
    </row>
    <row r="38" spans="1:18" x14ac:dyDescent="0.25">
      <c r="A38" s="534"/>
      <c r="B38" s="535"/>
      <c r="C38" s="536"/>
      <c r="D38" s="516"/>
      <c r="E38" s="528"/>
      <c r="F38" s="468"/>
      <c r="G38" s="518" t="s">
        <v>7</v>
      </c>
      <c r="H38" s="519"/>
      <c r="I38" s="520"/>
      <c r="J38" s="521"/>
      <c r="K38" s="513"/>
      <c r="L38" s="489"/>
      <c r="M38" s="523"/>
      <c r="P38" s="512"/>
      <c r="Q38" s="524"/>
      <c r="R38" s="512"/>
    </row>
    <row r="39" spans="1:18" x14ac:dyDescent="0.25">
      <c r="A39" s="537"/>
      <c r="B39" s="538"/>
      <c r="C39" s="531"/>
      <c r="D39" s="516"/>
      <c r="E39" s="528"/>
      <c r="F39" s="468"/>
      <c r="G39" s="518" t="s">
        <v>8</v>
      </c>
      <c r="H39" s="519"/>
      <c r="I39" s="520"/>
      <c r="J39" s="521"/>
      <c r="K39" s="508" t="s">
        <v>31</v>
      </c>
      <c r="L39" s="509"/>
      <c r="M39" s="510"/>
      <c r="P39" s="511"/>
      <c r="Q39" s="511"/>
      <c r="R39" s="512"/>
    </row>
    <row r="40" spans="1:18" x14ac:dyDescent="0.25">
      <c r="A40" s="537"/>
      <c r="B40" s="538"/>
      <c r="C40" s="539"/>
      <c r="D40" s="516"/>
      <c r="E40" s="528"/>
      <c r="F40" s="468"/>
      <c r="G40" s="518" t="s">
        <v>9</v>
      </c>
      <c r="H40" s="519"/>
      <c r="I40" s="520"/>
      <c r="J40" s="521"/>
      <c r="K40" s="532"/>
      <c r="L40" s="468"/>
      <c r="M40" s="533"/>
      <c r="P40" s="512"/>
      <c r="Q40" s="524"/>
      <c r="R40" s="512"/>
    </row>
    <row r="41" spans="1:18" x14ac:dyDescent="0.25">
      <c r="A41" s="540"/>
      <c r="B41" s="541"/>
      <c r="C41" s="542"/>
      <c r="D41" s="543"/>
      <c r="E41" s="544"/>
      <c r="F41" s="489"/>
      <c r="G41" s="545" t="s">
        <v>10</v>
      </c>
      <c r="H41" s="514"/>
      <c r="I41" s="546"/>
      <c r="J41" s="547"/>
      <c r="K41" s="513" t="str">
        <f>L4</f>
        <v>Nagyistók-Nádasi Judit</v>
      </c>
      <c r="L41" s="489"/>
      <c r="M41" s="523"/>
      <c r="P41" s="512"/>
      <c r="Q41" s="524"/>
      <c r="R41" s="548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51</vt:i4>
      </vt:variant>
      <vt:variant>
        <vt:lpstr>Névvel ellátott tartományok</vt:lpstr>
      </vt:variant>
      <vt:variant>
        <vt:i4>66</vt:i4>
      </vt:variant>
    </vt:vector>
  </HeadingPairs>
  <TitlesOfParts>
    <vt:vector size="117" baseType="lpstr">
      <vt:lpstr>Altalanos</vt:lpstr>
      <vt:lpstr>Birók</vt:lpstr>
      <vt:lpstr>Nevezések</vt:lpstr>
      <vt:lpstr>játékrend-kedd-PSN pálya</vt:lpstr>
      <vt:lpstr>játékrend-kedd-PVTC pálya</vt:lpstr>
      <vt:lpstr>játékrend-szerda-PSN pálya</vt:lpstr>
      <vt:lpstr>A-U11-F-III.kcs elo</vt:lpstr>
      <vt:lpstr>A-U11-F-III.kcs</vt:lpstr>
      <vt:lpstr>A-U11-L-III.kcs elo</vt:lpstr>
      <vt:lpstr>A-U11-L-III.kcs</vt:lpstr>
      <vt:lpstr>A-U12-L-IV.kcs elo</vt:lpstr>
      <vt:lpstr>A-U12-L-IV.kcs</vt:lpstr>
      <vt:lpstr>A-U14-F-V.kcs elo</vt:lpstr>
      <vt:lpstr>A-U14-F-V.kcs</vt:lpstr>
      <vt:lpstr>A-U16-F-VI.kcs elo</vt:lpstr>
      <vt:lpstr>A-U16-F-VI.kcs</vt:lpstr>
      <vt:lpstr>A-U18-F-VII.kcs elo</vt:lpstr>
      <vt:lpstr>A-U18-F-VII.kcs</vt:lpstr>
      <vt:lpstr>B-U8-F-I.kcs elo</vt:lpstr>
      <vt:lpstr>B-U8-F-I.kcs</vt:lpstr>
      <vt:lpstr>B-U8-L-I.kcs elo</vt:lpstr>
      <vt:lpstr>B-U8-L-I.kcs</vt:lpstr>
      <vt:lpstr>B-U9-F-II.kcs elo</vt:lpstr>
      <vt:lpstr>B-U9-F-II.kcs</vt:lpstr>
      <vt:lpstr>B-U9-L-II.kcs elo</vt:lpstr>
      <vt:lpstr>B-U9-L-II.kcs</vt:lpstr>
      <vt:lpstr>B-U11-F-III.kcs elo</vt:lpstr>
      <vt:lpstr>B-U11-F-1-2.csop</vt:lpstr>
      <vt:lpstr>B-U11-F-3-4.csop</vt:lpstr>
      <vt:lpstr>B-U11-F-5-6.csop.</vt:lpstr>
      <vt:lpstr>B-U11-F-döntő</vt:lpstr>
      <vt:lpstr>B-U11-L-III.kcs elo </vt:lpstr>
      <vt:lpstr>B-U11-L-III.kcs</vt:lpstr>
      <vt:lpstr>B-U12-F-IV.kcs elo</vt:lpstr>
      <vt:lpstr>B-U12-F-IV.kcs</vt:lpstr>
      <vt:lpstr>B-U12-L-IV.kcs elo</vt:lpstr>
      <vt:lpstr>B-U12-L-IV.kcs</vt:lpstr>
      <vt:lpstr>B-U14-L-V.kcs elo</vt:lpstr>
      <vt:lpstr>B-U14_L-V.kcs</vt:lpstr>
      <vt:lpstr>B-U14-F-V.kcs elo</vt:lpstr>
      <vt:lpstr>B-U14-F-V.kcs</vt:lpstr>
      <vt:lpstr>B-U14-F-vigasz</vt:lpstr>
      <vt:lpstr>B-U16-F-VI.kcs elo</vt:lpstr>
      <vt:lpstr>B-U16-F-VI.kcs</vt:lpstr>
      <vt:lpstr>B-U16-F-vigasz</vt:lpstr>
      <vt:lpstr>B-U16-L-VI.kcs elo</vt:lpstr>
      <vt:lpstr>B-U16-L-VI.kcs</vt:lpstr>
      <vt:lpstr>B-U18-F-VII.kcs elo</vt:lpstr>
      <vt:lpstr>B-U18-F-VII.kcs</vt:lpstr>
      <vt:lpstr>B-U18+-F-VIII.kcs elo</vt:lpstr>
      <vt:lpstr>B-U18+-F-VIII.kcs</vt:lpstr>
      <vt:lpstr>'A-U11-F-III.kcs elo'!Nyomtatási_cím</vt:lpstr>
      <vt:lpstr>'A-U11-L-III.kcs elo'!Nyomtatási_cím</vt:lpstr>
      <vt:lpstr>'A-U12-L-IV.kcs elo'!Nyomtatási_cím</vt:lpstr>
      <vt:lpstr>'A-U14-F-V.kcs elo'!Nyomtatási_cím</vt:lpstr>
      <vt:lpstr>'A-U16-F-VI.kcs elo'!Nyomtatási_cím</vt:lpstr>
      <vt:lpstr>'A-U18-F-VII.kcs elo'!Nyomtatási_cím</vt:lpstr>
      <vt:lpstr>'B-U11-F-III.kcs elo'!Nyomtatási_cím</vt:lpstr>
      <vt:lpstr>'B-U11-L-III.kcs elo '!Nyomtatási_cím</vt:lpstr>
      <vt:lpstr>'B-U12-F-IV.kcs elo'!Nyomtatási_cím</vt:lpstr>
      <vt:lpstr>'B-U12-L-IV.kcs elo'!Nyomtatási_cím</vt:lpstr>
      <vt:lpstr>'B-U14-F-V.kcs elo'!Nyomtatási_cím</vt:lpstr>
      <vt:lpstr>'B-U14-L-V.kcs elo'!Nyomtatási_cím</vt:lpstr>
      <vt:lpstr>'B-U16-F-VI.kcs elo'!Nyomtatási_cím</vt:lpstr>
      <vt:lpstr>'B-U16-L-VI.kcs elo'!Nyomtatási_cím</vt:lpstr>
      <vt:lpstr>'B-U18+-F-VIII.kcs elo'!Nyomtatási_cím</vt:lpstr>
      <vt:lpstr>'B-U18-F-VII.kcs elo'!Nyomtatási_cím</vt:lpstr>
      <vt:lpstr>'B-U8-F-I.kcs elo'!Nyomtatási_cím</vt:lpstr>
      <vt:lpstr>'B-U8-L-I.kcs elo'!Nyomtatási_cím</vt:lpstr>
      <vt:lpstr>'B-U9-F-II.kcs elo'!Nyomtatási_cím</vt:lpstr>
      <vt:lpstr>'B-U9-L-II.kcs elo'!Nyomtatási_cím</vt:lpstr>
      <vt:lpstr>'A-U11-F-III.kcs'!Nyomtatási_terület</vt:lpstr>
      <vt:lpstr>'A-U11-F-III.kcs elo'!Nyomtatási_terület</vt:lpstr>
      <vt:lpstr>'A-U11-L-III.kcs'!Nyomtatási_terület</vt:lpstr>
      <vt:lpstr>'A-U11-L-III.kcs elo'!Nyomtatási_terület</vt:lpstr>
      <vt:lpstr>'A-U12-L-IV.kcs'!Nyomtatási_terület</vt:lpstr>
      <vt:lpstr>'A-U12-L-IV.kcs elo'!Nyomtatási_terület</vt:lpstr>
      <vt:lpstr>'A-U14-F-V.kcs'!Nyomtatási_terület</vt:lpstr>
      <vt:lpstr>'A-U14-F-V.kcs elo'!Nyomtatási_terület</vt:lpstr>
      <vt:lpstr>'A-U16-F-VI.kcs'!Nyomtatási_terület</vt:lpstr>
      <vt:lpstr>'A-U16-F-VI.kcs elo'!Nyomtatási_terület</vt:lpstr>
      <vt:lpstr>'A-U18-F-VII.kcs'!Nyomtatási_terület</vt:lpstr>
      <vt:lpstr>'A-U18-F-VII.kcs elo'!Nyomtatási_terület</vt:lpstr>
      <vt:lpstr>Birók!Nyomtatási_terület</vt:lpstr>
      <vt:lpstr>'B-U11-F-1-2.csop'!Nyomtatási_terület</vt:lpstr>
      <vt:lpstr>'B-U11-F-3-4.csop'!Nyomtatási_terület</vt:lpstr>
      <vt:lpstr>'B-U11-F-5-6.csop.'!Nyomtatási_terület</vt:lpstr>
      <vt:lpstr>'B-U11-F-döntő'!Nyomtatási_terület</vt:lpstr>
      <vt:lpstr>'B-U11-F-III.kcs elo'!Nyomtatási_terület</vt:lpstr>
      <vt:lpstr>'B-U11-L-III.kcs'!Nyomtatási_terület</vt:lpstr>
      <vt:lpstr>'B-U11-L-III.kcs elo '!Nyomtatási_terület</vt:lpstr>
      <vt:lpstr>'B-U12-F-IV.kcs'!Nyomtatási_terület</vt:lpstr>
      <vt:lpstr>'B-U12-F-IV.kcs elo'!Nyomtatási_terület</vt:lpstr>
      <vt:lpstr>'B-U12-L-IV.kcs'!Nyomtatási_terület</vt:lpstr>
      <vt:lpstr>'B-U12-L-IV.kcs elo'!Nyomtatási_terület</vt:lpstr>
      <vt:lpstr>'B-U14_L-V.kcs'!Nyomtatási_terület</vt:lpstr>
      <vt:lpstr>'B-U14-F-V.kcs'!Nyomtatási_terület</vt:lpstr>
      <vt:lpstr>'B-U14-F-V.kcs elo'!Nyomtatási_terület</vt:lpstr>
      <vt:lpstr>'B-U14-F-vigasz'!Nyomtatási_terület</vt:lpstr>
      <vt:lpstr>'B-U14-L-V.kcs elo'!Nyomtatási_terület</vt:lpstr>
      <vt:lpstr>'B-U16-F-VI.kcs'!Nyomtatási_terület</vt:lpstr>
      <vt:lpstr>'B-U16-F-VI.kcs elo'!Nyomtatási_terület</vt:lpstr>
      <vt:lpstr>'B-U16-F-vigasz'!Nyomtatási_terület</vt:lpstr>
      <vt:lpstr>'B-U16-L-VI.kcs'!Nyomtatási_terület</vt:lpstr>
      <vt:lpstr>'B-U16-L-VI.kcs elo'!Nyomtatási_terület</vt:lpstr>
      <vt:lpstr>'B-U18+-F-VIII.kcs'!Nyomtatási_terület</vt:lpstr>
      <vt:lpstr>'B-U18+-F-VIII.kcs elo'!Nyomtatási_terület</vt:lpstr>
      <vt:lpstr>'B-U18-F-VII.kcs'!Nyomtatási_terület</vt:lpstr>
      <vt:lpstr>'B-U18-F-VII.kcs elo'!Nyomtatási_terület</vt:lpstr>
      <vt:lpstr>'B-U8-F-I.kcs'!Nyomtatási_terület</vt:lpstr>
      <vt:lpstr>'B-U8-F-I.kcs elo'!Nyomtatási_terület</vt:lpstr>
      <vt:lpstr>'B-U8-L-I.kcs'!Nyomtatási_terület</vt:lpstr>
      <vt:lpstr>'B-U8-L-I.kcs elo'!Nyomtatási_terület</vt:lpstr>
      <vt:lpstr>'B-U9-F-II.kcs'!Nyomtatási_terület</vt:lpstr>
      <vt:lpstr>'B-U9-F-II.kcs elo'!Nyomtatási_terület</vt:lpstr>
      <vt:lpstr>'B-U9-L-II.kcs'!Nyomtatási_terület</vt:lpstr>
      <vt:lpstr>'B-U9-L-II.kcs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2024-04-04T15:53:50Z</cp:lastPrinted>
  <dcterms:created xsi:type="dcterms:W3CDTF">1998-01-18T23:10:02Z</dcterms:created>
  <dcterms:modified xsi:type="dcterms:W3CDTF">2025-04-24T09:26:51Z</dcterms:modified>
  <cp:category>Forms</cp:category>
</cp:coreProperties>
</file>